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"/>
    </mc:Choice>
  </mc:AlternateContent>
  <xr:revisionPtr revIDLastSave="0" documentId="8_{E05EF611-BE64-42CA-938B-3F286A02B429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3" sheetId="9" r:id="rId3"/>
    <sheet name="Rozvaděč RDC 1.1 - 3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5" l="1"/>
  <c r="E31" i="15"/>
  <c r="H11" i="13"/>
  <c r="I11" i="13" s="1"/>
  <c r="G11" i="13"/>
  <c r="H10" i="13"/>
  <c r="G10" i="13"/>
  <c r="H9" i="13"/>
  <c r="G9" i="13"/>
  <c r="E28" i="15"/>
  <c r="E27" i="15"/>
  <c r="E19" i="15"/>
  <c r="E20" i="15"/>
  <c r="E21" i="15"/>
  <c r="E22" i="15"/>
  <c r="E23" i="15"/>
  <c r="E24" i="15"/>
  <c r="E25" i="15"/>
  <c r="E26" i="15"/>
  <c r="E18" i="15"/>
  <c r="E6" i="15"/>
  <c r="E9" i="15"/>
  <c r="E10" i="15"/>
  <c r="E11" i="15"/>
  <c r="E12" i="15"/>
  <c r="E13" i="15"/>
  <c r="E14" i="15"/>
  <c r="E15" i="15"/>
  <c r="E8" i="15"/>
  <c r="H21" i="13"/>
  <c r="G21" i="13"/>
  <c r="F33" i="4"/>
  <c r="H13" i="5"/>
  <c r="I13" i="5" s="1"/>
  <c r="G13" i="5"/>
  <c r="H32" i="13"/>
  <c r="G32" i="13"/>
  <c r="H20" i="13"/>
  <c r="G20" i="13"/>
  <c r="H19" i="13"/>
  <c r="G19" i="13"/>
  <c r="D17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F2" i="4" l="1"/>
  <c r="E17" i="15"/>
  <c r="I10" i="13"/>
  <c r="E30" i="15"/>
  <c r="E5" i="15"/>
  <c r="I9" i="13"/>
  <c r="I20" i="13"/>
  <c r="I21" i="13"/>
  <c r="I32" i="13"/>
  <c r="I15" i="13"/>
  <c r="I19" i="13"/>
  <c r="E2" i="15" l="1"/>
  <c r="E19" i="7"/>
  <c r="H24" i="8"/>
  <c r="I24" i="8" s="1"/>
  <c r="G24" i="8"/>
  <c r="H23" i="8"/>
  <c r="G23" i="8"/>
  <c r="H28" i="8"/>
  <c r="G28" i="8"/>
  <c r="H11" i="8"/>
  <c r="G11" i="8"/>
  <c r="H9" i="8"/>
  <c r="G9" i="8"/>
  <c r="I20" i="14"/>
  <c r="H19" i="14"/>
  <c r="I19" i="14" s="1"/>
  <c r="G19" i="14"/>
  <c r="H18" i="14"/>
  <c r="G18" i="14"/>
  <c r="H17" i="14"/>
  <c r="I17" i="14" s="1"/>
  <c r="G17" i="14"/>
  <c r="H16" i="14"/>
  <c r="I16" i="14" s="1"/>
  <c r="G16" i="14"/>
  <c r="H15" i="14"/>
  <c r="I15" i="14" s="1"/>
  <c r="G15" i="14"/>
  <c r="I14" i="14"/>
  <c r="H14" i="14"/>
  <c r="G14" i="14"/>
  <c r="H13" i="14"/>
  <c r="I13" i="14" s="1"/>
  <c r="G13" i="14"/>
  <c r="H12" i="14"/>
  <c r="I12" i="14" s="1"/>
  <c r="G12" i="14"/>
  <c r="H11" i="14"/>
  <c r="I11" i="14" s="1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C14" i="7" s="1"/>
  <c r="H5" i="14"/>
  <c r="G5" i="14"/>
  <c r="H17" i="9"/>
  <c r="I17" i="9" s="1"/>
  <c r="G17" i="9"/>
  <c r="F11" i="3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3" i="13"/>
  <c r="I33" i="13" s="1"/>
  <c r="H14" i="13"/>
  <c r="G14" i="13"/>
  <c r="H13" i="13"/>
  <c r="G13" i="13"/>
  <c r="H7" i="13"/>
  <c r="G7" i="13"/>
  <c r="H6" i="13"/>
  <c r="G6" i="13"/>
  <c r="I5" i="14" l="1"/>
  <c r="I6" i="14"/>
  <c r="I18" i="14"/>
  <c r="I10" i="14"/>
  <c r="H23" i="14"/>
  <c r="I23" i="14" s="1"/>
  <c r="I4" i="14"/>
  <c r="I31" i="13"/>
  <c r="F37" i="13"/>
  <c r="I18" i="13"/>
  <c r="I29" i="13"/>
  <c r="I26" i="13"/>
  <c r="I25" i="13"/>
  <c r="I24" i="13"/>
  <c r="I8" i="13"/>
  <c r="F36" i="13"/>
  <c r="H36" i="13" s="1"/>
  <c r="I36" i="13" s="1"/>
  <c r="F34" i="13"/>
  <c r="H34" i="13" s="1"/>
  <c r="I34" i="13" s="1"/>
  <c r="F35" i="13"/>
  <c r="H35" i="13" s="1"/>
  <c r="I35" i="13" s="1"/>
  <c r="I28" i="8"/>
  <c r="I23" i="8"/>
  <c r="I9" i="8"/>
  <c r="I11" i="8"/>
  <c r="H21" i="14"/>
  <c r="I21" i="14" s="1"/>
  <c r="H22" i="14"/>
  <c r="I22" i="14" s="1"/>
  <c r="I17" i="13"/>
  <c r="I30" i="13"/>
  <c r="C18" i="7"/>
  <c r="I7" i="13"/>
  <c r="I13" i="13"/>
  <c r="I14" i="13"/>
  <c r="H37" i="13"/>
  <c r="I37" i="13" s="1"/>
  <c r="I6" i="13"/>
  <c r="I5" i="13" s="1"/>
  <c r="G33" i="8"/>
  <c r="G32" i="8"/>
  <c r="G31" i="8"/>
  <c r="G30" i="8"/>
  <c r="G29" i="8"/>
  <c r="G27" i="8"/>
  <c r="G26" i="8"/>
  <c r="G25" i="8"/>
  <c r="G22" i="8"/>
  <c r="G21" i="8"/>
  <c r="G17" i="8"/>
  <c r="G18" i="8"/>
  <c r="G19" i="8"/>
  <c r="G20" i="8"/>
  <c r="G16" i="8"/>
  <c r="G15" i="8"/>
  <c r="G14" i="8"/>
  <c r="G13" i="8"/>
  <c r="H33" i="8"/>
  <c r="H32" i="8"/>
  <c r="H31" i="8"/>
  <c r="H30" i="8"/>
  <c r="H29" i="8"/>
  <c r="H27" i="8"/>
  <c r="H26" i="8"/>
  <c r="H25" i="8"/>
  <c r="H22" i="8"/>
  <c r="H21" i="8"/>
  <c r="H16" i="8"/>
  <c r="H15" i="8"/>
  <c r="H14" i="8"/>
  <c r="H13" i="8"/>
  <c r="H12" i="8"/>
  <c r="H38" i="8"/>
  <c r="G38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H14" i="9"/>
  <c r="H15" i="9"/>
  <c r="I20" i="9"/>
  <c r="G19" i="9"/>
  <c r="G14" i="9"/>
  <c r="G5" i="5"/>
  <c r="C17" i="7" s="1"/>
  <c r="G8" i="8"/>
  <c r="H8" i="8"/>
  <c r="G10" i="8"/>
  <c r="H10" i="8"/>
  <c r="H17" i="8"/>
  <c r="H18" i="8"/>
  <c r="H19" i="8"/>
  <c r="H20" i="8"/>
  <c r="G34" i="8"/>
  <c r="H34" i="8"/>
  <c r="G35" i="8"/>
  <c r="H35" i="8"/>
  <c r="G8" i="9"/>
  <c r="H8" i="9"/>
  <c r="H5" i="5"/>
  <c r="I14" i="9" l="1"/>
  <c r="I2" i="14"/>
  <c r="D15" i="7"/>
  <c r="I23" i="13"/>
  <c r="I6" i="5"/>
  <c r="I12" i="5"/>
  <c r="I7" i="5"/>
  <c r="I9" i="5"/>
  <c r="I8" i="5"/>
  <c r="F16" i="5"/>
  <c r="F15" i="5"/>
  <c r="I16" i="8"/>
  <c r="I27" i="8"/>
  <c r="I22" i="8"/>
  <c r="I15" i="8"/>
  <c r="I29" i="8"/>
  <c r="I26" i="8"/>
  <c r="I33" i="8"/>
  <c r="I21" i="8"/>
  <c r="I25" i="8"/>
  <c r="I30" i="8"/>
  <c r="I38" i="8"/>
  <c r="I13" i="8"/>
  <c r="I31" i="8"/>
  <c r="I14" i="8"/>
  <c r="I32" i="8"/>
  <c r="D18" i="7"/>
  <c r="E18" i="7" s="1"/>
  <c r="I12" i="8"/>
  <c r="I34" i="8"/>
  <c r="I20" i="8"/>
  <c r="I35" i="8"/>
  <c r="I10" i="8"/>
  <c r="I18" i="8"/>
  <c r="I8" i="8"/>
  <c r="I17" i="8"/>
  <c r="F17" i="5"/>
  <c r="H17" i="5" s="1"/>
  <c r="I10" i="5"/>
  <c r="I5" i="5"/>
  <c r="I19" i="8"/>
  <c r="I8" i="9"/>
  <c r="F19" i="3"/>
  <c r="F16" i="3"/>
  <c r="F5" i="3"/>
  <c r="F10" i="3"/>
  <c r="G15" i="9"/>
  <c r="I15" i="9" s="1"/>
  <c r="G6" i="9"/>
  <c r="H9" i="9"/>
  <c r="H10" i="9"/>
  <c r="H19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I39" i="8"/>
  <c r="H37" i="8"/>
  <c r="G37" i="8"/>
  <c r="H36" i="8"/>
  <c r="G36" i="8"/>
  <c r="H7" i="8"/>
  <c r="G7" i="8"/>
  <c r="H6" i="8"/>
  <c r="G6" i="8"/>
  <c r="H5" i="8"/>
  <c r="G5" i="8"/>
  <c r="C16" i="7" s="1"/>
  <c r="C15" i="7" l="1"/>
  <c r="E15" i="7" s="1"/>
  <c r="H23" i="9"/>
  <c r="I23" i="9" s="1"/>
  <c r="E12" i="3"/>
  <c r="I2" i="13"/>
  <c r="I9" i="9"/>
  <c r="I1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2" i="8"/>
  <c r="I42" i="8" s="1"/>
  <c r="H40" i="8"/>
  <c r="I40" i="8" s="1"/>
  <c r="H41" i="8"/>
  <c r="I41" i="8" s="1"/>
  <c r="I7" i="8"/>
  <c r="I36" i="8"/>
  <c r="I6" i="8"/>
  <c r="I37" i="8"/>
  <c r="I5" i="8"/>
  <c r="H16" i="5"/>
  <c r="I16" i="5" s="1"/>
  <c r="D16" i="7" l="1"/>
  <c r="E16" i="7" s="1"/>
  <c r="D14" i="7"/>
  <c r="I4" i="8"/>
  <c r="I2" i="8" s="1"/>
  <c r="I4" i="9"/>
  <c r="I2" i="9" s="1"/>
  <c r="I17" i="5" l="1"/>
  <c r="E20" i="3" l="1"/>
  <c r="E20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</calcChain>
</file>

<file path=xl/sharedStrings.xml><?xml version="1.0" encoding="utf-8"?>
<sst xmlns="http://schemas.openxmlformats.org/spreadsheetml/2006/main" count="617" uniqueCount="224">
  <si>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</si>
  <si>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</si>
  <si>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</si>
  <si>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</si>
  <si>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</si>
  <si>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</si>
  <si>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</si>
  <si>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</si>
  <si>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</si>
  <si>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</si>
  <si>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</si>
  <si>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</si>
  <si>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</si>
  <si>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</si>
  <si>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</si>
  <si>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</si>
  <si>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</si>
  <si>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</si>
  <si>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</si>
  <si>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</si>
  <si>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</si>
  <si>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</si>
  <si>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</si>
  <si>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</si>
  <si>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</si>
  <si>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</si>
  <si>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</si>
  <si>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</si>
  <si>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</si>
  <si>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</si>
  <si>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</si>
  <si>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</si>
  <si>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</si>
  <si>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</si>
  <si>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</si>
  <si>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</si>
  <si>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</si>
  <si>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</si>
  <si>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</si>
  <si>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</si>
  <si>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</si>
  <si>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</si>
  <si>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</si>
  <si>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</si>
  <si>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</si>
  <si>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</si>
  <si>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</si>
  <si>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</si>
  <si>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</si>
  <si>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</si>
  <si>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</si>
  <si>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</si>
  <si>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</si>
  <si>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</si>
  <si>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</si>
  <si>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</si>
  <si>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</si>
  <si>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</si>
  <si>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</si>
  <si>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</si>
  <si>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</si>
  <si>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</si>
  <si>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</si>
  <si>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</si>
  <si>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</si>
  <si>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</si>
  <si>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</si>
  <si>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</si>
  <si>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</si>
  <si>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</si>
  <si>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</si>
  <si>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</si>
  <si>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</si>
  <si>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</si>
  <si>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</si>
  <si>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</si>
  <si>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</si>
  <si>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</si>
  <si>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</si>
  <si>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</si>
  <si>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</si>
  <si>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</si>
  <si>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</si>
  <si>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</si>
  <si>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</si>
  <si>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</si>
  <si>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</si>
  <si>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</si>
  <si>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</si>
  <si>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</si>
  <si>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</si>
  <si>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</si>
  <si>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</si>
  <si>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</si>
  <si>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</si>
  <si>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</si>
  <si>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</si>
  <si>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</si>
  <si>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</si>
  <si>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</si>
  <si>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</si>
  <si>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</si>
  <si>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</si>
  <si>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</si>
  <si>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</si>
  <si>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</si>
  <si>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</si>
  <si>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</si>
  <si>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</si>
  <si>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</si>
  <si>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</si>
  <si>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</si>
  <si>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</si>
  <si>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</si>
  <si>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</si>
  <si>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</si>
  <si>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</si>
  <si>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</si>
  <si>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</si>
  <si>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</si>
  <si>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</si>
  <si>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</si>
  <si>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</si>
  <si>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</si>
  <si>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</si>
  <si>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</si>
  <si>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</si>
  <si>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</si>
  <si>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</si>
  <si>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Instalace FVE na střechu Mateřské školy Sedmikrásky - Olomoucká 103</t>
  </si>
  <si>
    <t>Olomoucká 103, 746 01 Opava</t>
  </si>
  <si>
    <t>Statutární město Opava, Horní náměstí 69, 746 01 Opava</t>
  </si>
  <si>
    <t>Kabel CYKY-J 5x35</t>
  </si>
  <si>
    <t>Lisovací oko 35x12</t>
  </si>
  <si>
    <t>Lisovací oko 35x10</t>
  </si>
  <si>
    <t>Pojistkový trojfázový odpojovač 200A pro pojistky NH1</t>
  </si>
  <si>
    <t>Pojistka NH1 200A gG</t>
  </si>
  <si>
    <t>Montáž kabel Cu plný kulatý žíla 5x35 mm2 pokládka v kaelovém kanále</t>
  </si>
  <si>
    <t>Ukončení kabelu CYKY-J 5x35, zapojení</t>
  </si>
  <si>
    <t>Smršťovací fólie s lepidlem pro vodič CY 35</t>
  </si>
  <si>
    <t>Instalace pojistkového odpojovače, prodrátování</t>
  </si>
  <si>
    <t>Průchodka M40 včetně matice</t>
  </si>
  <si>
    <t>Instalace průchodky do stávajícího rozvaděče</t>
  </si>
  <si>
    <t>Konektor MC4 pro instalaci na desku</t>
  </si>
  <si>
    <t>Pojistka 10x38  20A gPV</t>
  </si>
  <si>
    <t>Jistič B80/3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</si>
  <si>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</si>
  <si>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</si>
  <si>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</si>
  <si>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</si>
  <si>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</si>
  <si>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</si>
  <si>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</si>
  <si>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</si>
  <si>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</si>
  <si>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Stykač 160A, 3xNO, + pomocné kontakty 1xNO, 1xNC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</si>
  <si>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</si>
  <si>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</si>
  <si>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</si>
  <si>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</si>
  <si>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</si>
  <si>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</si>
  <si>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</si>
  <si>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</si>
  <si>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</si>
  <si>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</si>
  <si>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</si>
  <si>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</si>
  <si>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</si>
  <si>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</si>
  <si>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</si>
  <si>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</si>
  <si>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r>
      <t>Konstrukce pod panel východ/ západ 10</t>
    </r>
    <r>
      <rPr>
        <sz val="9"/>
        <color rgb="FF000000"/>
        <rFont val="Calibri"/>
        <family val="2"/>
        <charset val="238"/>
      </rPr>
      <t>°</t>
    </r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</si>
  <si>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</si>
  <si>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</si>
  <si>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</si>
  <si>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</si>
  <si>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</si>
  <si>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CY 95</t>
  </si>
  <si>
    <t>ŽZ Víko kabelového žlabu 200</t>
  </si>
  <si>
    <t>ŽZ Spojka žlabu (spoj. mat. "G5")</t>
  </si>
  <si>
    <t xml:space="preserve">ŽZ Spojka víka </t>
  </si>
  <si>
    <t>ŽZ Nosník žlabu 200</t>
  </si>
  <si>
    <t>Podpěra žlabu naplochou střechu</t>
  </si>
  <si>
    <t>Podružný materiál pro kabelový žlab</t>
  </si>
  <si>
    <t>Nátěr žlabu umístěného na fasádě do barvy fasády</t>
  </si>
  <si>
    <t>ŽZ Kabelový žlab plný neperforovaný 200/50</t>
  </si>
  <si>
    <t>Rozvaděč R-FVE-DC 1-3</t>
  </si>
  <si>
    <t>Rozvaděč R-FVE-DC 1.1-3.1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</si>
  <si>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</si>
  <si>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</si>
  <si>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</si>
  <si>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</si>
  <si>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</si>
  <si>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</si>
  <si>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Trubka bezešvá hladká 11 353.0, rozměr 152,0 x 10,0 mm</t>
  </si>
  <si>
    <t>Tyč ocelová kruhová S235JR, průměr 100 mm</t>
  </si>
  <si>
    <t>Tyč ocelová HEA 140, S235JR</t>
  </si>
  <si>
    <t>Tyč ocelová HEA 120, S235JR</t>
  </si>
  <si>
    <t>Tyč ocelová I 100, S235JR</t>
  </si>
  <si>
    <t>Dveře protipožární jednokřídlové 80 x 197 cm, EI 30</t>
  </si>
  <si>
    <t>kg</t>
  </si>
  <si>
    <t>kus</t>
  </si>
  <si>
    <t>Kontejner, přistavení na 24 h, odvoz a likvidace, suť bez příměsí, kapacita 3 t</t>
  </si>
  <si>
    <t xml:space="preserve">Finanční rezerva 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</si>
  <si>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</si>
  <si>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</si>
  <si>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</si>
  <si>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</si>
  <si>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</si>
  <si>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</si>
  <si>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</si>
  <si>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</si>
  <si>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</si>
  <si>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</si>
  <si>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</si>
  <si>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Příslušenství pro připojení baterií (kabely silové, komunikační kabely, spojky, šrouby, atp.)</t>
  </si>
  <si>
    <t>Smartmeter pro přímé měření, výstup RS485</t>
  </si>
  <si>
    <t xml:space="preserve">Rack pro 12 baterií kompletní </t>
  </si>
  <si>
    <t>Očištění, oprava, položení nové krytiny po instalaci FVE, kompletní revize a oprava poškozených částí(20%), samostatný rozpočet bude dodán</t>
  </si>
  <si>
    <t>Stavba a konstrukce, střechy</t>
  </si>
  <si>
    <t>Penetrace asfaltovou emulzí</t>
  </si>
  <si>
    <t>Nový  SBS pás s vrchním hrubozrnným břidličným posypem 5,2mm - klasifikace Broof (t3)</t>
  </si>
  <si>
    <t xml:space="preserve">Opravy střechy - zpracováno na základě dodaných podkladových materiálů, zpracovaných investorem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</si>
</sst>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19" fillId="0" borderId="13" xfId="2" applyFont="1" applyFill="1" applyBorder="1" applyAlignment="1">
      <alignment horizontal="center" vertical="center"/>
    </xf>
    <xf numFmtId="0" fontId="20" fillId="0" borderId="13" xfId="2" applyFont="1" applyFill="1" applyBorder="1"/>
    <xf numFmtId="0" fontId="20" fillId="0" borderId="13" xfId="2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44" fontId="20" fillId="0" borderId="13" xfId="1" applyFont="1" applyFill="1" applyBorder="1" applyAlignment="1" applyProtection="1">
      <alignment horizontal="center" vertical="center"/>
      <protection locked="0"/>
    </xf>
    <xf numFmtId="164" fontId="19" fillId="0" borderId="13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tabSelected="1" view="pageBreakPreview" zoomScale="130" zoomScaleNormal="100" zoomScaleSheetLayoutView="130" workbookViewId="0">
      <selection activeCell="B19" sqref="B19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8.5429687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129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130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131</v>
      </c>
      <c r="D6" s="1"/>
      <c r="E6" s="92" t="s">
        <v>59</v>
      </c>
      <c r="F6" s="94" t="s">
        <v>60</v>
      </c>
      <c r="G6" s="1"/>
    </row>
    <row r="7" spans="1:7">
      <c r="A7" s="90"/>
      <c r="B7" s="205"/>
      <c r="C7" s="205"/>
      <c r="D7" s="205"/>
      <c r="E7" s="92" t="s">
        <v>61</v>
      </c>
      <c r="F7" s="94" t="s">
        <v>60</v>
      </c>
      <c r="G7" s="1"/>
    </row>
    <row r="8" spans="1:7">
      <c r="A8" s="90" t="s">
        <v>123</v>
      </c>
      <c r="B8" s="142"/>
      <c r="C8" s="142"/>
      <c r="D8" s="142"/>
      <c r="E8" s="92"/>
      <c r="F8" s="94"/>
      <c r="G8" s="1"/>
    </row>
    <row r="9" spans="1:7">
      <c r="A9" s="90" t="s">
        <v>124</v>
      </c>
      <c r="B9" s="142"/>
      <c r="C9" s="142"/>
      <c r="D9" s="142"/>
      <c r="E9" s="92"/>
      <c r="F9" s="94"/>
      <c r="G9" s="1"/>
    </row>
    <row r="10" spans="1:7">
      <c r="A10" s="90" t="s">
        <v>125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126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Přívod!F15</f>
        <v>0</v>
      </c>
      <c r="E13" s="97">
        <f>Přívod!F2</f>
        <v>0</v>
      </c>
    </row>
    <row r="14" spans="1:7">
      <c r="B14" s="98" t="s">
        <v>187</v>
      </c>
      <c r="C14" s="99">
        <f>SUM('Rozvaděč RDC 1.1 - 3.1'!G5:G19)</f>
        <v>0</v>
      </c>
      <c r="D14" s="99">
        <f>SUM('Rozvaděč RDC 1-3'!H5:H19)+'Rozvaděč RDC 1-3'!I20+'Rozvaděč RDC 1-3'!I21+'Rozvaděč RDC 1-3'!I22+'Rozvaděč RDC 1-3'!I23</f>
        <v>0</v>
      </c>
      <c r="E14" s="97">
        <f t="shared" ref="E14:E18" si="0">D14+C14</f>
        <v>0</v>
      </c>
    </row>
    <row r="15" spans="1:7">
      <c r="B15" s="98" t="s">
        <v>188</v>
      </c>
      <c r="C15" s="99">
        <f>SUM('Rozvaděč RDC 1-3'!G5:G20)</f>
        <v>0</v>
      </c>
      <c r="D15" s="99">
        <f>SUM('Rozvaděč RDC 1.1 - 3.1'!H5:H19)+'Rozvaděč RDC 1.1 - 3.1'!I20+'Rozvaděč RDC 1.1 - 3.1'!I21+'Rozvaděč RDC 1.1 - 3.1'!I22+'Rozvaděč RDC 1.1 - 3.1'!I23</f>
        <v>0</v>
      </c>
      <c r="E15" s="97">
        <f t="shared" ref="E15" si="1">D15+C15</f>
        <v>0</v>
      </c>
    </row>
    <row r="16" spans="1:7">
      <c r="B16" s="98" t="s">
        <v>107</v>
      </c>
      <c r="C16" s="99">
        <f>SUM('Rozvaděč R-FVE-AC'!G5:G38)</f>
        <v>0</v>
      </c>
      <c r="D16" s="99">
        <f>SUM('Rozvaděč R-FVE-AC'!H5:H38)+'Rozvaděč R-FVE-AC'!I39+'Rozvaděč R-FVE-AC'!I40+'Rozvaděč R-FVE-AC'!I41+'Rozvaděč R-FVE-AC'!I42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119</v>
      </c>
      <c r="C18" s="99">
        <f>SUM('FVE Položky'!G6:G30)</f>
        <v>0</v>
      </c>
      <c r="D18" s="99">
        <f>SUM('FVE Položky'!H6:H37)</f>
        <v>0</v>
      </c>
      <c r="E18" s="97">
        <f t="shared" si="0"/>
        <v>0</v>
      </c>
    </row>
    <row r="19" spans="2:5">
      <c r="B19" s="189" t="s">
        <v>220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 ht="16" thickBot="1">
      <c r="B21" s="101" t="s">
        <v>15</v>
      </c>
      <c r="C21" s="102"/>
      <c r="D21" s="102"/>
      <c r="E21" s="103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2"/>
  <sheetViews>
    <sheetView view="pageBreakPreview" zoomScale="115" zoomScaleNormal="100" zoomScaleSheetLayoutView="115" workbookViewId="0">
      <selection activeCell="D26" sqref="D26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6"/>
      <c r="I1" s="206"/>
    </row>
    <row r="2" spans="1:9" ht="15.5">
      <c r="A2" s="6" t="s">
        <v>15</v>
      </c>
      <c r="B2" s="154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132</v>
      </c>
      <c r="C5" s="20" t="s">
        <v>19</v>
      </c>
      <c r="D5" s="21">
        <v>30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133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134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139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135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136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141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7" t="s">
        <v>137</v>
      </c>
      <c r="C16" s="25" t="s">
        <v>19</v>
      </c>
      <c r="D16" s="26">
        <v>30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7" t="s">
        <v>138</v>
      </c>
      <c r="C17" s="25" t="s">
        <v>39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140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7" t="s">
        <v>142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7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6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12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36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6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6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143</v>
      </c>
      <c r="C17" s="180" t="s">
        <v>26</v>
      </c>
      <c r="D17" s="181">
        <v>24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12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3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3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3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6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6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144</v>
      </c>
      <c r="C8" s="180" t="s">
        <v>26</v>
      </c>
      <c r="D8" s="181">
        <v>12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6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6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3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6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36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6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6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3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143</v>
      </c>
      <c r="C17" s="180" t="s">
        <v>26</v>
      </c>
      <c r="D17" s="181">
        <v>24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12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3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3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2"/>
  <sheetViews>
    <sheetView view="pageBreakPreview" topLeftCell="A8" zoomScale="115" zoomScaleNormal="100" zoomScaleSheetLayoutView="115" workbookViewId="0">
      <selection activeCell="G43" sqref="G43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SUM(I5:I42)</f>
        <v>0</v>
      </c>
    </row>
    <row r="5" spans="1:9" ht="23">
      <c r="A5" s="80" t="s">
        <v>51</v>
      </c>
      <c r="B5" s="129" t="s">
        <v>96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100</v>
      </c>
      <c r="C6" s="83" t="s">
        <v>26</v>
      </c>
      <c r="D6" s="152">
        <v>1</v>
      </c>
      <c r="E6" s="85"/>
      <c r="F6" s="85"/>
      <c r="G6" s="85">
        <f t="shared" ref="G6:G38" si="0">E6*D6</f>
        <v>0</v>
      </c>
      <c r="H6" s="85">
        <f t="shared" ref="H6:H38" si="1">F6*D6</f>
        <v>0</v>
      </c>
      <c r="I6" s="153">
        <f t="shared" ref="I6:I38" si="2">H6+G6</f>
        <v>0</v>
      </c>
    </row>
    <row r="7" spans="1:9">
      <c r="A7" s="80" t="s">
        <v>51</v>
      </c>
      <c r="B7" s="129" t="s">
        <v>145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146</v>
      </c>
      <c r="C8" s="180" t="s">
        <v>26</v>
      </c>
      <c r="D8" s="181">
        <v>1</v>
      </c>
      <c r="E8" s="182"/>
      <c r="F8" s="182"/>
      <c r="G8" s="85">
        <f t="shared" ref="G8:G35" si="3">E8*D8</f>
        <v>0</v>
      </c>
      <c r="H8" s="85">
        <f t="shared" ref="H8:H35" si="4">F8*D8</f>
        <v>0</v>
      </c>
      <c r="I8" s="153">
        <f t="shared" ref="I8:I35" si="5">H8+G8</f>
        <v>0</v>
      </c>
    </row>
    <row r="9" spans="1:9" ht="23">
      <c r="A9" s="178" t="s">
        <v>51</v>
      </c>
      <c r="B9" s="179" t="s">
        <v>147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148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149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150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97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151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98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99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152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153</v>
      </c>
      <c r="C18" s="180" t="s">
        <v>26</v>
      </c>
      <c r="D18" s="152">
        <v>3</v>
      </c>
      <c r="E18" s="184"/>
      <c r="F18" s="85"/>
      <c r="G18" s="182">
        <f t="shared" si="3"/>
        <v>0</v>
      </c>
      <c r="H18" s="85">
        <f t="shared" si="4"/>
        <v>0</v>
      </c>
      <c r="I18" s="153">
        <f t="shared" si="5"/>
        <v>0</v>
      </c>
    </row>
    <row r="19" spans="1:9">
      <c r="A19" s="178" t="s">
        <v>51</v>
      </c>
      <c r="B19" s="179" t="s">
        <v>154</v>
      </c>
      <c r="C19" s="180" t="s">
        <v>26</v>
      </c>
      <c r="D19" s="181">
        <v>4</v>
      </c>
      <c r="E19" s="182"/>
      <c r="F19" s="182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 ht="23">
      <c r="A20" s="80" t="s">
        <v>51</v>
      </c>
      <c r="B20" s="129" t="s">
        <v>155</v>
      </c>
      <c r="C20" s="180" t="s">
        <v>26</v>
      </c>
      <c r="D20" s="152">
        <v>1</v>
      </c>
      <c r="E20" s="85"/>
      <c r="F20" s="85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0" t="s">
        <v>51</v>
      </c>
      <c r="B21" s="179" t="s">
        <v>156</v>
      </c>
      <c r="C21" s="180" t="s">
        <v>26</v>
      </c>
      <c r="D21" s="181">
        <v>1</v>
      </c>
      <c r="E21" s="182"/>
      <c r="F21" s="182"/>
      <c r="G21" s="182">
        <f t="shared" si="3"/>
        <v>0</v>
      </c>
      <c r="H21" s="182">
        <f t="shared" si="4"/>
        <v>0</v>
      </c>
      <c r="I21" s="183">
        <f t="shared" si="5"/>
        <v>0</v>
      </c>
    </row>
    <row r="22" spans="1:9">
      <c r="A22" s="178" t="s">
        <v>51</v>
      </c>
      <c r="B22" s="179" t="s">
        <v>157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 ht="23">
      <c r="A23" s="178" t="s">
        <v>51</v>
      </c>
      <c r="B23" s="179" t="s">
        <v>164</v>
      </c>
      <c r="C23" s="180" t="s">
        <v>20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165</v>
      </c>
      <c r="C24" s="180" t="s">
        <v>26</v>
      </c>
      <c r="D24" s="181">
        <v>3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80" t="s">
        <v>51</v>
      </c>
      <c r="B25" s="179" t="s">
        <v>102</v>
      </c>
      <c r="C25" s="180" t="s">
        <v>26</v>
      </c>
      <c r="D25" s="181">
        <v>2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103</v>
      </c>
      <c r="C26" s="180" t="s">
        <v>26</v>
      </c>
      <c r="D26" s="181">
        <v>1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178" t="s">
        <v>51</v>
      </c>
      <c r="B27" s="179" t="s">
        <v>105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163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>
      <c r="A29" s="178" t="s">
        <v>51</v>
      </c>
      <c r="B29" s="179" t="s">
        <v>101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158</v>
      </c>
      <c r="C30" s="180" t="s">
        <v>26</v>
      </c>
      <c r="D30" s="181">
        <v>20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159</v>
      </c>
      <c r="C31" s="180" t="s">
        <v>26</v>
      </c>
      <c r="D31" s="181">
        <v>23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160</v>
      </c>
      <c r="C32" s="180" t="s">
        <v>26</v>
      </c>
      <c r="D32" s="181">
        <v>4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161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80" t="s">
        <v>51</v>
      </c>
      <c r="B34" s="129" t="s">
        <v>78</v>
      </c>
      <c r="C34" s="83" t="s">
        <v>26</v>
      </c>
      <c r="D34" s="152">
        <v>10</v>
      </c>
      <c r="E34" s="85"/>
      <c r="F34" s="85"/>
      <c r="G34" s="85">
        <f t="shared" si="3"/>
        <v>0</v>
      </c>
      <c r="H34" s="85">
        <f t="shared" si="4"/>
        <v>0</v>
      </c>
      <c r="I34" s="153">
        <f t="shared" si="5"/>
        <v>0</v>
      </c>
    </row>
    <row r="35" spans="1:9">
      <c r="A35" s="80" t="s">
        <v>51</v>
      </c>
      <c r="B35" s="129" t="s">
        <v>79</v>
      </c>
      <c r="C35" s="83" t="s">
        <v>26</v>
      </c>
      <c r="D35" s="152">
        <v>2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 ht="23">
      <c r="A36" s="80" t="s">
        <v>51</v>
      </c>
      <c r="B36" s="87" t="s">
        <v>71</v>
      </c>
      <c r="C36" s="83" t="s">
        <v>26</v>
      </c>
      <c r="D36" s="152">
        <v>1</v>
      </c>
      <c r="E36" s="85"/>
      <c r="F36" s="85"/>
      <c r="G36" s="85">
        <f t="shared" si="0"/>
        <v>0</v>
      </c>
      <c r="H36" s="85">
        <f t="shared" si="1"/>
        <v>0</v>
      </c>
      <c r="I36" s="153">
        <f t="shared" si="2"/>
        <v>0</v>
      </c>
    </row>
    <row r="37" spans="1:9">
      <c r="A37" s="80" t="s">
        <v>51</v>
      </c>
      <c r="B37" s="87" t="s">
        <v>162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 ht="46">
      <c r="A38" s="80" t="s">
        <v>51</v>
      </c>
      <c r="B38" s="87" t="s">
        <v>104</v>
      </c>
      <c r="C38" s="83" t="s">
        <v>39</v>
      </c>
      <c r="D38" s="152">
        <v>1</v>
      </c>
      <c r="E38" s="152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34.5">
      <c r="A39" s="80"/>
      <c r="B39" s="87" t="s">
        <v>72</v>
      </c>
      <c r="C39" s="83" t="s">
        <v>39</v>
      </c>
      <c r="D39" s="152">
        <v>1</v>
      </c>
      <c r="E39" s="152"/>
      <c r="F39" s="81"/>
      <c r="G39" s="85"/>
      <c r="H39" s="85"/>
      <c r="I39" s="153">
        <f>E39+H39*D39</f>
        <v>0</v>
      </c>
    </row>
    <row r="40" spans="1:9">
      <c r="A40" s="81"/>
      <c r="B40" s="87" t="s">
        <v>27</v>
      </c>
      <c r="C40" s="83"/>
      <c r="D40" s="88">
        <v>0.03</v>
      </c>
      <c r="E40" s="81"/>
      <c r="F40" s="81"/>
      <c r="G40" s="85"/>
      <c r="H40" s="85">
        <f>SUM(H5:H37)</f>
        <v>0</v>
      </c>
      <c r="I40" s="86">
        <f>0.03*H40</f>
        <v>0</v>
      </c>
    </row>
    <row r="41" spans="1:9">
      <c r="A41" s="81"/>
      <c r="B41" s="82" t="s">
        <v>52</v>
      </c>
      <c r="C41" s="83"/>
      <c r="D41" s="84">
        <v>4.4999999999999998E-2</v>
      </c>
      <c r="E41" s="81"/>
      <c r="F41" s="81"/>
      <c r="G41" s="85"/>
      <c r="H41" s="85">
        <f>SUM(H5:H37)</f>
        <v>0</v>
      </c>
      <c r="I41" s="86">
        <f>0.045*H41</f>
        <v>0</v>
      </c>
    </row>
    <row r="42" spans="1:9">
      <c r="A42" s="81"/>
      <c r="B42" s="87" t="s">
        <v>53</v>
      </c>
      <c r="C42" s="83"/>
      <c r="D42" s="88">
        <v>0.03</v>
      </c>
      <c r="E42" s="81"/>
      <c r="F42" s="81"/>
      <c r="G42" s="85"/>
      <c r="H42" s="85">
        <f>SUM(G5:G37)</f>
        <v>0</v>
      </c>
      <c r="I42" s="86">
        <f>0.03*H42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E5" sqref="E5:F13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186</v>
      </c>
      <c r="C5" s="124" t="s">
        <v>19</v>
      </c>
      <c r="D5" s="26">
        <v>126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179</v>
      </c>
      <c r="C6" s="25" t="s">
        <v>19</v>
      </c>
      <c r="D6" s="26">
        <v>126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180</v>
      </c>
      <c r="C7" s="124" t="s">
        <v>26</v>
      </c>
      <c r="D7" s="125">
        <v>74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181</v>
      </c>
      <c r="C8" s="124" t="s">
        <v>26</v>
      </c>
      <c r="D8" s="125">
        <v>504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182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183</v>
      </c>
      <c r="C10" s="124" t="s">
        <v>26</v>
      </c>
      <c r="D10" s="125">
        <v>456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184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185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7"/>
  <sheetViews>
    <sheetView workbookViewId="0">
      <selection activeCell="F33" sqref="F33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2.8164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108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109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169</v>
      </c>
      <c r="C6" s="20" t="s">
        <v>26</v>
      </c>
      <c r="D6" s="176">
        <v>96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170</v>
      </c>
      <c r="C7" s="20" t="s">
        <v>26</v>
      </c>
      <c r="D7" s="176">
        <v>4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171</v>
      </c>
      <c r="C8" s="20" t="s">
        <v>26</v>
      </c>
      <c r="D8" s="176">
        <v>9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218</v>
      </c>
      <c r="C9" s="20" t="s">
        <v>26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216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217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172</v>
      </c>
      <c r="C13" s="20" t="s">
        <v>26</v>
      </c>
      <c r="D13" s="176">
        <v>96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110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173</v>
      </c>
      <c r="C15" s="20" t="s">
        <v>26</v>
      </c>
      <c r="D15" s="176">
        <v>48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117</v>
      </c>
      <c r="C17" s="20" t="s">
        <v>26</v>
      </c>
      <c r="D17" s="176">
        <f>D6+D15</f>
        <v>144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174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175</v>
      </c>
      <c r="C19" s="20" t="s">
        <v>39</v>
      </c>
      <c r="D19" s="176">
        <v>1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176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190</v>
      </c>
      <c r="C21" s="20" t="s">
        <v>26</v>
      </c>
      <c r="D21" s="176">
        <v>144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111</v>
      </c>
      <c r="C23" s="171"/>
      <c r="D23" s="172"/>
      <c r="E23" s="173"/>
      <c r="F23" s="173"/>
      <c r="G23" s="172"/>
      <c r="H23" s="174"/>
      <c r="I23" s="175">
        <f>SUM(I24:I37)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30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100</v>
      </c>
      <c r="E25" s="177"/>
      <c r="F25" s="177"/>
      <c r="G25" s="177">
        <f t="shared" ref="G25:G32" si="11">E25*D25</f>
        <v>0</v>
      </c>
      <c r="H25" s="177">
        <f t="shared" ref="H25:H32" si="12">F25*D25</f>
        <v>0</v>
      </c>
      <c r="I25" s="29">
        <f t="shared" ref="I25:I32" si="13">H25+G25</f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114</v>
      </c>
      <c r="C27" s="20" t="s">
        <v>19</v>
      </c>
      <c r="D27" s="176">
        <v>1450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116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177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51</v>
      </c>
      <c r="B32" s="185" t="s">
        <v>178</v>
      </c>
      <c r="C32" s="20" t="s">
        <v>19</v>
      </c>
      <c r="D32" s="176">
        <v>40</v>
      </c>
      <c r="E32" s="177"/>
      <c r="F32" s="177"/>
      <c r="G32" s="177">
        <f t="shared" si="11"/>
        <v>0</v>
      </c>
      <c r="H32" s="177">
        <f t="shared" si="12"/>
        <v>0</v>
      </c>
      <c r="I32" s="29">
        <f t="shared" si="13"/>
        <v>0</v>
      </c>
    </row>
    <row r="33" spans="1:9">
      <c r="A33" s="20" t="s">
        <v>32</v>
      </c>
      <c r="B33" s="185" t="s">
        <v>76</v>
      </c>
      <c r="C33" s="20" t="s">
        <v>39</v>
      </c>
      <c r="D33" s="176">
        <v>1</v>
      </c>
      <c r="E33" s="177"/>
      <c r="F33" s="177"/>
      <c r="G33" s="177"/>
      <c r="H33" s="177">
        <f t="shared" ref="H33" si="14">F33*D33</f>
        <v>0</v>
      </c>
      <c r="I33" s="29">
        <f t="shared" ref="I33" si="15">H33+G33</f>
        <v>0</v>
      </c>
    </row>
    <row r="34" spans="1:9">
      <c r="A34" s="20" t="s">
        <v>32</v>
      </c>
      <c r="B34" s="185" t="s">
        <v>27</v>
      </c>
      <c r="C34" s="20"/>
      <c r="D34" s="176">
        <v>0.03</v>
      </c>
      <c r="E34" s="177"/>
      <c r="F34" s="177">
        <f>0.03*SUM(H6:H14)</f>
        <v>0</v>
      </c>
      <c r="G34" s="177"/>
      <c r="H34" s="177">
        <f t="shared" ref="H34:H35" si="16">F34</f>
        <v>0</v>
      </c>
      <c r="I34" s="29">
        <f>H34+G34</f>
        <v>0</v>
      </c>
    </row>
    <row r="35" spans="1:9">
      <c r="A35" s="20" t="s">
        <v>32</v>
      </c>
      <c r="B35" s="130" t="s">
        <v>29</v>
      </c>
      <c r="C35" s="116"/>
      <c r="D35" s="187">
        <v>4.4999999999999998E-2</v>
      </c>
      <c r="E35" s="135"/>
      <c r="F35" s="135">
        <f>0.045*SUM(G6:G14)</f>
        <v>0</v>
      </c>
      <c r="G35" s="131"/>
      <c r="H35" s="132">
        <f t="shared" si="16"/>
        <v>0</v>
      </c>
      <c r="I35" s="127">
        <f>H35+G35</f>
        <v>0</v>
      </c>
    </row>
    <row r="36" spans="1:9">
      <c r="A36" s="20" t="s">
        <v>32</v>
      </c>
      <c r="B36" s="130" t="s">
        <v>30</v>
      </c>
      <c r="C36" s="116"/>
      <c r="D36" s="187">
        <v>0.03</v>
      </c>
      <c r="E36" s="135"/>
      <c r="F36" s="135">
        <f>SUM(G6:G14)*0.03</f>
        <v>0</v>
      </c>
      <c r="G36" s="135"/>
      <c r="H36" s="132">
        <f>F36</f>
        <v>0</v>
      </c>
      <c r="I36" s="127">
        <f>H36+G36</f>
        <v>0</v>
      </c>
    </row>
    <row r="37" spans="1:9">
      <c r="A37" s="20" t="s">
        <v>17</v>
      </c>
      <c r="B37" s="157" t="s">
        <v>77</v>
      </c>
      <c r="C37" s="20"/>
      <c r="D37" s="186" t="s">
        <v>106</v>
      </c>
      <c r="E37" s="177"/>
      <c r="F37" s="177">
        <f>(SUM(G24:G32))</f>
        <v>0</v>
      </c>
      <c r="G37" s="177"/>
      <c r="H37" s="177">
        <f t="shared" ref="H37" si="17">F37*D37</f>
        <v>0</v>
      </c>
      <c r="I37" s="29">
        <f t="shared" ref="I37" si="18">H37+G37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32"/>
  <sheetViews>
    <sheetView view="pageBreakPreview" zoomScale="115" zoomScaleNormal="100" zoomScaleSheetLayoutView="115" workbookViewId="0">
      <selection activeCell="D6" sqref="D6:D32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E5+E17+E30</f>
        <v>0</v>
      </c>
    </row>
    <row r="3" spans="1:5">
      <c r="A3" s="164" t="s">
        <v>191</v>
      </c>
      <c r="B3" s="17"/>
      <c r="C3" s="16"/>
      <c r="D3" s="165"/>
      <c r="E3" s="19"/>
    </row>
    <row r="4" spans="1:5">
      <c r="A4" s="36"/>
      <c r="B4" s="36"/>
      <c r="C4" s="167"/>
      <c r="D4" s="167"/>
      <c r="E4" s="36"/>
    </row>
    <row r="5" spans="1:5">
      <c r="A5" s="170" t="s">
        <v>192</v>
      </c>
      <c r="B5" s="171"/>
      <c r="C5" s="172"/>
      <c r="D5" s="173"/>
      <c r="E5" s="175">
        <f>SUM(E6:E15)</f>
        <v>0</v>
      </c>
    </row>
    <row r="6" spans="1:5" ht="24">
      <c r="A6" s="157" t="s">
        <v>203</v>
      </c>
      <c r="B6" s="20" t="s">
        <v>35</v>
      </c>
      <c r="C6" s="176">
        <v>3</v>
      </c>
      <c r="D6" s="177"/>
      <c r="E6" s="29">
        <f t="shared" ref="E6" si="0">D6*C6</f>
        <v>0</v>
      </c>
    </row>
    <row r="7" spans="1:5">
      <c r="A7" s="170"/>
      <c r="B7" s="171"/>
      <c r="C7" s="172"/>
      <c r="D7" s="173"/>
      <c r="E7" s="29"/>
    </row>
    <row r="8" spans="1:5">
      <c r="A8" s="157" t="s">
        <v>193</v>
      </c>
      <c r="B8" s="20" t="s">
        <v>201</v>
      </c>
      <c r="C8" s="176">
        <v>9787</v>
      </c>
      <c r="D8" s="177"/>
      <c r="E8" s="29">
        <f>D8*C8</f>
        <v>0</v>
      </c>
    </row>
    <row r="9" spans="1:5">
      <c r="A9" s="157" t="s">
        <v>194</v>
      </c>
      <c r="B9" s="20" t="s">
        <v>35</v>
      </c>
      <c r="C9" s="176">
        <v>9.7870000000000008</v>
      </c>
      <c r="D9" s="177"/>
      <c r="E9" s="29">
        <f t="shared" ref="E9:E15" si="1">D9*C9</f>
        <v>0</v>
      </c>
    </row>
    <row r="10" spans="1:5">
      <c r="A10" s="157" t="s">
        <v>195</v>
      </c>
      <c r="B10" s="20" t="s">
        <v>19</v>
      </c>
      <c r="C10" s="176">
        <v>29</v>
      </c>
      <c r="D10" s="177"/>
      <c r="E10" s="29">
        <f t="shared" si="1"/>
        <v>0</v>
      </c>
    </row>
    <row r="11" spans="1:5">
      <c r="A11" s="157" t="s">
        <v>196</v>
      </c>
      <c r="B11" s="20" t="s">
        <v>35</v>
      </c>
      <c r="C11" s="176">
        <v>0.40689999999999998</v>
      </c>
      <c r="D11" s="177"/>
      <c r="E11" s="29">
        <f t="shared" si="1"/>
        <v>0</v>
      </c>
    </row>
    <row r="12" spans="1:5">
      <c r="A12" s="157" t="s">
        <v>197</v>
      </c>
      <c r="B12" s="20" t="s">
        <v>35</v>
      </c>
      <c r="C12" s="176">
        <v>2.1379999999999999</v>
      </c>
      <c r="D12" s="177"/>
      <c r="E12" s="29">
        <f t="shared" si="1"/>
        <v>0</v>
      </c>
    </row>
    <row r="13" spans="1:5">
      <c r="A13" s="157" t="s">
        <v>198</v>
      </c>
      <c r="B13" s="20" t="s">
        <v>35</v>
      </c>
      <c r="C13" s="176">
        <v>3.641</v>
      </c>
      <c r="D13" s="177"/>
      <c r="E13" s="29">
        <f t="shared" si="1"/>
        <v>0</v>
      </c>
    </row>
    <row r="14" spans="1:5">
      <c r="A14" s="157" t="s">
        <v>199</v>
      </c>
      <c r="B14" s="20" t="s">
        <v>35</v>
      </c>
      <c r="C14" s="176">
        <v>3.601</v>
      </c>
      <c r="D14" s="177"/>
      <c r="E14" s="29">
        <f t="shared" si="1"/>
        <v>0</v>
      </c>
    </row>
    <row r="15" spans="1:5">
      <c r="A15" s="157" t="s">
        <v>200</v>
      </c>
      <c r="B15" s="20" t="s">
        <v>202</v>
      </c>
      <c r="C15" s="176">
        <v>1</v>
      </c>
      <c r="D15" s="177"/>
      <c r="E15" s="29">
        <f t="shared" si="1"/>
        <v>0</v>
      </c>
    </row>
    <row r="16" spans="1:5">
      <c r="A16" s="157"/>
      <c r="B16" s="20"/>
      <c r="C16" s="176"/>
      <c r="D16" s="177"/>
      <c r="E16" s="29"/>
    </row>
    <row r="17" spans="1:5">
      <c r="A17" s="170" t="s">
        <v>215</v>
      </c>
      <c r="B17" s="171"/>
      <c r="C17" s="172"/>
      <c r="D17" s="173"/>
      <c r="E17" s="175">
        <f>SUM(E18:E28)</f>
        <v>0</v>
      </c>
    </row>
    <row r="18" spans="1:5">
      <c r="A18" s="185" t="s">
        <v>204</v>
      </c>
      <c r="B18" s="20" t="s">
        <v>166</v>
      </c>
      <c r="C18" s="176">
        <v>1</v>
      </c>
      <c r="D18" s="177"/>
      <c r="E18" s="29">
        <f>D18*C18</f>
        <v>0</v>
      </c>
    </row>
    <row r="19" spans="1:5">
      <c r="A19" s="185" t="s">
        <v>205</v>
      </c>
      <c r="B19" s="20" t="s">
        <v>166</v>
      </c>
      <c r="C19" s="176">
        <v>1</v>
      </c>
      <c r="D19" s="177"/>
      <c r="E19" s="29">
        <f t="shared" ref="E19:E28" si="2">D19*C19</f>
        <v>0</v>
      </c>
    </row>
    <row r="20" spans="1:5">
      <c r="A20" s="185" t="s">
        <v>206</v>
      </c>
      <c r="B20" s="20" t="s">
        <v>166</v>
      </c>
      <c r="C20" s="176">
        <v>1</v>
      </c>
      <c r="D20" s="177"/>
      <c r="E20" s="29">
        <f t="shared" si="2"/>
        <v>0</v>
      </c>
    </row>
    <row r="21" spans="1:5">
      <c r="A21" s="185" t="s">
        <v>207</v>
      </c>
      <c r="B21" s="20" t="s">
        <v>166</v>
      </c>
      <c r="C21" s="176">
        <v>1</v>
      </c>
      <c r="D21" s="177"/>
      <c r="E21" s="29">
        <f t="shared" si="2"/>
        <v>0</v>
      </c>
    </row>
    <row r="22" spans="1:5">
      <c r="A22" s="185" t="s">
        <v>208</v>
      </c>
      <c r="B22" s="20" t="s">
        <v>166</v>
      </c>
      <c r="C22" s="176">
        <v>1</v>
      </c>
      <c r="D22" s="177"/>
      <c r="E22" s="29">
        <f t="shared" si="2"/>
        <v>0</v>
      </c>
    </row>
    <row r="23" spans="1:5">
      <c r="A23" s="185" t="s">
        <v>209</v>
      </c>
      <c r="B23" s="20" t="s">
        <v>166</v>
      </c>
      <c r="C23" s="176">
        <v>1</v>
      </c>
      <c r="D23" s="177"/>
      <c r="E23" s="29">
        <f t="shared" si="2"/>
        <v>0</v>
      </c>
    </row>
    <row r="24" spans="1:5">
      <c r="A24" s="185" t="s">
        <v>210</v>
      </c>
      <c r="B24" s="20" t="s">
        <v>166</v>
      </c>
      <c r="C24" s="176">
        <v>1</v>
      </c>
      <c r="D24" s="177"/>
      <c r="E24" s="29">
        <f t="shared" si="2"/>
        <v>0</v>
      </c>
    </row>
    <row r="25" spans="1:5">
      <c r="A25" s="185" t="s">
        <v>211</v>
      </c>
      <c r="B25" s="20" t="s">
        <v>166</v>
      </c>
      <c r="C25" s="176">
        <v>1</v>
      </c>
      <c r="D25" s="177"/>
      <c r="E25" s="29">
        <f t="shared" si="2"/>
        <v>0</v>
      </c>
    </row>
    <row r="26" spans="1:5">
      <c r="A26" s="185" t="s">
        <v>212</v>
      </c>
      <c r="B26" s="20" t="s">
        <v>166</v>
      </c>
      <c r="C26" s="176">
        <v>2</v>
      </c>
      <c r="D26" s="177"/>
      <c r="E26" s="29">
        <f t="shared" si="2"/>
        <v>0</v>
      </c>
    </row>
    <row r="27" spans="1:5">
      <c r="A27" s="185" t="s">
        <v>213</v>
      </c>
      <c r="B27" s="20" t="s">
        <v>39</v>
      </c>
      <c r="C27" s="176">
        <v>1</v>
      </c>
      <c r="D27" s="177"/>
      <c r="E27" s="29">
        <f t="shared" si="2"/>
        <v>0</v>
      </c>
    </row>
    <row r="28" spans="1:5" ht="34.5">
      <c r="A28" s="185" t="s">
        <v>219</v>
      </c>
      <c r="B28" s="20" t="s">
        <v>214</v>
      </c>
      <c r="C28" s="176">
        <v>134.96600000000001</v>
      </c>
      <c r="D28" s="177"/>
      <c r="E28" s="29">
        <f t="shared" si="2"/>
        <v>0</v>
      </c>
    </row>
    <row r="30" spans="1:5" ht="23">
      <c r="A30" s="170" t="s">
        <v>223</v>
      </c>
      <c r="B30" s="171"/>
      <c r="C30" s="172"/>
      <c r="D30" s="173"/>
      <c r="E30" s="175">
        <f>SUM(E31:E32)</f>
        <v>0</v>
      </c>
    </row>
    <row r="31" spans="1:5">
      <c r="A31" s="185" t="s">
        <v>221</v>
      </c>
      <c r="B31" s="20" t="s">
        <v>214</v>
      </c>
      <c r="C31" s="176">
        <v>503</v>
      </c>
      <c r="D31" s="177"/>
      <c r="E31" s="29">
        <f>C31*D31</f>
        <v>0</v>
      </c>
    </row>
    <row r="32" spans="1:5" ht="23">
      <c r="A32" s="185" t="s">
        <v>222</v>
      </c>
      <c r="B32" s="20" t="s">
        <v>214</v>
      </c>
      <c r="C32" s="176">
        <v>503</v>
      </c>
      <c r="D32" s="177"/>
      <c r="E32" s="29">
        <f>C32*D32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E5" sqref="E5:E33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10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1</v>
      </c>
      <c r="E6" s="69"/>
      <c r="F6" s="61">
        <f t="shared" ref="F6:F33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1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38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166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166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166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166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167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166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120</v>
      </c>
      <c r="C26" s="64" t="s">
        <v>166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121</v>
      </c>
      <c r="C27" s="192" t="s">
        <v>166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122</v>
      </c>
      <c r="C28" s="192" t="s">
        <v>166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128</v>
      </c>
      <c r="C29" s="192" t="s">
        <v>166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166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168</v>
      </c>
      <c r="C31" s="192" t="s">
        <v>166</v>
      </c>
      <c r="D31" s="193">
        <v>1</v>
      </c>
      <c r="E31" s="194"/>
      <c r="F31" s="61">
        <f t="shared" si="0"/>
        <v>0</v>
      </c>
    </row>
    <row r="32" spans="1:6">
      <c r="A32" s="190" t="s">
        <v>127</v>
      </c>
      <c r="B32" s="191" t="s">
        <v>118</v>
      </c>
      <c r="C32" s="192" t="s">
        <v>31</v>
      </c>
      <c r="D32" s="193">
        <v>2</v>
      </c>
      <c r="E32" s="194"/>
      <c r="F32" s="61">
        <f t="shared" si="0"/>
        <v>0</v>
      </c>
    </row>
    <row r="33" spans="1:6">
      <c r="A33" s="199" t="s">
        <v>32</v>
      </c>
      <c r="B33" s="200" t="s">
        <v>189</v>
      </c>
      <c r="C33" s="201" t="s">
        <v>166</v>
      </c>
      <c r="D33" s="202">
        <v>1</v>
      </c>
      <c r="E33" s="203"/>
      <c r="F33" s="204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1-3</vt:lpstr>
      <vt:lpstr>Rozvaděč RDC 1.1 - 3.1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2024-03-21T09:33:36Z</dcterms:modified>
</cp:coreProperties>
</file>