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tabRatio="816" activeTab="0"/>
  </bookViews>
  <sheets>
    <sheet name="Rekapitulace" sheetId="7" r:id="rId1"/>
    <sheet name="Přívod" sheetId="3" r:id="rId2"/>
    <sheet name="Rozvaděč RDC 1-13" sheetId="9" r:id="rId3"/>
    <sheet name="Rozvaděč RDC 1.1 - 13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<sst xmlns="http://schemas.openxmlformats.org/spreadsheetml/2006/main" count="617" uniqueCount="226">
  <si>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</si>
  <si>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</si>
  <si>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</si>
  <si>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</si>
  <si>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</si>
  <si>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</si>
  <si>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</si>
  <si>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</si>
  <si>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</si>
  <si>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</si>
  <si>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</si>
  <si>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</si>
  <si>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</si>
  <si>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</si>
  <si>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</si>
  <si>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</si>
  <si>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</si>
  <si>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</si>
  <si>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</si>
  <si>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</si>
  <si>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</si>
  <si>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</si>
  <si>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</si>
  <si>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</si>
  <si>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</si>
  <si>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</si>
  <si>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</si>
  <si>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</si>
  <si>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</si>
  <si>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</si>
  <si>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</si>
  <si>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</si>
  <si>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</si>
  <si>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</si>
  <si>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</si>
  <si>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</si>
  <si>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</si>
  <si>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</si>
  <si>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</si>
  <si>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</si>
  <si>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</si>
  <si>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</si>
  <si>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</si>
  <si>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</si>
  <si>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</si>
  <si>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</si>
  <si>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</si>
  <si>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</si>
  <si>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</si>
  <si>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</si>
  <si>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</si>
  <si>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</si>
  <si>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</si>
  <si>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</si>
  <si>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</si>
  <si>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</si>
  <si>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</si>
  <si>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</si>
  <si>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</si>
  <si>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</si>
  <si>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</si>
  <si>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</si>
  <si>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</si>
  <si>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</si>
  <si>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</si>
  <si>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</si>
  <si>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</si>
  <si>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</si>
  <si>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</si>
  <si>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</si>
  <si>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</si>
  <si>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</si>
  <si>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</si>
  <si>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</si>
  <si>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</si>
  <si>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</si>
  <si>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</si>
  <si>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</si>
  <si>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</si>
  <si>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</si>
  <si>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</si>
  <si>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</si>
  <si>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</si>
  <si>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</si>
  <si>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</si>
  <si>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</si>
  <si>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</si>
  <si>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</si>
  <si>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</si>
  <si>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</si>
  <si>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</si>
  <si>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</si>
  <si>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</si>
  <si>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</si>
  <si>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</si>
  <si>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 xml:space="preserve"> Oceloplechová rozvodnice 1400x600x400mm, IP55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</si>
  <si>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</si>
  <si>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</si>
  <si>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</si>
  <si>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</si>
  <si>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</si>
  <si>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</si>
  <si>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</si>
  <si>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</si>
  <si>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</si>
  <si>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</si>
  <si>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</si>
  <si>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</si>
  <si>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</si>
  <si>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</si>
  <si>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</si>
  <si>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</si>
  <si>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</si>
  <si>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</si>
  <si>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</si>
  <si>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</si>
  <si>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</si>
  <si>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</si>
  <si>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</si>
  <si>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</si>
  <si>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</si>
  <si>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</si>
  <si>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</si>
  <si>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</si>
  <si>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</si>
  <si>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</si>
  <si>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</si>
  <si>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</si>
  <si>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Statutární město Opava, Horní náměstí 69, 746 01 Opava</t>
  </si>
  <si>
    <t>Instalace pojistkového odpojovače, prodrátování</t>
  </si>
  <si>
    <t>Instalace průchodky do stávajícího rozvaděče</t>
  </si>
  <si>
    <t>Konektor MC4 pro instalaci na desku</t>
  </si>
  <si>
    <t>Pojistka 10x38  20A gPV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</si>
  <si>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</si>
  <si>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</si>
  <si>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</si>
  <si>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</si>
  <si>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</si>
  <si>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</si>
  <si>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</si>
  <si>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</si>
  <si>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</si>
  <si>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Relé 230V 3xNO+NC</t>
  </si>
  <si>
    <t>Relé 230V 1xNO+NC</t>
  </si>
  <si>
    <t>Svorka řadová 2,5mm2</t>
  </si>
  <si>
    <t>Ukončovací deska svorky 2,5mm2</t>
  </si>
  <si>
    <t xml:space="preserve">Usazení rozvaděče </t>
  </si>
  <si>
    <t>Stop tlačítko na dveře rozvaděče s aretací</t>
  </si>
  <si>
    <t>Elektroměr pro nepřímé měření x/5A výstup RS 485</t>
  </si>
  <si>
    <t>MTP 200/5 pro elektroměr s výstupem RS485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</si>
  <si>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</si>
  <si>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</si>
  <si>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</si>
  <si>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</si>
  <si>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</si>
  <si>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</si>
  <si>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</si>
  <si>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</si>
  <si>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</si>
  <si>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ŽZ Víko kabelového žlabu 200</t>
  </si>
  <si>
    <t>ŽZ Spojka žlabu (spoj. mat. "G5")</t>
  </si>
  <si>
    <t xml:space="preserve">ŽZ Spojka víka </t>
  </si>
  <si>
    <t>Podružný materiál pro kabelový žlab</t>
  </si>
  <si>
    <t>Nátěr žlabu umístěného na fasádě do barvy fasády</t>
  </si>
  <si>
    <t>ŽZ Kabelový žlab plný neperforovaný 200/50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</si>
  <si>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</si>
  <si>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</si>
  <si>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</si>
  <si>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</si>
  <si>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</si>
  <si>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</si>
  <si>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</si>
  <si>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</si>
  <si>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</si>
  <si>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</si>
  <si>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</si>
  <si>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</si>
  <si>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</si>
  <si>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</si>
  <si>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</si>
  <si>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</si>
  <si>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</si>
  <si>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</si>
  <si>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</si>
  <si>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</si>
  <si>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</si>
  <si>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>Příslušenství pro připojení baterií (kabely silové, komunikační kabely, spojky, šrouby, atp.)</t>
  </si>
  <si>
    <t>Vysílač + přijímač pro dálkový přenos signálu HDO, 230V AC</t>
  </si>
  <si>
    <t>Podpěra žlabu na plochou střechu</t>
  </si>
  <si>
    <t>Konstrukce zámečnické</t>
  </si>
  <si>
    <t>Jistič 200A/3</t>
  </si>
  <si>
    <t>Stykač 180A, 3xNO, + pomocné kontakty 1xNO, 1xNC</t>
  </si>
  <si>
    <t>Svorka řadová 35mm2</t>
  </si>
  <si>
    <t>Jistič B80/3</t>
  </si>
  <si>
    <t>Střídač hybridní trojfázový 50kW</t>
  </si>
  <si>
    <t>Baterie 50kWh, součást hybridního střídače</t>
  </si>
  <si>
    <t>Smartmeter pro nepřímé měření, výstup RS485</t>
  </si>
  <si>
    <t>CYKY-J 5x35</t>
  </si>
  <si>
    <t>Tyč ocelová HEB 180, S235JR</t>
  </si>
  <si>
    <t>Trubka bezešvá hladká 11 353.0, rozměr 152,0 x 10,0 mm</t>
  </si>
  <si>
    <t xml:space="preserve">Dispečerské řízení komplet - dokumentace + jednotka </t>
  </si>
  <si>
    <t xml:space="preserve">Soubor </t>
  </si>
  <si>
    <t>Rozvaděč R-FVE-DC 1-13</t>
  </si>
  <si>
    <t>Rozvaděč R-FVE-DC 1.1-13.1</t>
  </si>
  <si>
    <t xml:space="preserve">Očištění, oprava, položení nové krytiny po instalaci FVE, kompletní revize a oprava poškozených částí, samostatný rozpočet na opravu střešní krytiny bude dodán </t>
  </si>
  <si>
    <t>Dveře protipožární jednokřídlové 80 x 197 cm, EI 30</t>
  </si>
  <si>
    <t>Tyč ocelová HEB 120, S235JR</t>
  </si>
  <si>
    <r>
      <t>Konstrukce pod panel jih 10</t>
    </r>
    <r>
      <rPr>
        <sz val="9"/>
        <color rgb="FF000000"/>
        <rFont val="Calibri"/>
        <family val="2"/>
      </rPr>
      <t>°</t>
    </r>
  </si>
  <si>
    <t>Kabel CYKY-J 4x185</t>
  </si>
  <si>
    <t>Lisovací oko 185x12</t>
  </si>
  <si>
    <t>Lisovací oko 185x10</t>
  </si>
  <si>
    <t>Smršťovací fólie s lepidlem pro vodič CY 185</t>
  </si>
  <si>
    <t>Pojistka PLN1 400A gG</t>
  </si>
  <si>
    <t>Pojistkový trojfázový odpojovač 400A pro pojistky PLN1</t>
  </si>
  <si>
    <t>Montáž kabel Cu plný kulatý žíla 4x185 mm2 pokládka v kaelovém kanále</t>
  </si>
  <si>
    <t>Ukončení kabelu CYKY-J 4x185, zapojení</t>
  </si>
  <si>
    <t>ŽZ Víko kabelového žlabu 300</t>
  </si>
  <si>
    <t>ŽZ Nosník žlabu 300</t>
  </si>
  <si>
    <t>ŽZ Kabelový žlab plný neperforovaný 300/50</t>
  </si>
  <si>
    <t>Instalace FVE na střechu ZŠ Šrámkova 4</t>
  </si>
  <si>
    <t>Šrámkova 4, 746 01 Opava</t>
  </si>
  <si>
    <t>Stavba a konstrukce, střecha</t>
  </si>
  <si>
    <t xml:space="preserve">Opravy střechy - zpracováno na základě dodaných podkladových materiálů, zpracovaných investorem </t>
  </si>
  <si>
    <t>bm</t>
  </si>
  <si>
    <t>Lokální opravy atik r.š. 1000mm výšky 500mm, včetně systémových doplňků</t>
  </si>
  <si>
    <t>Opravy VZT komínků a vpustí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</si>
</sst>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24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169" fontId="8" fillId="0" borderId="3" xfId="0" applyNumberFormat="1" applyFont="1" applyBorder="1"/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9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10" fontId="5" fillId="0" borderId="3" xfId="0" applyNumberFormat="1" applyFont="1" applyBorder="1" applyAlignment="1">
      <alignment horizontal="center" vertical="center"/>
    </xf>
    <xf numFmtId="0" fontId="5" fillId="0" borderId="12" xfId="21" applyFont="1" applyFill="1" applyBorder="1" applyAlignment="1">
      <alignment horizontal="center" vertical="center"/>
    </xf>
    <xf numFmtId="0" fontId="17" fillId="0" borderId="12" xfId="21" applyFont="1" applyFill="1" applyBorder="1"/>
    <xf numFmtId="0" fontId="17" fillId="0" borderId="12" xfId="21" applyFont="1" applyFill="1" applyBorder="1" applyAlignment="1">
      <alignment horizontal="center" vertical="center"/>
    </xf>
    <xf numFmtId="165" fontId="17" fillId="0" borderId="12" xfId="21" applyNumberFormat="1" applyFont="1" applyFill="1" applyBorder="1" applyAlignment="1">
      <alignment horizontal="center" vertical="center"/>
    </xf>
    <xf numFmtId="44" fontId="17" fillId="0" borderId="12" xfId="20" applyFont="1" applyFill="1" applyBorder="1" applyAlignment="1" applyProtection="1">
      <alignment horizontal="center" vertical="center"/>
      <protection locked="0"/>
    </xf>
    <xf numFmtId="164" fontId="5" fillId="0" borderId="12" xfId="2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tabSelected="1" view="pageBreakPreview" zoomScale="130" zoomScaleSheetLayoutView="130" workbookViewId="0" topLeftCell="A1">
      <selection activeCell="B20" sqref="B20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4" width="15.421875" style="0" bestFit="1" customWidth="1"/>
    <col min="5" max="5" width="19.71093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219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220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128</v>
      </c>
      <c r="D6" s="1"/>
      <c r="E6" s="92" t="s">
        <v>59</v>
      </c>
      <c r="F6" s="94" t="s">
        <v>60</v>
      </c>
      <c r="G6" s="1"/>
    </row>
    <row r="7" spans="1:7" ht="15">
      <c r="A7" s="90"/>
      <c r="B7" s="222"/>
      <c r="C7" s="222"/>
      <c r="D7" s="222"/>
      <c r="E7" s="92" t="s">
        <v>61</v>
      </c>
      <c r="F7" s="94" t="s">
        <v>60</v>
      </c>
      <c r="G7" s="1"/>
    </row>
    <row r="8" spans="1:7" ht="15">
      <c r="A8" s="90" t="s">
        <v>122</v>
      </c>
      <c r="B8" s="142"/>
      <c r="C8" s="142"/>
      <c r="D8" s="142"/>
      <c r="E8" s="92"/>
      <c r="F8" s="94"/>
      <c r="G8" s="1"/>
    </row>
    <row r="9" spans="1:7" ht="15">
      <c r="A9" s="90" t="s">
        <v>123</v>
      </c>
      <c r="B9" s="142"/>
      <c r="C9" s="142"/>
      <c r="D9" s="142"/>
      <c r="E9" s="92"/>
      <c r="F9" s="94"/>
      <c r="G9" s="1"/>
    </row>
    <row r="10" spans="1:7" ht="15">
      <c r="A10" s="90" t="s">
        <v>124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125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Přívod!F14</f>
        <v>0</v>
      </c>
      <c r="E13" s="97">
        <f>Přívod!F2</f>
        <v>0</v>
      </c>
    </row>
    <row r="14" spans="2:5" ht="15">
      <c r="B14" s="98" t="s">
        <v>202</v>
      </c>
      <c r="C14" s="99">
        <f>SUM('Rozvaděč RDC 1.1 - 13.1'!G5:G19)</f>
        <v>0</v>
      </c>
      <c r="D14" s="99">
        <f>SUM('Rozvaděč RDC 1-13'!H5:H19)+'Rozvaděč RDC 1-13'!I20+'Rozvaděč RDC 1-13'!I21+'Rozvaděč RDC 1-13'!I22+'Rozvaděč RDC 1-13'!I23</f>
        <v>0</v>
      </c>
      <c r="E14" s="97">
        <f aca="true" t="shared" si="0" ref="E14:E18">D14+C14</f>
        <v>0</v>
      </c>
    </row>
    <row r="15" spans="2:5" ht="15">
      <c r="B15" s="98" t="s">
        <v>203</v>
      </c>
      <c r="C15" s="99">
        <f>SUM('Rozvaděč RDC 1-13'!G5:G20)</f>
        <v>0</v>
      </c>
      <c r="D15" s="99">
        <f>SUM('Rozvaděč RDC 1.1 - 13.1'!H5:H19)+'Rozvaděč RDC 1.1 - 13.1'!I20+'Rozvaděč RDC 1.1 - 13.1'!I21+'Rozvaděč RDC 1.1 - 13.1'!I22+'Rozvaděč RDC 1.1 - 13.1'!I23</f>
        <v>0</v>
      </c>
      <c r="E15" s="97">
        <f aca="true" t="shared" si="1" ref="E15">D15+C15</f>
        <v>0</v>
      </c>
    </row>
    <row r="16" spans="2:5" ht="15">
      <c r="B16" s="98" t="s">
        <v>106</v>
      </c>
      <c r="C16" s="99">
        <f>SUM('Rozvaděč R-FVE-AC'!G5:G38)</f>
        <v>0</v>
      </c>
      <c r="D16" s="99">
        <f>SUM('Rozvaděč R-FVE-AC'!H5:H38)+'Rozvaděč R-FVE-AC'!I39+'Rozvaděč R-FVE-AC'!I40+'Rozvaděč R-FVE-AC'!I41+'Rozvaděč R-FVE-AC'!I42</f>
        <v>0</v>
      </c>
      <c r="E16" s="97">
        <f>D16+C16</f>
        <v>0</v>
      </c>
    </row>
    <row r="17" spans="2:5" ht="15">
      <c r="B17" s="98" t="s">
        <v>94</v>
      </c>
      <c r="C17" s="99">
        <f>SUM('Trasy vedení'!G5:G15)</f>
        <v>0</v>
      </c>
      <c r="D17" s="99">
        <f>SUM('Trasy vedení'!H5:H19)</f>
        <v>0</v>
      </c>
      <c r="E17" s="97">
        <f t="shared" si="0"/>
        <v>0</v>
      </c>
    </row>
    <row r="18" spans="2:5" ht="15">
      <c r="B18" s="189" t="s">
        <v>118</v>
      </c>
      <c r="C18" s="99">
        <f>SUM('FVE Položky'!G6:G29)</f>
        <v>0</v>
      </c>
      <c r="D18" s="99">
        <f>SUM('FVE Položky'!H6:H35)</f>
        <v>0</v>
      </c>
      <c r="E18" s="97">
        <f t="shared" si="0"/>
        <v>0</v>
      </c>
    </row>
    <row r="19" spans="2:5" ht="15">
      <c r="B19" s="189" t="s">
        <v>221</v>
      </c>
      <c r="C19" s="99"/>
      <c r="D19" s="99"/>
      <c r="E19" s="97">
        <f>'Stavba a konstrukce'!E2</f>
        <v>0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1"/>
  <sheetViews>
    <sheetView view="pageBreakPreview" zoomScale="115" zoomScaleSheetLayoutView="115" workbookViewId="0" topLeftCell="A1">
      <selection activeCell="E15" sqref="E15:E18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23"/>
      <c r="I1" s="223"/>
    </row>
    <row r="2" spans="1:9" ht="15.5">
      <c r="A2" s="6" t="s">
        <v>15</v>
      </c>
      <c r="B2" s="154"/>
      <c r="C2" s="7"/>
      <c r="D2" s="7"/>
      <c r="E2" s="8"/>
      <c r="F2" s="9">
        <f>F4+F14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SUM(F5:F12)</f>
        <v>0</v>
      </c>
      <c r="H4" s="10"/>
      <c r="I4" s="10"/>
    </row>
    <row r="5" spans="1:9" ht="15">
      <c r="A5" s="20" t="s">
        <v>17</v>
      </c>
      <c r="B5" s="41" t="s">
        <v>208</v>
      </c>
      <c r="C5" s="20" t="s">
        <v>19</v>
      </c>
      <c r="D5" s="21">
        <v>30</v>
      </c>
      <c r="E5" s="22"/>
      <c r="F5" s="23">
        <f aca="true" t="shared" si="0" ref="F5:F10">E5*D5</f>
        <v>0</v>
      </c>
      <c r="H5" s="10"/>
      <c r="I5" s="10"/>
    </row>
    <row r="6" spans="1:9" ht="15">
      <c r="A6" s="20" t="s">
        <v>17</v>
      </c>
      <c r="B6" s="41" t="s">
        <v>209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210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211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213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212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24" t="s">
        <v>21</v>
      </c>
      <c r="C11" s="25"/>
      <c r="D11" s="27">
        <v>0.1</v>
      </c>
      <c r="E11" s="22">
        <f>SUM(F5:F8)</f>
        <v>0</v>
      </c>
      <c r="F11" s="23">
        <f>E11*0.1</f>
        <v>0</v>
      </c>
      <c r="H11" s="10"/>
      <c r="I11" s="10"/>
    </row>
    <row r="12" spans="1:9" ht="15">
      <c r="A12" s="20" t="s">
        <v>17</v>
      </c>
      <c r="B12" s="24" t="s">
        <v>22</v>
      </c>
      <c r="C12" s="25"/>
      <c r="D12" s="27">
        <v>0.03</v>
      </c>
      <c r="E12" s="22">
        <f>SUM(F5:F10)</f>
        <v>0</v>
      </c>
      <c r="F12" s="23">
        <f>E12*D12</f>
        <v>0</v>
      </c>
      <c r="H12" s="10"/>
      <c r="I12" s="10"/>
    </row>
    <row r="13" spans="1:9" ht="15">
      <c r="A13" s="20"/>
      <c r="B13" s="24"/>
      <c r="C13" s="25"/>
      <c r="D13" s="26"/>
      <c r="E13" s="28"/>
      <c r="F13" s="29"/>
      <c r="H13" s="10"/>
      <c r="I13" s="10"/>
    </row>
    <row r="14" spans="1:9" ht="15">
      <c r="A14" s="30" t="s">
        <v>23</v>
      </c>
      <c r="B14" s="31" t="s">
        <v>24</v>
      </c>
      <c r="C14" s="32"/>
      <c r="D14" s="33"/>
      <c r="E14" s="34"/>
      <c r="F14" s="35">
        <f>SUM(F15:F18)+F20+F21+F19</f>
        <v>0</v>
      </c>
      <c r="H14" s="10"/>
      <c r="I14" s="10"/>
    </row>
    <row r="15" spans="1:9" ht="24">
      <c r="A15" s="20" t="s">
        <v>25</v>
      </c>
      <c r="B15" s="157" t="s">
        <v>214</v>
      </c>
      <c r="C15" s="25" t="s">
        <v>19</v>
      </c>
      <c r="D15" s="26">
        <v>30</v>
      </c>
      <c r="E15" s="28"/>
      <c r="F15" s="29">
        <f aca="true" t="shared" si="1" ref="F15:F21">E15*D15</f>
        <v>0</v>
      </c>
      <c r="H15" s="10"/>
      <c r="I15" s="10"/>
    </row>
    <row r="16" spans="1:9" ht="15">
      <c r="A16" s="20" t="s">
        <v>25</v>
      </c>
      <c r="B16" s="157" t="s">
        <v>215</v>
      </c>
      <c r="C16" s="25" t="s">
        <v>39</v>
      </c>
      <c r="D16" s="26">
        <v>1</v>
      </c>
      <c r="E16" s="28"/>
      <c r="F16" s="29">
        <f t="shared" si="1"/>
        <v>0</v>
      </c>
      <c r="H16" s="10"/>
      <c r="I16" s="10"/>
    </row>
    <row r="17" spans="1:9" ht="24">
      <c r="A17" s="20" t="s">
        <v>25</v>
      </c>
      <c r="B17" s="157" t="s">
        <v>129</v>
      </c>
      <c r="C17" s="25" t="s">
        <v>26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130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15">
      <c r="A19" s="20" t="s">
        <v>25</v>
      </c>
      <c r="B19" s="157" t="s">
        <v>27</v>
      </c>
      <c r="C19" s="36"/>
      <c r="D19" s="37">
        <v>0.03</v>
      </c>
      <c r="E19" s="38">
        <f>SUM(F15:F18)</f>
        <v>0</v>
      </c>
      <c r="F19" s="39">
        <f t="shared" si="1"/>
        <v>0</v>
      </c>
      <c r="H19" s="10"/>
      <c r="I19" s="10"/>
    </row>
    <row r="20" spans="1:6" ht="15">
      <c r="A20" s="20" t="s">
        <v>25</v>
      </c>
      <c r="B20" s="41" t="s">
        <v>29</v>
      </c>
      <c r="C20" s="20"/>
      <c r="D20" s="27">
        <v>0.045</v>
      </c>
      <c r="E20" s="42">
        <f>SUM(F5:F10)</f>
        <v>0</v>
      </c>
      <c r="F20" s="29">
        <f t="shared" si="1"/>
        <v>0</v>
      </c>
    </row>
    <row r="21" spans="1:6" ht="15">
      <c r="A21" s="20" t="s">
        <v>25</v>
      </c>
      <c r="B21" s="41" t="s">
        <v>30</v>
      </c>
      <c r="C21" s="20"/>
      <c r="D21" s="27">
        <v>0.03</v>
      </c>
      <c r="E21" s="42">
        <f>SUM(F5:F10)</f>
        <v>0</v>
      </c>
      <c r="F21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80</v>
      </c>
      <c r="C5" s="83" t="s">
        <v>26</v>
      </c>
      <c r="D5" s="152">
        <v>13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81</v>
      </c>
      <c r="C6" s="83" t="s">
        <v>26</v>
      </c>
      <c r="D6" s="152">
        <v>26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82</v>
      </c>
      <c r="C7" s="83" t="s">
        <v>26</v>
      </c>
      <c r="D7" s="152">
        <v>26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83</v>
      </c>
      <c r="C8" s="180" t="s">
        <v>26</v>
      </c>
      <c r="D8" s="181">
        <v>52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84</v>
      </c>
      <c r="C9" s="83" t="s">
        <v>26</v>
      </c>
      <c r="D9" s="152">
        <v>26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85</v>
      </c>
      <c r="C10" s="83" t="s">
        <v>26</v>
      </c>
      <c r="D10" s="152">
        <v>26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86</v>
      </c>
      <c r="C11" s="83" t="s">
        <v>26</v>
      </c>
      <c r="D11" s="152">
        <v>13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87</v>
      </c>
      <c r="C12" s="83" t="s">
        <v>26</v>
      </c>
      <c r="D12" s="152">
        <v>26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88</v>
      </c>
      <c r="C13" s="83" t="s">
        <v>26</v>
      </c>
      <c r="D13" s="152">
        <v>130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90</v>
      </c>
      <c r="C14" s="180" t="s">
        <v>26</v>
      </c>
      <c r="D14" s="181">
        <v>26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89</v>
      </c>
      <c r="C15" s="83" t="s">
        <v>26</v>
      </c>
      <c r="D15" s="152">
        <v>26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91</v>
      </c>
      <c r="C16" s="83" t="s">
        <v>26</v>
      </c>
      <c r="D16" s="152">
        <v>13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131</v>
      </c>
      <c r="C17" s="180" t="s">
        <v>26</v>
      </c>
      <c r="D17" s="181">
        <v>104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92</v>
      </c>
      <c r="C18" s="83" t="s">
        <v>26</v>
      </c>
      <c r="D18" s="152">
        <v>52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13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13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80</v>
      </c>
      <c r="C5" s="83" t="s">
        <v>26</v>
      </c>
      <c r="D5" s="152">
        <v>13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81</v>
      </c>
      <c r="C6" s="83" t="s">
        <v>26</v>
      </c>
      <c r="D6" s="152">
        <v>26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82</v>
      </c>
      <c r="C7" s="83" t="s">
        <v>26</v>
      </c>
      <c r="D7" s="152">
        <v>26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132</v>
      </c>
      <c r="C8" s="180" t="s">
        <v>26</v>
      </c>
      <c r="D8" s="181">
        <v>52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84</v>
      </c>
      <c r="C9" s="83" t="s">
        <v>26</v>
      </c>
      <c r="D9" s="152">
        <v>26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85</v>
      </c>
      <c r="C10" s="83" t="s">
        <v>26</v>
      </c>
      <c r="D10" s="152">
        <v>26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86</v>
      </c>
      <c r="C11" s="83" t="s">
        <v>26</v>
      </c>
      <c r="D11" s="152">
        <v>13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87</v>
      </c>
      <c r="C12" s="83" t="s">
        <v>26</v>
      </c>
      <c r="D12" s="152">
        <v>26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88</v>
      </c>
      <c r="C13" s="83" t="s">
        <v>26</v>
      </c>
      <c r="D13" s="152">
        <v>130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90</v>
      </c>
      <c r="C14" s="180" t="s">
        <v>26</v>
      </c>
      <c r="D14" s="181">
        <v>26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89</v>
      </c>
      <c r="C15" s="83" t="s">
        <v>26</v>
      </c>
      <c r="D15" s="152">
        <v>26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91</v>
      </c>
      <c r="C16" s="83" t="s">
        <v>26</v>
      </c>
      <c r="D16" s="152">
        <v>13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131</v>
      </c>
      <c r="C17" s="180" t="s">
        <v>26</v>
      </c>
      <c r="D17" s="181">
        <v>104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92</v>
      </c>
      <c r="C18" s="83" t="s">
        <v>26</v>
      </c>
      <c r="D18" s="152">
        <v>52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13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13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3"/>
  <sheetViews>
    <sheetView view="pageBreakPreview" zoomScale="115" zoomScaleSheetLayoutView="115" workbookViewId="0" topLeftCell="A1">
      <selection activeCell="E8" sqref="E8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199"/>
      <c r="B3" s="200" t="s">
        <v>16</v>
      </c>
      <c r="C3" s="201"/>
      <c r="D3" s="201"/>
      <c r="E3" s="201"/>
      <c r="F3" s="202"/>
      <c r="G3" s="202"/>
      <c r="H3" s="202"/>
      <c r="I3" s="203"/>
    </row>
    <row r="4" spans="1:9" ht="15">
      <c r="A4" s="204" t="s">
        <v>51</v>
      </c>
      <c r="B4" s="205" t="s">
        <v>70</v>
      </c>
      <c r="C4" s="206"/>
      <c r="D4" s="207"/>
      <c r="E4" s="207"/>
      <c r="F4" s="208"/>
      <c r="G4" s="208"/>
      <c r="H4" s="208"/>
      <c r="I4" s="209">
        <f>SUM(I5:I43)</f>
        <v>0</v>
      </c>
    </row>
    <row r="5" spans="1:9" ht="23">
      <c r="A5" s="178" t="s">
        <v>51</v>
      </c>
      <c r="B5" s="179" t="s">
        <v>95</v>
      </c>
      <c r="C5" s="180" t="s">
        <v>26</v>
      </c>
      <c r="D5" s="181">
        <v>1</v>
      </c>
      <c r="E5" s="182"/>
      <c r="F5" s="182"/>
      <c r="G5" s="182">
        <f>E5*D5</f>
        <v>0</v>
      </c>
      <c r="H5" s="182">
        <f>F5*D5</f>
        <v>0</v>
      </c>
      <c r="I5" s="183">
        <f>H5+G5</f>
        <v>0</v>
      </c>
    </row>
    <row r="6" spans="1:9" ht="23">
      <c r="A6" s="178" t="s">
        <v>51</v>
      </c>
      <c r="B6" s="179" t="s">
        <v>99</v>
      </c>
      <c r="C6" s="180" t="s">
        <v>26</v>
      </c>
      <c r="D6" s="181">
        <v>1</v>
      </c>
      <c r="E6" s="182"/>
      <c r="F6" s="182"/>
      <c r="G6" s="182">
        <f aca="true" t="shared" si="0" ref="G6:G39">E6*D6</f>
        <v>0</v>
      </c>
      <c r="H6" s="182">
        <f aca="true" t="shared" si="1" ref="H6:H39">F6*D6</f>
        <v>0</v>
      </c>
      <c r="I6" s="183">
        <f aca="true" t="shared" si="2" ref="I6:I39">H6+G6</f>
        <v>0</v>
      </c>
    </row>
    <row r="7" spans="1:9" ht="15">
      <c r="A7" s="178" t="s">
        <v>51</v>
      </c>
      <c r="B7" s="179" t="s">
        <v>190</v>
      </c>
      <c r="C7" s="180" t="s">
        <v>26</v>
      </c>
      <c r="D7" s="181">
        <v>1</v>
      </c>
      <c r="E7" s="182"/>
      <c r="F7" s="182"/>
      <c r="G7" s="182">
        <f t="shared" si="0"/>
        <v>0</v>
      </c>
      <c r="H7" s="182">
        <f t="shared" si="1"/>
        <v>0</v>
      </c>
      <c r="I7" s="183">
        <f t="shared" si="2"/>
        <v>0</v>
      </c>
    </row>
    <row r="8" spans="1:9" ht="23">
      <c r="A8" s="178" t="s">
        <v>51</v>
      </c>
      <c r="B8" s="179" t="s">
        <v>133</v>
      </c>
      <c r="C8" s="180" t="s">
        <v>26</v>
      </c>
      <c r="D8" s="181">
        <v>1</v>
      </c>
      <c r="E8" s="182"/>
      <c r="F8" s="182"/>
      <c r="G8" s="182">
        <f t="shared" si="0"/>
        <v>0</v>
      </c>
      <c r="H8" s="182">
        <f t="shared" si="1"/>
        <v>0</v>
      </c>
      <c r="I8" s="183">
        <f t="shared" si="2"/>
        <v>0</v>
      </c>
    </row>
    <row r="9" spans="1:9" ht="23">
      <c r="A9" s="178" t="s">
        <v>51</v>
      </c>
      <c r="B9" s="179" t="s">
        <v>134</v>
      </c>
      <c r="C9" s="180" t="s">
        <v>26</v>
      </c>
      <c r="D9" s="181">
        <v>1</v>
      </c>
      <c r="E9" s="182"/>
      <c r="F9" s="182"/>
      <c r="G9" s="182">
        <f t="shared" si="0"/>
        <v>0</v>
      </c>
      <c r="H9" s="182">
        <f t="shared" si="1"/>
        <v>0</v>
      </c>
      <c r="I9" s="183">
        <f t="shared" si="2"/>
        <v>0</v>
      </c>
    </row>
    <row r="10" spans="1:9" ht="23">
      <c r="A10" s="178" t="s">
        <v>51</v>
      </c>
      <c r="B10" s="179" t="s">
        <v>135</v>
      </c>
      <c r="C10" s="180" t="s">
        <v>26</v>
      </c>
      <c r="D10" s="181">
        <v>1</v>
      </c>
      <c r="E10" s="182"/>
      <c r="F10" s="182"/>
      <c r="G10" s="182">
        <f t="shared" si="0"/>
        <v>0</v>
      </c>
      <c r="H10" s="182">
        <f t="shared" si="1"/>
        <v>0</v>
      </c>
      <c r="I10" s="183">
        <f t="shared" si="2"/>
        <v>0</v>
      </c>
    </row>
    <row r="11" spans="1:9" ht="23">
      <c r="A11" s="178" t="s">
        <v>51</v>
      </c>
      <c r="B11" s="179" t="s">
        <v>136</v>
      </c>
      <c r="C11" s="180" t="s">
        <v>26</v>
      </c>
      <c r="D11" s="181">
        <v>1</v>
      </c>
      <c r="E11" s="182"/>
      <c r="F11" s="182"/>
      <c r="G11" s="182">
        <f t="shared" si="0"/>
        <v>0</v>
      </c>
      <c r="H11" s="182">
        <f t="shared" si="1"/>
        <v>0</v>
      </c>
      <c r="I11" s="183">
        <f t="shared" si="2"/>
        <v>0</v>
      </c>
    </row>
    <row r="12" spans="1:9" ht="23">
      <c r="A12" s="178" t="s">
        <v>51</v>
      </c>
      <c r="B12" s="179" t="s">
        <v>137</v>
      </c>
      <c r="C12" s="180" t="s">
        <v>26</v>
      </c>
      <c r="D12" s="181">
        <v>1</v>
      </c>
      <c r="E12" s="182"/>
      <c r="F12" s="182"/>
      <c r="G12" s="182">
        <f t="shared" si="0"/>
        <v>0</v>
      </c>
      <c r="H12" s="182">
        <f t="shared" si="1"/>
        <v>0</v>
      </c>
      <c r="I12" s="183">
        <f t="shared" si="2"/>
        <v>0</v>
      </c>
    </row>
    <row r="13" spans="1:9" ht="15">
      <c r="A13" s="178" t="s">
        <v>51</v>
      </c>
      <c r="B13" s="179" t="s">
        <v>96</v>
      </c>
      <c r="C13" s="180" t="s">
        <v>26</v>
      </c>
      <c r="D13" s="181">
        <v>3</v>
      </c>
      <c r="E13" s="182"/>
      <c r="F13" s="182"/>
      <c r="G13" s="182">
        <f t="shared" si="0"/>
        <v>0</v>
      </c>
      <c r="H13" s="182">
        <f t="shared" si="1"/>
        <v>0</v>
      </c>
      <c r="I13" s="183">
        <f t="shared" si="2"/>
        <v>0</v>
      </c>
    </row>
    <row r="14" spans="1:9" ht="23">
      <c r="A14" s="178" t="s">
        <v>51</v>
      </c>
      <c r="B14" s="179" t="s">
        <v>138</v>
      </c>
      <c r="C14" s="180"/>
      <c r="D14" s="181">
        <v>1</v>
      </c>
      <c r="E14" s="182"/>
      <c r="F14" s="182"/>
      <c r="G14" s="182">
        <f t="shared" si="0"/>
        <v>0</v>
      </c>
      <c r="H14" s="182">
        <f t="shared" si="1"/>
        <v>0</v>
      </c>
      <c r="I14" s="183">
        <f t="shared" si="2"/>
        <v>0</v>
      </c>
    </row>
    <row r="15" spans="1:9" ht="15">
      <c r="A15" s="178" t="s">
        <v>51</v>
      </c>
      <c r="B15" s="179" t="s">
        <v>97</v>
      </c>
      <c r="C15" s="180" t="s">
        <v>26</v>
      </c>
      <c r="D15" s="181">
        <v>3</v>
      </c>
      <c r="E15" s="182"/>
      <c r="F15" s="182"/>
      <c r="G15" s="182">
        <f t="shared" si="0"/>
        <v>0</v>
      </c>
      <c r="H15" s="182">
        <f t="shared" si="1"/>
        <v>0</v>
      </c>
      <c r="I15" s="183">
        <f t="shared" si="2"/>
        <v>0</v>
      </c>
    </row>
    <row r="16" spans="1:9" ht="15">
      <c r="A16" s="178" t="s">
        <v>51</v>
      </c>
      <c r="B16" s="179" t="s">
        <v>98</v>
      </c>
      <c r="C16" s="180" t="s">
        <v>26</v>
      </c>
      <c r="D16" s="181">
        <v>1</v>
      </c>
      <c r="E16" s="182"/>
      <c r="F16" s="182"/>
      <c r="G16" s="182">
        <f t="shared" si="0"/>
        <v>0</v>
      </c>
      <c r="H16" s="182">
        <f t="shared" si="1"/>
        <v>0</v>
      </c>
      <c r="I16" s="183">
        <f t="shared" si="2"/>
        <v>0</v>
      </c>
    </row>
    <row r="17" spans="1:9" ht="15">
      <c r="A17" s="178" t="s">
        <v>51</v>
      </c>
      <c r="B17" s="210" t="s">
        <v>139</v>
      </c>
      <c r="C17" s="180" t="s">
        <v>26</v>
      </c>
      <c r="D17" s="181">
        <v>2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178" t="s">
        <v>51</v>
      </c>
      <c r="B18" s="179" t="s">
        <v>140</v>
      </c>
      <c r="C18" s="180" t="s">
        <v>26</v>
      </c>
      <c r="D18" s="181">
        <v>3</v>
      </c>
      <c r="E18" s="184"/>
      <c r="F18" s="182"/>
      <c r="G18" s="182">
        <f t="shared" si="0"/>
        <v>0</v>
      </c>
      <c r="H18" s="182">
        <f t="shared" si="1"/>
        <v>0</v>
      </c>
      <c r="I18" s="183">
        <f t="shared" si="2"/>
        <v>0</v>
      </c>
    </row>
    <row r="19" spans="1:9" ht="15">
      <c r="A19" s="178" t="s">
        <v>51</v>
      </c>
      <c r="B19" s="179" t="s">
        <v>193</v>
      </c>
      <c r="C19" s="180" t="s">
        <v>26</v>
      </c>
      <c r="D19" s="181">
        <v>2</v>
      </c>
      <c r="E19" s="184"/>
      <c r="F19" s="182"/>
      <c r="G19" s="182">
        <f t="shared" si="0"/>
        <v>0</v>
      </c>
      <c r="H19" s="182">
        <f t="shared" si="1"/>
        <v>0</v>
      </c>
      <c r="I19" s="183">
        <f t="shared" si="2"/>
        <v>0</v>
      </c>
    </row>
    <row r="20" spans="1:9" ht="15">
      <c r="A20" s="178" t="s">
        <v>51</v>
      </c>
      <c r="B20" s="179" t="s">
        <v>141</v>
      </c>
      <c r="C20" s="180" t="s">
        <v>26</v>
      </c>
      <c r="D20" s="181">
        <v>5</v>
      </c>
      <c r="E20" s="182"/>
      <c r="F20" s="182"/>
      <c r="G20" s="182">
        <f t="shared" si="0"/>
        <v>0</v>
      </c>
      <c r="H20" s="182">
        <f t="shared" si="1"/>
        <v>0</v>
      </c>
      <c r="I20" s="183">
        <f t="shared" si="2"/>
        <v>0</v>
      </c>
    </row>
    <row r="21" spans="1:9" ht="23">
      <c r="A21" s="178" t="s">
        <v>51</v>
      </c>
      <c r="B21" s="179" t="s">
        <v>191</v>
      </c>
      <c r="C21" s="180" t="s">
        <v>26</v>
      </c>
      <c r="D21" s="181">
        <v>1</v>
      </c>
      <c r="E21" s="182"/>
      <c r="F21" s="182"/>
      <c r="G21" s="182">
        <f t="shared" si="0"/>
        <v>0</v>
      </c>
      <c r="H21" s="182">
        <f t="shared" si="1"/>
        <v>0</v>
      </c>
      <c r="I21" s="183">
        <f t="shared" si="2"/>
        <v>0</v>
      </c>
    </row>
    <row r="22" spans="1:9" ht="15">
      <c r="A22" s="178" t="s">
        <v>51</v>
      </c>
      <c r="B22" s="179" t="s">
        <v>142</v>
      </c>
      <c r="C22" s="180" t="s">
        <v>26</v>
      </c>
      <c r="D22" s="181">
        <v>1</v>
      </c>
      <c r="E22" s="182"/>
      <c r="F22" s="182"/>
      <c r="G22" s="182">
        <f t="shared" si="0"/>
        <v>0</v>
      </c>
      <c r="H22" s="182">
        <f t="shared" si="1"/>
        <v>0</v>
      </c>
      <c r="I22" s="183">
        <f t="shared" si="2"/>
        <v>0</v>
      </c>
    </row>
    <row r="23" spans="1:9" ht="15">
      <c r="A23" s="178" t="s">
        <v>51</v>
      </c>
      <c r="B23" s="179" t="s">
        <v>143</v>
      </c>
      <c r="C23" s="180" t="s">
        <v>26</v>
      </c>
      <c r="D23" s="181">
        <v>1</v>
      </c>
      <c r="E23" s="182"/>
      <c r="F23" s="182"/>
      <c r="G23" s="182">
        <f t="shared" si="0"/>
        <v>0</v>
      </c>
      <c r="H23" s="182">
        <f t="shared" si="1"/>
        <v>0</v>
      </c>
      <c r="I23" s="183">
        <f t="shared" si="2"/>
        <v>0</v>
      </c>
    </row>
    <row r="24" spans="1:9" ht="23">
      <c r="A24" s="178" t="s">
        <v>51</v>
      </c>
      <c r="B24" s="179" t="s">
        <v>187</v>
      </c>
      <c r="C24" s="180" t="s">
        <v>26</v>
      </c>
      <c r="D24" s="181">
        <v>1</v>
      </c>
      <c r="E24" s="182"/>
      <c r="F24" s="182"/>
      <c r="G24" s="182">
        <f t="shared" si="0"/>
        <v>0</v>
      </c>
      <c r="H24" s="182">
        <f t="shared" si="1"/>
        <v>0</v>
      </c>
      <c r="I24" s="183">
        <f t="shared" si="2"/>
        <v>0</v>
      </c>
    </row>
    <row r="25" spans="1:9" ht="23">
      <c r="A25" s="178" t="s">
        <v>51</v>
      </c>
      <c r="B25" s="179" t="s">
        <v>148</v>
      </c>
      <c r="C25" s="180" t="s">
        <v>20</v>
      </c>
      <c r="D25" s="181">
        <v>1</v>
      </c>
      <c r="E25" s="182"/>
      <c r="F25" s="182"/>
      <c r="G25" s="182">
        <f t="shared" si="0"/>
        <v>0</v>
      </c>
      <c r="H25" s="182">
        <f t="shared" si="1"/>
        <v>0</v>
      </c>
      <c r="I25" s="183">
        <f t="shared" si="2"/>
        <v>0</v>
      </c>
    </row>
    <row r="26" spans="1:9" ht="23">
      <c r="A26" s="178" t="s">
        <v>51</v>
      </c>
      <c r="B26" s="179" t="s">
        <v>149</v>
      </c>
      <c r="C26" s="180" t="s">
        <v>26</v>
      </c>
      <c r="D26" s="181">
        <v>3</v>
      </c>
      <c r="E26" s="182"/>
      <c r="F26" s="182"/>
      <c r="G26" s="182">
        <f t="shared" si="0"/>
        <v>0</v>
      </c>
      <c r="H26" s="182">
        <f t="shared" si="1"/>
        <v>0</v>
      </c>
      <c r="I26" s="183">
        <f t="shared" si="2"/>
        <v>0</v>
      </c>
    </row>
    <row r="27" spans="1:9" ht="23">
      <c r="A27" s="178" t="s">
        <v>51</v>
      </c>
      <c r="B27" s="179" t="s">
        <v>101</v>
      </c>
      <c r="C27" s="180" t="s">
        <v>26</v>
      </c>
      <c r="D27" s="181">
        <v>2</v>
      </c>
      <c r="E27" s="182"/>
      <c r="F27" s="182"/>
      <c r="G27" s="182">
        <f t="shared" si="0"/>
        <v>0</v>
      </c>
      <c r="H27" s="182">
        <f t="shared" si="1"/>
        <v>0</v>
      </c>
      <c r="I27" s="183">
        <f t="shared" si="2"/>
        <v>0</v>
      </c>
    </row>
    <row r="28" spans="1:9" ht="23">
      <c r="A28" s="178" t="s">
        <v>51</v>
      </c>
      <c r="B28" s="179" t="s">
        <v>102</v>
      </c>
      <c r="C28" s="180" t="s">
        <v>26</v>
      </c>
      <c r="D28" s="181">
        <v>1</v>
      </c>
      <c r="E28" s="182"/>
      <c r="F28" s="182"/>
      <c r="G28" s="182">
        <f t="shared" si="0"/>
        <v>0</v>
      </c>
      <c r="H28" s="182">
        <f t="shared" si="1"/>
        <v>0</v>
      </c>
      <c r="I28" s="183">
        <f t="shared" si="2"/>
        <v>0</v>
      </c>
    </row>
    <row r="29" spans="1:9" ht="23">
      <c r="A29" s="178" t="s">
        <v>51</v>
      </c>
      <c r="B29" s="179" t="s">
        <v>104</v>
      </c>
      <c r="C29" s="180" t="s">
        <v>26</v>
      </c>
      <c r="D29" s="181">
        <v>1</v>
      </c>
      <c r="E29" s="182"/>
      <c r="F29" s="182"/>
      <c r="G29" s="182">
        <f t="shared" si="0"/>
        <v>0</v>
      </c>
      <c r="H29" s="182">
        <f t="shared" si="1"/>
        <v>0</v>
      </c>
      <c r="I29" s="183">
        <f t="shared" si="2"/>
        <v>0</v>
      </c>
    </row>
    <row r="30" spans="1:9" ht="23">
      <c r="A30" s="178" t="s">
        <v>51</v>
      </c>
      <c r="B30" s="179" t="s">
        <v>147</v>
      </c>
      <c r="C30" s="180" t="s">
        <v>26</v>
      </c>
      <c r="D30" s="181">
        <v>1</v>
      </c>
      <c r="E30" s="182"/>
      <c r="F30" s="182"/>
      <c r="G30" s="182">
        <f t="shared" si="0"/>
        <v>0</v>
      </c>
      <c r="H30" s="182">
        <f t="shared" si="1"/>
        <v>0</v>
      </c>
      <c r="I30" s="183">
        <f t="shared" si="2"/>
        <v>0</v>
      </c>
    </row>
    <row r="31" spans="1:9" ht="15">
      <c r="A31" s="178" t="s">
        <v>51</v>
      </c>
      <c r="B31" s="179" t="s">
        <v>100</v>
      </c>
      <c r="C31" s="180" t="s">
        <v>26</v>
      </c>
      <c r="D31" s="181">
        <v>1</v>
      </c>
      <c r="E31" s="182"/>
      <c r="F31" s="182"/>
      <c r="G31" s="182">
        <f t="shared" si="0"/>
        <v>0</v>
      </c>
      <c r="H31" s="182">
        <f t="shared" si="1"/>
        <v>0</v>
      </c>
      <c r="I31" s="183">
        <f t="shared" si="2"/>
        <v>0</v>
      </c>
    </row>
    <row r="32" spans="1:9" ht="15">
      <c r="A32" s="178" t="s">
        <v>51</v>
      </c>
      <c r="B32" s="179" t="s">
        <v>192</v>
      </c>
      <c r="C32" s="180" t="s">
        <v>26</v>
      </c>
      <c r="D32" s="181">
        <v>5</v>
      </c>
      <c r="E32" s="182"/>
      <c r="F32" s="182"/>
      <c r="G32" s="182">
        <f t="shared" si="0"/>
        <v>0</v>
      </c>
      <c r="H32" s="182">
        <f t="shared" si="1"/>
        <v>0</v>
      </c>
      <c r="I32" s="183">
        <f t="shared" si="2"/>
        <v>0</v>
      </c>
    </row>
    <row r="33" spans="1:9" ht="15">
      <c r="A33" s="178" t="s">
        <v>51</v>
      </c>
      <c r="B33" s="179" t="s">
        <v>144</v>
      </c>
      <c r="C33" s="180" t="s">
        <v>26</v>
      </c>
      <c r="D33" s="181">
        <v>23</v>
      </c>
      <c r="E33" s="182"/>
      <c r="F33" s="182"/>
      <c r="G33" s="182">
        <f t="shared" si="0"/>
        <v>0</v>
      </c>
      <c r="H33" s="182">
        <f t="shared" si="1"/>
        <v>0</v>
      </c>
      <c r="I33" s="183">
        <f t="shared" si="2"/>
        <v>0</v>
      </c>
    </row>
    <row r="34" spans="1:9" ht="15">
      <c r="A34" s="178" t="s">
        <v>51</v>
      </c>
      <c r="B34" s="179" t="s">
        <v>145</v>
      </c>
      <c r="C34" s="180" t="s">
        <v>26</v>
      </c>
      <c r="D34" s="181">
        <v>4</v>
      </c>
      <c r="E34" s="182"/>
      <c r="F34" s="182"/>
      <c r="G34" s="182">
        <f t="shared" si="0"/>
        <v>0</v>
      </c>
      <c r="H34" s="182">
        <f t="shared" si="1"/>
        <v>0</v>
      </c>
      <c r="I34" s="183">
        <f t="shared" si="2"/>
        <v>0</v>
      </c>
    </row>
    <row r="35" spans="1:9" ht="15">
      <c r="A35" s="178" t="s">
        <v>51</v>
      </c>
      <c r="B35" s="179" t="s">
        <v>78</v>
      </c>
      <c r="C35" s="180" t="s">
        <v>26</v>
      </c>
      <c r="D35" s="181">
        <v>10</v>
      </c>
      <c r="E35" s="182"/>
      <c r="F35" s="182"/>
      <c r="G35" s="182">
        <f t="shared" si="0"/>
        <v>0</v>
      </c>
      <c r="H35" s="182">
        <f t="shared" si="1"/>
        <v>0</v>
      </c>
      <c r="I35" s="183">
        <f t="shared" si="2"/>
        <v>0</v>
      </c>
    </row>
    <row r="36" spans="1:9" ht="15">
      <c r="A36" s="178" t="s">
        <v>51</v>
      </c>
      <c r="B36" s="179" t="s">
        <v>79</v>
      </c>
      <c r="C36" s="180" t="s">
        <v>26</v>
      </c>
      <c r="D36" s="181">
        <v>2</v>
      </c>
      <c r="E36" s="182"/>
      <c r="F36" s="182"/>
      <c r="G36" s="182">
        <f t="shared" si="0"/>
        <v>0</v>
      </c>
      <c r="H36" s="182">
        <f t="shared" si="1"/>
        <v>0</v>
      </c>
      <c r="I36" s="183">
        <f t="shared" si="2"/>
        <v>0</v>
      </c>
    </row>
    <row r="37" spans="1:9" ht="23">
      <c r="A37" s="178" t="s">
        <v>51</v>
      </c>
      <c r="B37" s="210" t="s">
        <v>71</v>
      </c>
      <c r="C37" s="180" t="s">
        <v>26</v>
      </c>
      <c r="D37" s="181">
        <v>1</v>
      </c>
      <c r="E37" s="182"/>
      <c r="F37" s="182"/>
      <c r="G37" s="182">
        <f t="shared" si="0"/>
        <v>0</v>
      </c>
      <c r="H37" s="182">
        <f t="shared" si="1"/>
        <v>0</v>
      </c>
      <c r="I37" s="183">
        <f t="shared" si="2"/>
        <v>0</v>
      </c>
    </row>
    <row r="38" spans="1:9" ht="15">
      <c r="A38" s="178" t="s">
        <v>51</v>
      </c>
      <c r="B38" s="210" t="s">
        <v>146</v>
      </c>
      <c r="C38" s="180" t="s">
        <v>26</v>
      </c>
      <c r="D38" s="181">
        <v>1</v>
      </c>
      <c r="E38" s="182"/>
      <c r="F38" s="182"/>
      <c r="G38" s="182">
        <f t="shared" si="0"/>
        <v>0</v>
      </c>
      <c r="H38" s="182">
        <f t="shared" si="1"/>
        <v>0</v>
      </c>
      <c r="I38" s="183">
        <f t="shared" si="2"/>
        <v>0</v>
      </c>
    </row>
    <row r="39" spans="1:9" ht="46">
      <c r="A39" s="178" t="s">
        <v>51</v>
      </c>
      <c r="B39" s="210" t="s">
        <v>103</v>
      </c>
      <c r="C39" s="180" t="s">
        <v>39</v>
      </c>
      <c r="D39" s="181">
        <v>1</v>
      </c>
      <c r="E39" s="181"/>
      <c r="F39" s="182"/>
      <c r="G39" s="182">
        <f t="shared" si="0"/>
        <v>0</v>
      </c>
      <c r="H39" s="182">
        <f t="shared" si="1"/>
        <v>0</v>
      </c>
      <c r="I39" s="183">
        <f t="shared" si="2"/>
        <v>0</v>
      </c>
    </row>
    <row r="40" spans="1:9" ht="34.5">
      <c r="A40" s="178"/>
      <c r="B40" s="210" t="s">
        <v>72</v>
      </c>
      <c r="C40" s="180" t="s">
        <v>39</v>
      </c>
      <c r="D40" s="181">
        <v>1</v>
      </c>
      <c r="E40" s="181"/>
      <c r="F40" s="211"/>
      <c r="G40" s="182"/>
      <c r="H40" s="182"/>
      <c r="I40" s="183">
        <f>E40+H40*D40</f>
        <v>0</v>
      </c>
    </row>
    <row r="41" spans="1:9" ht="15">
      <c r="A41" s="211"/>
      <c r="B41" s="210" t="s">
        <v>27</v>
      </c>
      <c r="C41" s="180"/>
      <c r="D41" s="212">
        <v>0.03</v>
      </c>
      <c r="E41" s="211"/>
      <c r="F41" s="211"/>
      <c r="G41" s="182"/>
      <c r="H41" s="182">
        <f>SUM(H5:H38)</f>
        <v>0</v>
      </c>
      <c r="I41" s="213">
        <f>0.03*H41</f>
        <v>0</v>
      </c>
    </row>
    <row r="42" spans="1:9" ht="15">
      <c r="A42" s="211"/>
      <c r="B42" s="214" t="s">
        <v>52</v>
      </c>
      <c r="C42" s="180"/>
      <c r="D42" s="215">
        <v>0.045</v>
      </c>
      <c r="E42" s="211"/>
      <c r="F42" s="211"/>
      <c r="G42" s="182"/>
      <c r="H42" s="182">
        <f>SUM(H5:H38)</f>
        <v>0</v>
      </c>
      <c r="I42" s="213">
        <f>0.045*H42</f>
        <v>0</v>
      </c>
    </row>
    <row r="43" spans="1:9" ht="15">
      <c r="A43" s="211"/>
      <c r="B43" s="210" t="s">
        <v>53</v>
      </c>
      <c r="C43" s="180"/>
      <c r="D43" s="212">
        <v>0.03</v>
      </c>
      <c r="E43" s="211"/>
      <c r="F43" s="211"/>
      <c r="G43" s="182"/>
      <c r="H43" s="182">
        <f>SUM(G5:G38)</f>
        <v>0</v>
      </c>
      <c r="I43" s="213">
        <f>0.03*H43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9"/>
  <sheetViews>
    <sheetView view="pageBreakPreview" zoomScale="115" zoomScaleSheetLayoutView="115" workbookViewId="0" topLeftCell="B1">
      <selection activeCell="E5" sqref="E5:F15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94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93</v>
      </c>
      <c r="C4" s="119"/>
      <c r="D4" s="120"/>
      <c r="E4" s="134"/>
      <c r="F4" s="134"/>
      <c r="G4" s="120"/>
      <c r="H4" s="121"/>
      <c r="I4" s="122">
        <f>SUM(I5:I19)</f>
        <v>0</v>
      </c>
    </row>
    <row r="5" spans="1:12" ht="15">
      <c r="A5" s="116" t="s">
        <v>51</v>
      </c>
      <c r="B5" s="24" t="s">
        <v>164</v>
      </c>
      <c r="C5" s="124" t="s">
        <v>19</v>
      </c>
      <c r="D5" s="26">
        <v>176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5">G5+H5</f>
        <v>0</v>
      </c>
      <c r="L5" s="138"/>
    </row>
    <row r="6" spans="1:12" ht="15">
      <c r="A6" s="116" t="s">
        <v>51</v>
      </c>
      <c r="B6" s="24" t="s">
        <v>159</v>
      </c>
      <c r="C6" s="25" t="s">
        <v>19</v>
      </c>
      <c r="D6" s="26">
        <v>176</v>
      </c>
      <c r="E6" s="159"/>
      <c r="F6" s="159"/>
      <c r="G6" s="26">
        <f aca="true" t="shared" si="3" ref="G6:G15">D6*E6</f>
        <v>0</v>
      </c>
      <c r="H6" s="160">
        <f aca="true" t="shared" si="4" ref="H6:H15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160</v>
      </c>
      <c r="C7" s="124" t="s">
        <v>26</v>
      </c>
      <c r="D7" s="125">
        <v>500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161</v>
      </c>
      <c r="C8" s="124" t="s">
        <v>26</v>
      </c>
      <c r="D8" s="125">
        <v>1044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24" t="s">
        <v>218</v>
      </c>
      <c r="C9" s="124" t="s">
        <v>19</v>
      </c>
      <c r="D9" s="26">
        <v>85</v>
      </c>
      <c r="E9" s="159"/>
      <c r="F9" s="159"/>
      <c r="G9" s="26">
        <f t="shared" si="3"/>
        <v>0</v>
      </c>
      <c r="H9" s="160">
        <f t="shared" si="4"/>
        <v>0</v>
      </c>
      <c r="I9" s="29">
        <f aca="true" t="shared" si="5" ref="I9:I11">G9+H9</f>
        <v>0</v>
      </c>
      <c r="L9" s="138"/>
    </row>
    <row r="10" spans="1:12" ht="15">
      <c r="A10" s="116" t="s">
        <v>51</v>
      </c>
      <c r="B10" s="24" t="s">
        <v>216</v>
      </c>
      <c r="C10" s="25" t="s">
        <v>19</v>
      </c>
      <c r="D10" s="26">
        <v>85</v>
      </c>
      <c r="E10" s="159"/>
      <c r="F10" s="159"/>
      <c r="G10" s="26">
        <f aca="true" t="shared" si="6" ref="G10:G11">D10*E10</f>
        <v>0</v>
      </c>
      <c r="H10" s="160">
        <f aca="true" t="shared" si="7" ref="H10:H11">F10*D10</f>
        <v>0</v>
      </c>
      <c r="I10" s="29">
        <f t="shared" si="5"/>
        <v>0</v>
      </c>
      <c r="L10" s="138"/>
    </row>
    <row r="11" spans="1:12" ht="15">
      <c r="A11" s="116" t="s">
        <v>51</v>
      </c>
      <c r="B11" s="123" t="s">
        <v>217</v>
      </c>
      <c r="C11" s="124" t="s">
        <v>26</v>
      </c>
      <c r="D11" s="125">
        <v>15</v>
      </c>
      <c r="E11" s="135"/>
      <c r="F11" s="135"/>
      <c r="G11" s="26">
        <f t="shared" si="6"/>
        <v>0</v>
      </c>
      <c r="H11" s="160">
        <f t="shared" si="7"/>
        <v>0</v>
      </c>
      <c r="I11" s="29">
        <f t="shared" si="5"/>
        <v>0</v>
      </c>
      <c r="L11" s="138"/>
    </row>
    <row r="12" spans="1:12" ht="15">
      <c r="A12" s="116" t="s">
        <v>51</v>
      </c>
      <c r="B12" s="123" t="s">
        <v>188</v>
      </c>
      <c r="C12" s="124" t="s">
        <v>26</v>
      </c>
      <c r="D12" s="125">
        <v>522</v>
      </c>
      <c r="E12" s="135"/>
      <c r="F12" s="135"/>
      <c r="G12" s="26">
        <f t="shared" si="3"/>
        <v>0</v>
      </c>
      <c r="H12" s="160">
        <f t="shared" si="4"/>
        <v>0</v>
      </c>
      <c r="I12" s="29">
        <f t="shared" si="2"/>
        <v>0</v>
      </c>
      <c r="L12" s="138"/>
    </row>
    <row r="13" spans="1:9" ht="15">
      <c r="A13" s="116"/>
      <c r="B13" s="123"/>
      <c r="C13" s="124"/>
      <c r="D13" s="125"/>
      <c r="E13" s="135"/>
      <c r="F13" s="135"/>
      <c r="G13" s="26"/>
      <c r="H13" s="160"/>
      <c r="I13" s="29"/>
    </row>
    <row r="14" spans="1:9" ht="15">
      <c r="A14" s="116" t="s">
        <v>51</v>
      </c>
      <c r="B14" s="24" t="s">
        <v>162</v>
      </c>
      <c r="C14" s="124" t="s">
        <v>39</v>
      </c>
      <c r="D14" s="26">
        <v>1</v>
      </c>
      <c r="E14" s="159"/>
      <c r="F14" s="159"/>
      <c r="G14" s="26">
        <f t="shared" si="3"/>
        <v>0</v>
      </c>
      <c r="H14" s="160">
        <f t="shared" si="4"/>
        <v>0</v>
      </c>
      <c r="I14" s="29">
        <f t="shared" si="2"/>
        <v>0</v>
      </c>
    </row>
    <row r="15" spans="1:9" ht="15">
      <c r="A15" s="20"/>
      <c r="B15" s="24" t="s">
        <v>163</v>
      </c>
      <c r="C15" s="25" t="s">
        <v>39</v>
      </c>
      <c r="D15" s="26">
        <v>1</v>
      </c>
      <c r="E15" s="159"/>
      <c r="F15" s="159"/>
      <c r="G15" s="26">
        <f t="shared" si="3"/>
        <v>0</v>
      </c>
      <c r="H15" s="160">
        <f t="shared" si="4"/>
        <v>0</v>
      </c>
      <c r="I15" s="29">
        <f t="shared" si="2"/>
        <v>0</v>
      </c>
    </row>
    <row r="16" spans="1:9" ht="15">
      <c r="A16" s="116"/>
      <c r="B16" s="24"/>
      <c r="C16" s="25"/>
      <c r="D16" s="26"/>
      <c r="E16" s="159"/>
      <c r="F16" s="159"/>
      <c r="G16" s="125"/>
      <c r="H16" s="126"/>
      <c r="I16" s="127"/>
    </row>
    <row r="17" spans="1:9" ht="15">
      <c r="A17" s="116" t="s">
        <v>25</v>
      </c>
      <c r="B17" s="128" t="s">
        <v>27</v>
      </c>
      <c r="C17" s="124"/>
      <c r="D17" s="131">
        <v>0.03</v>
      </c>
      <c r="E17" s="135"/>
      <c r="F17" s="135">
        <f>0.03*SUM(H5:H14)</f>
        <v>0</v>
      </c>
      <c r="G17" s="131"/>
      <c r="H17" s="132">
        <f aca="true" t="shared" si="8" ref="H17:H18">F17</f>
        <v>0</v>
      </c>
      <c r="I17" s="127">
        <f>H17+G17</f>
        <v>0</v>
      </c>
    </row>
    <row r="18" spans="1:9" ht="15">
      <c r="A18" s="116" t="s">
        <v>25</v>
      </c>
      <c r="B18" s="130" t="s">
        <v>29</v>
      </c>
      <c r="C18" s="116"/>
      <c r="D18" s="131">
        <v>0.045</v>
      </c>
      <c r="E18" s="135"/>
      <c r="F18" s="135">
        <f>0.045*SUM(G1:G14)</f>
        <v>0</v>
      </c>
      <c r="G18" s="131"/>
      <c r="H18" s="132">
        <f t="shared" si="8"/>
        <v>0</v>
      </c>
      <c r="I18" s="127">
        <f>H18+G18</f>
        <v>0</v>
      </c>
    </row>
    <row r="19" spans="1:9" ht="15">
      <c r="A19" s="116" t="s">
        <v>25</v>
      </c>
      <c r="B19" s="130" t="s">
        <v>30</v>
      </c>
      <c r="C19" s="116"/>
      <c r="D19" s="131">
        <v>0.03</v>
      </c>
      <c r="E19" s="135"/>
      <c r="F19" s="135">
        <f>SUM(G5:G14)*0.03</f>
        <v>0</v>
      </c>
      <c r="G19" s="135"/>
      <c r="H19" s="132">
        <f>F19</f>
        <v>0</v>
      </c>
      <c r="I19" s="127">
        <f>H19+G19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5"/>
  <sheetViews>
    <sheetView workbookViewId="0" topLeftCell="A1">
      <selection activeCell="H48" sqref="H48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2.421875" style="0" bestFit="1" customWidth="1"/>
    <col min="7" max="7" width="13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I5+I22</f>
        <v>0</v>
      </c>
    </row>
    <row r="3" spans="1:9" ht="15">
      <c r="A3" s="164"/>
      <c r="B3" s="164" t="s">
        <v>107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108</v>
      </c>
      <c r="C5" s="171"/>
      <c r="D5" s="172"/>
      <c r="E5" s="173"/>
      <c r="F5" s="173"/>
      <c r="G5" s="172"/>
      <c r="H5" s="174"/>
      <c r="I5" s="175">
        <f>SUM(I6:I20)</f>
        <v>0</v>
      </c>
    </row>
    <row r="6" spans="1:9" ht="24">
      <c r="A6" s="20" t="s">
        <v>51</v>
      </c>
      <c r="B6" s="157" t="s">
        <v>153</v>
      </c>
      <c r="C6" s="20" t="s">
        <v>26</v>
      </c>
      <c r="D6" s="176">
        <v>433</v>
      </c>
      <c r="E6" s="177"/>
      <c r="F6" s="177"/>
      <c r="G6" s="177">
        <f aca="true" t="shared" si="0" ref="G6:G10">E6*D6</f>
        <v>0</v>
      </c>
      <c r="H6" s="177">
        <f aca="true" t="shared" si="1" ref="H6:H10">F6*D6</f>
        <v>0</v>
      </c>
      <c r="I6" s="29">
        <f aca="true" t="shared" si="2" ref="I6:I10">H6+G6</f>
        <v>0</v>
      </c>
    </row>
    <row r="7" spans="1:9" ht="15">
      <c r="A7" s="20" t="s">
        <v>51</v>
      </c>
      <c r="B7" s="157" t="s">
        <v>194</v>
      </c>
      <c r="C7" s="20" t="s">
        <v>26</v>
      </c>
      <c r="D7" s="176">
        <v>4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195</v>
      </c>
      <c r="C8" s="20" t="s">
        <v>26</v>
      </c>
      <c r="D8" s="176">
        <v>4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24">
      <c r="A9" s="20" t="s">
        <v>51</v>
      </c>
      <c r="B9" s="157" t="s">
        <v>186</v>
      </c>
      <c r="C9" s="20" t="s">
        <v>39</v>
      </c>
      <c r="D9" s="176">
        <v>1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15">
      <c r="A10" s="20" t="s">
        <v>51</v>
      </c>
      <c r="B10" s="157" t="s">
        <v>196</v>
      </c>
      <c r="C10" s="20" t="s">
        <v>26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/>
      <c r="B11" s="157"/>
      <c r="C11" s="20"/>
      <c r="D11" s="176"/>
      <c r="E11" s="177"/>
      <c r="F11" s="177"/>
      <c r="G11" s="177"/>
      <c r="H11" s="177"/>
      <c r="I11" s="29"/>
    </row>
    <row r="12" spans="1:9" ht="15">
      <c r="A12" s="20" t="s">
        <v>51</v>
      </c>
      <c r="B12" s="157" t="s">
        <v>207</v>
      </c>
      <c r="C12" s="20" t="s">
        <v>26</v>
      </c>
      <c r="D12" s="176">
        <v>433</v>
      </c>
      <c r="E12" s="177"/>
      <c r="F12" s="177"/>
      <c r="G12" s="177">
        <f aca="true" t="shared" si="3" ref="G12:G14">E12*D12</f>
        <v>0</v>
      </c>
      <c r="H12" s="177">
        <f aca="true" t="shared" si="4" ref="H12:H14">F12*D12</f>
        <v>0</v>
      </c>
      <c r="I12" s="29">
        <f aca="true" t="shared" si="5" ref="I12:I14">H12+G12</f>
        <v>0</v>
      </c>
    </row>
    <row r="13" spans="1:9" ht="15">
      <c r="A13" s="20" t="s">
        <v>51</v>
      </c>
      <c r="B13" s="157" t="s">
        <v>109</v>
      </c>
      <c r="C13" s="20" t="s">
        <v>39</v>
      </c>
      <c r="D13" s="176">
        <v>1</v>
      </c>
      <c r="E13" s="177"/>
      <c r="F13" s="177"/>
      <c r="G13" s="177">
        <f t="shared" si="3"/>
        <v>0</v>
      </c>
      <c r="H13" s="177">
        <f t="shared" si="4"/>
        <v>0</v>
      </c>
      <c r="I13" s="29">
        <f t="shared" si="5"/>
        <v>0</v>
      </c>
    </row>
    <row r="14" spans="1:9" ht="15">
      <c r="A14" s="20" t="s">
        <v>51</v>
      </c>
      <c r="B14" s="157" t="s">
        <v>154</v>
      </c>
      <c r="C14" s="20" t="s">
        <v>26</v>
      </c>
      <c r="D14" s="176">
        <v>217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/>
      <c r="B15" s="157"/>
      <c r="C15" s="20"/>
      <c r="D15" s="176"/>
      <c r="E15" s="177"/>
      <c r="F15" s="177"/>
      <c r="G15" s="177"/>
      <c r="H15" s="177"/>
      <c r="I15" s="29"/>
    </row>
    <row r="16" spans="1:9" ht="15">
      <c r="A16" s="20" t="s">
        <v>51</v>
      </c>
      <c r="B16" s="157" t="s">
        <v>116</v>
      </c>
      <c r="C16" s="20" t="s">
        <v>26</v>
      </c>
      <c r="D16" s="176">
        <f>D6+D14</f>
        <v>650</v>
      </c>
      <c r="E16" s="177"/>
      <c r="F16" s="177"/>
      <c r="G16" s="177">
        <f aca="true" t="shared" si="6" ref="G16:G20">E16*D16</f>
        <v>0</v>
      </c>
      <c r="H16" s="177">
        <f aca="true" t="shared" si="7" ref="H16:H20">F16*D16</f>
        <v>0</v>
      </c>
      <c r="I16" s="29">
        <f aca="true" t="shared" si="8" ref="I16:I20">H16+G16</f>
        <v>0</v>
      </c>
    </row>
    <row r="17" spans="1:9" ht="15">
      <c r="A17" s="20" t="s">
        <v>51</v>
      </c>
      <c r="B17" s="157" t="s">
        <v>155</v>
      </c>
      <c r="C17" s="20" t="s">
        <v>26</v>
      </c>
      <c r="D17" s="176">
        <v>1</v>
      </c>
      <c r="E17" s="177"/>
      <c r="F17" s="177"/>
      <c r="G17" s="177">
        <f t="shared" si="6"/>
        <v>0</v>
      </c>
      <c r="H17" s="177">
        <f t="shared" si="7"/>
        <v>0</v>
      </c>
      <c r="I17" s="29">
        <f t="shared" si="8"/>
        <v>0</v>
      </c>
    </row>
    <row r="18" spans="1:9" ht="15">
      <c r="A18" s="20" t="s">
        <v>51</v>
      </c>
      <c r="B18" s="157" t="s">
        <v>156</v>
      </c>
      <c r="C18" s="20" t="s">
        <v>39</v>
      </c>
      <c r="D18" s="176">
        <v>4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157</v>
      </c>
      <c r="C19" s="20" t="s">
        <v>26</v>
      </c>
      <c r="D19" s="176">
        <v>1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24">
      <c r="A20" s="20" t="s">
        <v>51</v>
      </c>
      <c r="B20" s="157" t="s">
        <v>166</v>
      </c>
      <c r="C20" s="20" t="s">
        <v>26</v>
      </c>
      <c r="D20" s="176">
        <v>700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15">
      <c r="A21" s="20"/>
      <c r="B21" s="157"/>
      <c r="C21" s="20"/>
      <c r="D21" s="176"/>
      <c r="E21" s="177"/>
      <c r="F21" s="177"/>
      <c r="G21" s="177"/>
      <c r="H21" s="177"/>
      <c r="I21" s="29"/>
    </row>
    <row r="22" spans="1:9" ht="15">
      <c r="A22" s="169" t="s">
        <v>51</v>
      </c>
      <c r="B22" s="170" t="s">
        <v>110</v>
      </c>
      <c r="C22" s="171"/>
      <c r="D22" s="172"/>
      <c r="E22" s="173"/>
      <c r="F22" s="173"/>
      <c r="G22" s="172"/>
      <c r="H22" s="174"/>
      <c r="I22" s="175">
        <f>SUM(I23:I35)</f>
        <v>0</v>
      </c>
    </row>
    <row r="23" spans="1:9" ht="15">
      <c r="A23" s="20" t="s">
        <v>51</v>
      </c>
      <c r="B23" s="185" t="s">
        <v>197</v>
      </c>
      <c r="C23" s="20" t="s">
        <v>19</v>
      </c>
      <c r="D23" s="176">
        <v>50</v>
      </c>
      <c r="E23" s="177"/>
      <c r="F23" s="177"/>
      <c r="G23" s="177">
        <f aca="true" t="shared" si="9" ref="G23">E23*D23</f>
        <v>0</v>
      </c>
      <c r="H23" s="177">
        <f>F23*D23</f>
        <v>0</v>
      </c>
      <c r="I23" s="29">
        <f aca="true" t="shared" si="10" ref="I23">H23+G23</f>
        <v>0</v>
      </c>
    </row>
    <row r="24" spans="1:9" ht="15">
      <c r="A24" s="20" t="s">
        <v>51</v>
      </c>
      <c r="B24" s="185" t="s">
        <v>111</v>
      </c>
      <c r="C24" s="20" t="s">
        <v>19</v>
      </c>
      <c r="D24" s="176">
        <v>500</v>
      </c>
      <c r="E24" s="177"/>
      <c r="F24" s="177"/>
      <c r="G24" s="177">
        <f aca="true" t="shared" si="11" ref="G24:G30">E24*D24</f>
        <v>0</v>
      </c>
      <c r="H24" s="177">
        <f aca="true" t="shared" si="12" ref="H24:H30">F24*D24</f>
        <v>0</v>
      </c>
      <c r="I24" s="29">
        <f aca="true" t="shared" si="13" ref="I24:I30">H24+G24</f>
        <v>0</v>
      </c>
    </row>
    <row r="25" spans="1:9" ht="15">
      <c r="A25" s="20" t="s">
        <v>51</v>
      </c>
      <c r="B25" s="185" t="s">
        <v>112</v>
      </c>
      <c r="C25" s="20" t="s">
        <v>19</v>
      </c>
      <c r="D25" s="176">
        <v>30</v>
      </c>
      <c r="E25" s="177"/>
      <c r="F25" s="177"/>
      <c r="G25" s="177">
        <f t="shared" si="11"/>
        <v>0</v>
      </c>
      <c r="H25" s="177">
        <f t="shared" si="12"/>
        <v>0</v>
      </c>
      <c r="I25" s="29">
        <f t="shared" si="13"/>
        <v>0</v>
      </c>
    </row>
    <row r="26" spans="1:9" ht="15">
      <c r="A26" s="20" t="s">
        <v>51</v>
      </c>
      <c r="B26" s="185" t="s">
        <v>113</v>
      </c>
      <c r="C26" s="20" t="s">
        <v>19</v>
      </c>
      <c r="D26" s="176">
        <v>6850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0</v>
      </c>
      <c r="C27" s="20" t="s">
        <v>19</v>
      </c>
      <c r="D27" s="176">
        <v>20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114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115</v>
      </c>
      <c r="C29" s="20" t="s">
        <v>19</v>
      </c>
      <c r="D29" s="176">
        <v>20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158</v>
      </c>
      <c r="C30" s="20" t="s">
        <v>19</v>
      </c>
      <c r="D30" s="176">
        <v>30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32</v>
      </c>
      <c r="B31" s="185" t="s">
        <v>76</v>
      </c>
      <c r="C31" s="20" t="s">
        <v>39</v>
      </c>
      <c r="D31" s="176">
        <v>1</v>
      </c>
      <c r="E31" s="177"/>
      <c r="F31" s="177"/>
      <c r="G31" s="177"/>
      <c r="H31" s="177">
        <f aca="true" t="shared" si="14" ref="H31">F31*D31</f>
        <v>0</v>
      </c>
      <c r="I31" s="29">
        <f aca="true" t="shared" si="15" ref="I31">H31+G31</f>
        <v>0</v>
      </c>
    </row>
    <row r="32" spans="1:9" ht="15">
      <c r="A32" s="20" t="s">
        <v>32</v>
      </c>
      <c r="B32" s="185" t="s">
        <v>27</v>
      </c>
      <c r="C32" s="20"/>
      <c r="D32" s="176">
        <v>0.03</v>
      </c>
      <c r="E32" s="177"/>
      <c r="F32" s="177">
        <f>0.03*SUM(H6:H13)</f>
        <v>0</v>
      </c>
      <c r="G32" s="177"/>
      <c r="H32" s="177">
        <f aca="true" t="shared" si="16" ref="H32:H33">F32</f>
        <v>0</v>
      </c>
      <c r="I32" s="29">
        <f>H32+G32</f>
        <v>0</v>
      </c>
    </row>
    <row r="33" spans="1:9" ht="15">
      <c r="A33" s="20" t="s">
        <v>32</v>
      </c>
      <c r="B33" s="130" t="s">
        <v>29</v>
      </c>
      <c r="C33" s="116"/>
      <c r="D33" s="187">
        <v>0.045</v>
      </c>
      <c r="E33" s="135"/>
      <c r="F33" s="135">
        <f>0.045*SUM(G6:G13)</f>
        <v>0</v>
      </c>
      <c r="G33" s="131"/>
      <c r="H33" s="132">
        <f t="shared" si="16"/>
        <v>0</v>
      </c>
      <c r="I33" s="127">
        <f>H33+G33</f>
        <v>0</v>
      </c>
    </row>
    <row r="34" spans="1:9" ht="15">
      <c r="A34" s="20" t="s">
        <v>32</v>
      </c>
      <c r="B34" s="130" t="s">
        <v>30</v>
      </c>
      <c r="C34" s="116"/>
      <c r="D34" s="187">
        <v>0.03</v>
      </c>
      <c r="E34" s="135"/>
      <c r="F34" s="135">
        <f>SUM(G6:G13)*0.03</f>
        <v>0</v>
      </c>
      <c r="G34" s="135"/>
      <c r="H34" s="132">
        <f>F34</f>
        <v>0</v>
      </c>
      <c r="I34" s="127">
        <f>H34+G34</f>
        <v>0</v>
      </c>
    </row>
    <row r="35" spans="1:9" ht="15">
      <c r="A35" s="20" t="s">
        <v>17</v>
      </c>
      <c r="B35" s="157" t="s">
        <v>77</v>
      </c>
      <c r="C35" s="20"/>
      <c r="D35" s="186" t="s">
        <v>105</v>
      </c>
      <c r="E35" s="177"/>
      <c r="F35" s="177">
        <f>(SUM(G23:G30))</f>
        <v>0</v>
      </c>
      <c r="G35" s="177"/>
      <c r="H35" s="177">
        <f aca="true" t="shared" si="17" ref="H35">F35*D35</f>
        <v>0</v>
      </c>
      <c r="I35" s="29">
        <f aca="true" t="shared" si="18" ref="I35">H35+G35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31"/>
  <sheetViews>
    <sheetView workbookViewId="0" topLeftCell="A1">
      <selection activeCell="D31" sqref="D31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E5+E8+E16+E29</f>
        <v>0</v>
      </c>
    </row>
    <row r="3" spans="1:5" ht="15">
      <c r="A3" s="164" t="s">
        <v>167</v>
      </c>
      <c r="B3" s="17"/>
      <c r="C3" s="16"/>
      <c r="D3" s="165"/>
      <c r="E3" s="19"/>
    </row>
    <row r="4" spans="1:5" ht="15">
      <c r="A4" s="185"/>
      <c r="B4" s="20"/>
      <c r="C4" s="176"/>
      <c r="D4" s="177"/>
      <c r="E4" s="29"/>
    </row>
    <row r="5" spans="1:5" ht="13.5" customHeight="1">
      <c r="A5" s="170" t="s">
        <v>168</v>
      </c>
      <c r="B5" s="171"/>
      <c r="C5" s="172"/>
      <c r="D5" s="173"/>
      <c r="E5" s="175">
        <f>SUMIF(AC6:AC6,"&lt;&gt;NOR",E6:E6)</f>
        <v>0</v>
      </c>
    </row>
    <row r="6" spans="1:5" ht="23">
      <c r="A6" s="185" t="s">
        <v>173</v>
      </c>
      <c r="B6" s="20" t="s">
        <v>35</v>
      </c>
      <c r="C6" s="176">
        <v>3</v>
      </c>
      <c r="D6" s="177"/>
      <c r="E6" s="29">
        <f>D6*C6</f>
        <v>0</v>
      </c>
    </row>
    <row r="7" spans="1:5" ht="15">
      <c r="A7" s="185"/>
      <c r="B7" s="20"/>
      <c r="C7" s="176"/>
      <c r="D7" s="177"/>
      <c r="E7" s="29"/>
    </row>
    <row r="8" spans="1:5" ht="13.5" customHeight="1">
      <c r="A8" s="170" t="s">
        <v>189</v>
      </c>
      <c r="B8" s="171"/>
      <c r="C8" s="172"/>
      <c r="D8" s="173"/>
      <c r="E8" s="175">
        <f>SUMIF(AC9:AC13,"&lt;&gt;NOR",E9:E14)</f>
        <v>0</v>
      </c>
    </row>
    <row r="9" spans="1:5" ht="15">
      <c r="A9" s="185" t="s">
        <v>169</v>
      </c>
      <c r="B9" s="20" t="s">
        <v>171</v>
      </c>
      <c r="C9" s="176">
        <v>50439</v>
      </c>
      <c r="D9" s="177"/>
      <c r="E9" s="29">
        <f aca="true" t="shared" si="0" ref="E9:E13">D9*C9</f>
        <v>0</v>
      </c>
    </row>
    <row r="10" spans="1:5" ht="15">
      <c r="A10" s="185" t="s">
        <v>170</v>
      </c>
      <c r="B10" s="20" t="s">
        <v>35</v>
      </c>
      <c r="C10" s="176">
        <v>50.439</v>
      </c>
      <c r="D10" s="177"/>
      <c r="E10" s="29">
        <f t="shared" si="0"/>
        <v>0</v>
      </c>
    </row>
    <row r="11" spans="1:5" ht="15">
      <c r="A11" s="185" t="s">
        <v>199</v>
      </c>
      <c r="B11" s="20" t="s">
        <v>19</v>
      </c>
      <c r="C11" s="176">
        <v>105</v>
      </c>
      <c r="D11" s="177"/>
      <c r="E11" s="29">
        <f>D11*C11</f>
        <v>0</v>
      </c>
    </row>
    <row r="12" spans="1:5" ht="15">
      <c r="A12" s="185" t="s">
        <v>205</v>
      </c>
      <c r="B12" s="20" t="s">
        <v>172</v>
      </c>
      <c r="C12" s="176">
        <v>1</v>
      </c>
      <c r="D12" s="177"/>
      <c r="E12" s="29">
        <f t="shared" si="0"/>
        <v>0</v>
      </c>
    </row>
    <row r="13" spans="1:5" ht="15">
      <c r="A13" s="185" t="s">
        <v>198</v>
      </c>
      <c r="B13" s="20" t="s">
        <v>35</v>
      </c>
      <c r="C13" s="176">
        <v>16.2909</v>
      </c>
      <c r="D13" s="177"/>
      <c r="E13" s="29">
        <f t="shared" si="0"/>
        <v>0</v>
      </c>
    </row>
    <row r="14" spans="1:5" ht="15">
      <c r="A14" s="157" t="s">
        <v>206</v>
      </c>
      <c r="B14" s="20" t="s">
        <v>35</v>
      </c>
      <c r="C14" s="176">
        <v>34.148</v>
      </c>
      <c r="D14" s="177"/>
      <c r="E14" s="29">
        <f>D14*C14</f>
        <v>0</v>
      </c>
    </row>
    <row r="15" spans="1:5" ht="15">
      <c r="A15" s="157"/>
      <c r="B15" s="20"/>
      <c r="C15" s="176"/>
      <c r="D15" s="177"/>
      <c r="E15" s="29"/>
    </row>
    <row r="16" spans="1:5" ht="15">
      <c r="A16" s="170" t="s">
        <v>185</v>
      </c>
      <c r="B16" s="171"/>
      <c r="C16" s="172"/>
      <c r="D16" s="173"/>
      <c r="E16" s="175">
        <f>SUM(E17:E27)</f>
        <v>0</v>
      </c>
    </row>
    <row r="17" spans="1:5" ht="15">
      <c r="A17" s="185" t="s">
        <v>174</v>
      </c>
      <c r="B17" s="20" t="s">
        <v>150</v>
      </c>
      <c r="C17" s="176">
        <v>1</v>
      </c>
      <c r="D17" s="177"/>
      <c r="E17" s="29">
        <f>D17*C17</f>
        <v>0</v>
      </c>
    </row>
    <row r="18" spans="1:5" ht="15">
      <c r="A18" s="185" t="s">
        <v>175</v>
      </c>
      <c r="B18" s="20" t="s">
        <v>150</v>
      </c>
      <c r="C18" s="176">
        <v>1</v>
      </c>
      <c r="D18" s="177"/>
      <c r="E18" s="29">
        <f aca="true" t="shared" si="1" ref="E18:E27">D18*C18</f>
        <v>0</v>
      </c>
    </row>
    <row r="19" spans="1:5" ht="15">
      <c r="A19" s="185" t="s">
        <v>176</v>
      </c>
      <c r="B19" s="20" t="s">
        <v>150</v>
      </c>
      <c r="C19" s="176">
        <v>1</v>
      </c>
      <c r="D19" s="177"/>
      <c r="E19" s="29">
        <f t="shared" si="1"/>
        <v>0</v>
      </c>
    </row>
    <row r="20" spans="1:5" ht="15">
      <c r="A20" s="185" t="s">
        <v>177</v>
      </c>
      <c r="B20" s="20" t="s">
        <v>150</v>
      </c>
      <c r="C20" s="176">
        <v>1</v>
      </c>
      <c r="D20" s="177"/>
      <c r="E20" s="29">
        <f t="shared" si="1"/>
        <v>0</v>
      </c>
    </row>
    <row r="21" spans="1:5" ht="15">
      <c r="A21" s="185" t="s">
        <v>178</v>
      </c>
      <c r="B21" s="20" t="s">
        <v>150</v>
      </c>
      <c r="C21" s="176">
        <v>1</v>
      </c>
      <c r="D21" s="177"/>
      <c r="E21" s="29">
        <f t="shared" si="1"/>
        <v>0</v>
      </c>
    </row>
    <row r="22" spans="1:5" ht="15">
      <c r="A22" s="185" t="s">
        <v>179</v>
      </c>
      <c r="B22" s="20" t="s">
        <v>150</v>
      </c>
      <c r="C22" s="176">
        <v>1</v>
      </c>
      <c r="D22" s="177"/>
      <c r="E22" s="29">
        <f t="shared" si="1"/>
        <v>0</v>
      </c>
    </row>
    <row r="23" spans="1:5" ht="15">
      <c r="A23" s="185" t="s">
        <v>180</v>
      </c>
      <c r="B23" s="20" t="s">
        <v>150</v>
      </c>
      <c r="C23" s="176">
        <v>1</v>
      </c>
      <c r="D23" s="177"/>
      <c r="E23" s="29">
        <f t="shared" si="1"/>
        <v>0</v>
      </c>
    </row>
    <row r="24" spans="1:5" ht="15">
      <c r="A24" s="185" t="s">
        <v>181</v>
      </c>
      <c r="B24" s="20" t="s">
        <v>150</v>
      </c>
      <c r="C24" s="176">
        <v>1</v>
      </c>
      <c r="D24" s="177"/>
      <c r="E24" s="29">
        <f t="shared" si="1"/>
        <v>0</v>
      </c>
    </row>
    <row r="25" spans="1:5" ht="15">
      <c r="A25" s="185" t="s">
        <v>182</v>
      </c>
      <c r="B25" s="20" t="s">
        <v>150</v>
      </c>
      <c r="C25" s="176">
        <v>2</v>
      </c>
      <c r="D25" s="177"/>
      <c r="E25" s="29">
        <f t="shared" si="1"/>
        <v>0</v>
      </c>
    </row>
    <row r="26" spans="1:5" ht="15">
      <c r="A26" s="185" t="s">
        <v>183</v>
      </c>
      <c r="B26" s="20" t="s">
        <v>39</v>
      </c>
      <c r="C26" s="176">
        <v>1</v>
      </c>
      <c r="D26" s="177"/>
      <c r="E26" s="29">
        <f t="shared" si="1"/>
        <v>0</v>
      </c>
    </row>
    <row r="27" spans="1:5" ht="34.5">
      <c r="A27" s="185" t="s">
        <v>204</v>
      </c>
      <c r="B27" s="20" t="s">
        <v>184</v>
      </c>
      <c r="C27" s="176">
        <v>2528.29</v>
      </c>
      <c r="D27" s="177"/>
      <c r="E27" s="29">
        <f t="shared" si="1"/>
        <v>0</v>
      </c>
    </row>
    <row r="29" spans="1:5" ht="23">
      <c r="A29" s="170" t="s">
        <v>222</v>
      </c>
      <c r="B29" s="171"/>
      <c r="C29" s="172"/>
      <c r="D29" s="173"/>
      <c r="E29" s="175">
        <f>SUM(E30:E31)</f>
        <v>0</v>
      </c>
    </row>
    <row r="30" spans="1:5" ht="23">
      <c r="A30" s="185" t="s">
        <v>224</v>
      </c>
      <c r="B30" s="20" t="s">
        <v>223</v>
      </c>
      <c r="C30" s="176">
        <v>505</v>
      </c>
      <c r="D30" s="177"/>
      <c r="E30" s="29">
        <f>C30*D30</f>
        <v>0</v>
      </c>
    </row>
    <row r="31" spans="1:5" ht="15">
      <c r="A31" s="185" t="s">
        <v>225</v>
      </c>
      <c r="B31" s="20" t="s">
        <v>26</v>
      </c>
      <c r="C31" s="176">
        <v>35</v>
      </c>
      <c r="D31" s="177"/>
      <c r="E31" s="29">
        <f>C31*D31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4"/>
  <sheetViews>
    <sheetView view="pageBreakPreview" zoomScale="115" zoomScaleSheetLayoutView="115" workbookViewId="0" topLeftCell="A2">
      <selection activeCell="F42" sqref="F42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SUM(F5:F33)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40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5</v>
      </c>
      <c r="E6" s="69"/>
      <c r="F6" s="61">
        <f aca="true" t="shared" si="0" ref="F6:F34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5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80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150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150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20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6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20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4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150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150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40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45</v>
      </c>
      <c r="E21" s="68"/>
      <c r="F21" s="61">
        <f t="shared" si="0"/>
        <v>0</v>
      </c>
    </row>
    <row r="22" spans="1:6" ht="15">
      <c r="A22" s="59" t="s">
        <v>32</v>
      </c>
      <c r="B22" s="66" t="s">
        <v>151</v>
      </c>
      <c r="C22" s="64" t="s">
        <v>31</v>
      </c>
      <c r="D22" s="70">
        <v>20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80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150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24</v>
      </c>
      <c r="E25" s="68"/>
      <c r="F25" s="61">
        <f t="shared" si="0"/>
        <v>0</v>
      </c>
    </row>
    <row r="26" spans="1:6" ht="15">
      <c r="A26" s="59" t="s">
        <v>32</v>
      </c>
      <c r="B26" s="66" t="s">
        <v>119</v>
      </c>
      <c r="C26" s="64" t="s">
        <v>150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120</v>
      </c>
      <c r="C27" s="192" t="s">
        <v>150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121</v>
      </c>
      <c r="C28" s="192" t="s">
        <v>150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127</v>
      </c>
      <c r="C29" s="192" t="s">
        <v>150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150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152</v>
      </c>
      <c r="C31" s="192" t="s">
        <v>150</v>
      </c>
      <c r="D31" s="193">
        <v>1</v>
      </c>
      <c r="E31" s="194"/>
      <c r="F31" s="61">
        <f t="shared" si="0"/>
        <v>0</v>
      </c>
    </row>
    <row r="32" spans="1:6" ht="15">
      <c r="A32" s="190" t="s">
        <v>126</v>
      </c>
      <c r="B32" s="191" t="s">
        <v>117</v>
      </c>
      <c r="C32" s="192" t="s">
        <v>31</v>
      </c>
      <c r="D32" s="193">
        <v>3</v>
      </c>
      <c r="E32" s="194"/>
      <c r="F32" s="61">
        <f t="shared" si="0"/>
        <v>0</v>
      </c>
    </row>
    <row r="33" spans="1:6" ht="15">
      <c r="A33" s="190" t="s">
        <v>32</v>
      </c>
      <c r="B33" s="191" t="s">
        <v>165</v>
      </c>
      <c r="C33" s="192" t="s">
        <v>150</v>
      </c>
      <c r="D33" s="193">
        <v>1</v>
      </c>
      <c r="E33" s="194"/>
      <c r="F33" s="61">
        <f t="shared" si="0"/>
        <v>0</v>
      </c>
    </row>
    <row r="34" spans="1:6" ht="15">
      <c r="A34" s="216" t="s">
        <v>32</v>
      </c>
      <c r="B34" s="217" t="s">
        <v>200</v>
      </c>
      <c r="C34" s="218" t="s">
        <v>201</v>
      </c>
      <c r="D34" s="219">
        <v>1</v>
      </c>
      <c r="E34" s="220"/>
      <c r="F34" s="22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2024-03-21T09:43:28Z</dcterms:modified>
  <cp:category/>
  <cp:version/>
  <cp:contentType/>
  <cp:contentStatus/>
</cp:coreProperties>
</file>