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28680" yWindow="65416" windowWidth="29040" windowHeight="15840" activeTab="0"/>
  </bookViews>
  <sheets>
    <sheet name="Rekapitulace stavby" sheetId="1" r:id="rId1"/>
    <sheet name="001 - SO 101 Stoková síť" sheetId="2" r:id="rId2"/>
    <sheet name="002 - SO 102 Kanalizační ..." sheetId="3" r:id="rId3"/>
    <sheet name="003 - SO 103 Čerpací stan..." sheetId="4" r:id="rId4"/>
    <sheet name="004 - PS 201 Strojně-tech..." sheetId="9" r:id="rId5"/>
    <sheet name="005 - PS 202 Elektrotechn..." sheetId="6" r:id="rId6"/>
    <sheet name="PS 202 Silnoproud Rek." sheetId="14" r:id="rId7"/>
    <sheet name="PS 202 Silnoproud Rzp." sheetId="15" r:id="rId8"/>
    <sheet name="PS 202 Telemetrie Rek" sheetId="16" r:id="rId9"/>
    <sheet name="PS 202 Telemetrie Rzp" sheetId="17" r:id="rId10"/>
    <sheet name="PS 202 Parametry" sheetId="18" r:id="rId11"/>
    <sheet name="006 - Ostatní a vedlejší ..." sheetId="7" r:id="rId12"/>
    <sheet name="Pokyny pro vyplnění" sheetId="8" r:id="rId13"/>
  </sheets>
  <externalReferences>
    <externalReference r:id="rId16"/>
  </externalReferences>
  <definedNames>
    <definedName name="_xlnm._FilterDatabase" localSheetId="1" hidden="1">'001 - SO 101 Stoková síť'!$C$90:$K$775</definedName>
    <definedName name="_xlnm._FilterDatabase" localSheetId="2" hidden="1">'002 - SO 102 Kanalizační ...'!$C$90:$K$530</definedName>
    <definedName name="_xlnm._FilterDatabase" localSheetId="3" hidden="1">'003 - SO 103 Čerpací stan...'!$C$95:$K$399</definedName>
    <definedName name="_xlnm._FilterDatabase" localSheetId="5" hidden="1">'005 - PS 202 Elektrotechn...'!$C$82:$K$86</definedName>
    <definedName name="_xlnm._FilterDatabase" localSheetId="11" hidden="1">'006 - Ostatní a vedlejší ...'!$C$114:$K$212</definedName>
    <definedName name="_xlnm.Print_Area" localSheetId="1">'001 - SO 101 Stoková síť'!$C$4:$J$38,'001 - SO 101 Stoková síť'!$C$44:$J$70,'001 - SO 101 Stoková síť'!$C$76:$K$775</definedName>
    <definedName name="_xlnm.Print_Area" localSheetId="2">'002 - SO 102 Kanalizační ...'!$C$4:$J$38,'002 - SO 102 Kanalizační ...'!$C$44:$J$70,'002 - SO 102 Kanalizační ...'!$C$76:$K$530</definedName>
    <definedName name="_xlnm.Print_Area" localSheetId="3">'003 - SO 103 Čerpací stan...'!$C$4:$J$38,'003 - SO 103 Čerpací stan...'!$C$44:$J$75,'003 - SO 103 Čerpací stan...'!$C$81:$K$399</definedName>
    <definedName name="_xlnm.Print_Area" localSheetId="4">'004 - PS 201 Strojně-tech...'!$A$1:$F$16</definedName>
    <definedName name="_xlnm.Print_Area" localSheetId="5">'005 - PS 202 Elektrotechn...'!$C$4:$J$38,'005 - PS 202 Elektrotechn...'!$C$44:$J$62,'005 - PS 202 Elektrotechn...'!$C$68:$K$86</definedName>
    <definedName name="_xlnm.Print_Area" localSheetId="11">'006 - Ostatní a vedlejší ...'!$C$4:$J$38,'006 - Ostatní a vedlejší ...'!$C$44:$J$94,'006 - Ostatní a vedlejší ...'!$C$100:$K$212</definedName>
    <definedName name="_xlnm.Print_Area" localSheetId="12">'Pokyny pro vyplnění'!$B$2:$K$69,'Pokyny pro vyplnění'!$B$72:$K$116,'Pokyny pro vyplnění'!$B$119:$K$188,'Pokyny pro vyplnění'!$B$196:$K$216</definedName>
    <definedName name="_xlnm.Print_Area" localSheetId="6">'PS 202 Silnoproud Rek.'!$A$1:$D$30</definedName>
    <definedName name="_xlnm.Print_Area" localSheetId="0">'Rekapitulace stavby'!$D$4:$AO$33,'Rekapitulace stavby'!$C$39:$AQ$59</definedName>
    <definedName name="_xlnm.Print_Titles" localSheetId="0">'Rekapitulace stavby'!$49:$49</definedName>
    <definedName name="_xlnm.Print_Titles" localSheetId="1">'001 - SO 101 Stoková síť'!$90:$90</definedName>
    <definedName name="_xlnm.Print_Titles" localSheetId="2">'002 - SO 102 Kanalizační ...'!$90:$90</definedName>
    <definedName name="_xlnm.Print_Titles" localSheetId="3">'003 - SO 103 Čerpací stan...'!$95:$95</definedName>
    <definedName name="_xlnm.Print_Titles" localSheetId="4">'004 - PS 201 Strojně-tech...'!$3:$5</definedName>
    <definedName name="_xlnm.Print_Titles" localSheetId="5">'005 - PS 202 Elektrotechn...'!$82:$82</definedName>
    <definedName name="_xlnm.Print_Titles" localSheetId="7">'PS 202 Silnoproud Rzp.'!$1:$2</definedName>
    <definedName name="_xlnm.Print_Titles" localSheetId="9">'PS 202 Telemetrie Rzp'!$1:$2</definedName>
    <definedName name="_xlnm.Print_Titles" localSheetId="11">'006 - Ostatní a vedlejší ...'!$114:$114</definedName>
  </definedNames>
  <calcPr calcId="191029"/>
  <extLst/>
</workbook>
</file>

<file path=xl/sharedStrings.xml><?xml version="1.0" encoding="utf-8"?>
<sst xmlns="http://schemas.openxmlformats.org/spreadsheetml/2006/main" count="15023" uniqueCount="2175">
  <si>
    <t>Export VZ</t>
  </si>
  <si>
    <t>List obsahuje:</t>
  </si>
  <si>
    <t>1) Rekapitulace stavby</t>
  </si>
  <si>
    <t>2) Rekapitulace objektů stavby a soupisů prací</t>
  </si>
  <si>
    <t>3.0</t>
  </si>
  <si>
    <t/>
  </si>
  <si>
    <t>False</t>
  </si>
  <si>
    <t>{165900f9-7b7d-41d9-b807-588b98dc45c8}</t>
  </si>
  <si>
    <t>&gt;&gt;  skryté sloupce  &lt;&lt;</t>
  </si>
  <si>
    <t>0,01</t>
  </si>
  <si>
    <t>21</t>
  </si>
  <si>
    <t>15</t>
  </si>
  <si>
    <t>REKAPITULACE STAVBY</t>
  </si>
  <si>
    <t>v ---  níže se nacházejí doplnkové a pomocné údaje k sestavám  --- v</t>
  </si>
  <si>
    <t>Návod na vyplnění</t>
  </si>
  <si>
    <t>0,001</t>
  </si>
  <si>
    <t>Kód:</t>
  </si>
  <si>
    <t>Blazej-014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</si>
  <si>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</si>
  <si>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</si>
  <si>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Úprava Staré Jaktarky</t>
  </si>
  <si>
    <t>KSO:</t>
  </si>
  <si>
    <t>CC-CZ:</t>
  </si>
  <si>
    <t>Místo:</t>
  </si>
  <si>
    <t xml:space="preserve"> </t>
  </si>
  <si>
    <t>Datum:</t>
  </si>
  <si>
    <t>Zadavatel:</t>
  </si>
  <si>
    <t>IČ:</t>
  </si>
  <si>
    <t>Statutarní město Opava</t>
  </si>
  <si>
    <t>DIČ:</t>
  </si>
  <si>
    <t>Uchazeč:</t>
  </si>
  <si>
    <t>Vyplň údaj</t>
  </si>
  <si>
    <t>Projektant:</t>
  </si>
  <si>
    <t>KB projekt Aqua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</si>
  <si>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</si>
  <si>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</si>
  <si>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</si>
  <si>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</si>
  <si>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</si>
  <si>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</si>
  <si>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</si>
  <si>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</si>
  <si>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</si>
  <si>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</si>
  <si>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</si>
  <si>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</si>
  <si>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</si>
  <si>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</si>
  <si>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</si>
  <si>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</si>
  <si>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</si>
  <si>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</si>
  <si>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</si>
  <si>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</si>
  <si>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</si>
  <si>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</si>
  <si>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</si>
  <si>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</si>
  <si>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</si>
  <si>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</si>
  <si>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</si>
  <si>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</si>
  <si>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</si>
  <si>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</si>
  <si>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</si>
  <si>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</si>
  <si>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</si>
  <si>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</si>
  <si>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</si>
  <si>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</si>
  <si>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</si>
  <si>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</si>
  <si>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</si>
  <si>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</si>
  <si>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</si>
  <si>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STA</t>
  </si>
  <si>
    <t>1</t>
  </si>
  <si>
    <t>{a09f5fed-4f13-484e-9c4d-f1266b6ff8ba}</t>
  </si>
  <si>
    <t>2</t>
  </si>
  <si>
    <t>/</t>
  </si>
  <si>
    <t>001</t>
  </si>
  <si>
    <t>SO 101 Stoková síť</t>
  </si>
  <si>
    <t>Soupis</t>
  </si>
  <si>
    <t>{8601413d-dcb2-491c-960b-f7e9fb732778}</t>
  </si>
  <si>
    <t>002</t>
  </si>
  <si>
    <t>SO 102 Kanalizační přípojky</t>
  </si>
  <si>
    <t>{773f58fb-46ca-4d25-848d-bf2d92127487}</t>
  </si>
  <si>
    <t>003</t>
  </si>
  <si>
    <t>SO 103 Čerpací stanice splaškových vod</t>
  </si>
  <si>
    <t>{fad32cfc-5453-41ff-a168-20e56bed1eb9}</t>
  </si>
  <si>
    <t>004</t>
  </si>
  <si>
    <t>PS 201 Strojně-technologická část</t>
  </si>
  <si>
    <t>{1b1a01c1-9968-4963-b245-5ae648a64987}</t>
  </si>
  <si>
    <t>005</t>
  </si>
  <si>
    <t>PS 202 Elektrotechnologická část</t>
  </si>
  <si>
    <t>{eae3e24d-85b8-44a2-9492-1791597b2296}</t>
  </si>
  <si>
    <t>006</t>
  </si>
  <si>
    <t>Ostatní a vedlejší náklady</t>
  </si>
  <si>
    <t>{a6eee3c9-4d69-4e22-99d2-20237a3e503c}</t>
  </si>
  <si>
    <t>1) Krycí list soupisu</t>
  </si>
  <si>
    <t>2) Rekapitulace</t>
  </si>
  <si>
    <t>3) Soupis prací</t>
  </si>
  <si>
    <t>Zpět na list:</t>
  </si>
  <si>
    <t>Rekapitulace stavby</t>
  </si>
  <si>
    <t>KRYCÍ LIST SOUPISU</t>
  </si>
  <si>
    <t>Objekt:</t>
  </si>
  <si>
    <t>01 - Úprava Staré Jaktarky</t>
  </si>
  <si>
    <t>Soupis:</t>
  </si>
  <si>
    <t>001 - SO 101 Stoková síť</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</si>
  <si>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</si>
  <si>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</si>
  <si>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</si>
  <si>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</si>
  <si>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</si>
  <si>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</si>
  <si>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</si>
  <si>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</si>
  <si>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</si>
  <si>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</si>
  <si>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</si>
  <si>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</si>
  <si>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</si>
  <si>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</si>
  <si>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</si>
  <si>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</si>
  <si>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</si>
  <si>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</si>
  <si>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</si>
  <si>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</si>
  <si>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</si>
  <si>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</si>
  <si>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</si>
  <si>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</si>
  <si>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</si>
  <si>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</si>
  <si>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</si>
  <si>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</si>
  <si>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</si>
  <si>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</si>
  <si>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</si>
  <si>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</si>
  <si>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</si>
  <si>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113107223</t>
  </si>
  <si>
    <t>Odstranění podkladu z kameniva drceného tl 300 mm strojně pl přes 200 m2 - silnice 1/11</t>
  </si>
  <si>
    <t>m2</t>
  </si>
  <si>
    <t>CS ÚRS 2018 01</t>
  </si>
  <si>
    <t>4</t>
  </si>
  <si>
    <t>466298301</t>
  </si>
  <si>
    <t>PP</t>
  </si>
  <si>
    <t>Odstranění podkladů nebo krytů strojně plochy jednotlivě přes 200 m2 s přemístěním hmot na skládku na vzdálenost do 20 m nebo s naložením na dopravní prostředek z kameniva hrubého drceného, o tl. vrstvy přes 200 do 300 mm</t>
  </si>
  <si>
    <t>113107224</t>
  </si>
  <si>
    <t>Odstranění podkladu z kameniva drceného tl 400 mm strojně pl přes 200 m2 - místní komunikace</t>
  </si>
  <si>
    <t>-702090199</t>
  </si>
  <si>
    <t>Odstranění podkladů nebo krytů strojně plochy jednotlivě přes 200 m2 s přemístěním hmot na skládku na vzdálenost do 20 m nebo s naložením na dopravní prostředek z kameniva hrubého drceného, o tl. vrstvy přes 300 do 400 mm</t>
  </si>
  <si>
    <t>3</t>
  </si>
  <si>
    <t>113107225R</t>
  </si>
  <si>
    <t>Odstranění podkladu z kameniva drceného tl 600 mm strojně pl přes 200 m2 - před provedením konstrukčních vrstev v místní komunikaci</t>
  </si>
  <si>
    <t>253143331</t>
  </si>
  <si>
    <t>Odstranění podkladů nebo krytů strojně plochy jednotlivě přes 200 m2 s přemístěním hmot na skládku na vzdálenost do 20 m nebo s naložením na dopravní prostředek z kameniva hrubého drceného, o tl. vrstvy přes 500 do 600 mm</t>
  </si>
  <si>
    <t>P</t>
  </si>
  <si>
    <t>Poznámka k položce:
viz př.č. TZ D.1.1.1 a v.č. D.1.1.4 až 10, výpis šachet D.1.1.2</t>
  </si>
  <si>
    <t>VV</t>
  </si>
  <si>
    <t>448,92</t>
  </si>
  <si>
    <t>113107242</t>
  </si>
  <si>
    <t>Odstranění podkladu živičného tl 100 mm strojně pl přes 200 m2 - místní komunikace</t>
  </si>
  <si>
    <t>-1784423453</t>
  </si>
  <si>
    <t>Odstranění podkladů nebo krytů strojně plochy jednotlivě přes 200 m2 s přemístěním hmot na skládku na vzdálenost do 20 m nebo s naložením na dopravní prostředek živičných, o tl. vrstvy přes 50 do 100 mm</t>
  </si>
  <si>
    <t>místní komunikace</t>
  </si>
  <si>
    <t>"BZ.1.5-protlak" (165,2-10)*1,1</t>
  </si>
  <si>
    <t>"BZ 1.5.2-protlak" (205-14)*1,1</t>
  </si>
  <si>
    <t>"startovací jámy 2ks" (4*3-4*1,1)*2</t>
  </si>
  <si>
    <t>"rozšíření šachty 11ks" (2,5*2,5-2,5*1,1)*11</t>
  </si>
  <si>
    <t>"výtlak" 18*0,8</t>
  </si>
  <si>
    <t>Součet</t>
  </si>
  <si>
    <t>5</t>
  </si>
  <si>
    <t>113107245</t>
  </si>
  <si>
    <t>Odstranění podkladu živičného tl 250 mm strojně pl přes 200 m2 - silnice 1/11</t>
  </si>
  <si>
    <t>-277879497</t>
  </si>
  <si>
    <t>Odstranění podkladů nebo krytů strojně plochy jednotlivě přes 200 m2 s přemístěním hmot na skládku na vzdálenost do 20 m nebo s naložením na dopravní prostředek živičných, o tl. vrstvy přes 200 do 250 mm</t>
  </si>
  <si>
    <t xml:space="preserve">silnice 1/11 </t>
  </si>
  <si>
    <t>"BZ.1.5-protlak" (299-9,5)*1,1</t>
  </si>
  <si>
    <t>"BZ 1.5.1" 45,7*1,1</t>
  </si>
  <si>
    <t>"startovací jámy 1ks" (4*3-4*1,1)*1</t>
  </si>
  <si>
    <t>"koncové jámy 3ks" (2*2-2*1,1)*3</t>
  </si>
  <si>
    <t>"rozšíření šachty 10+1ks" (2,5*2,5-2,5*1,1)*11</t>
  </si>
  <si>
    <t>6</t>
  </si>
  <si>
    <t>113154333</t>
  </si>
  <si>
    <t>Frézování živičného krytu tl 50 mm pruh š 2 m pl do 10000 m2 bez překážek v trase</t>
  </si>
  <si>
    <t>-102319702</t>
  </si>
  <si>
    <t>Frézování živičného podkladu nebo krytu  s naložením na dopravní prostředek plochy přes 1 000 do 10 000 m2 bez překážek v trase pruhu šířky přes 1 m do 2 m, tloušťky vrstvy 50 mm</t>
  </si>
  <si>
    <t>místní komunikace ve dvou vrstvách s rozšířením 0,5m na každou stranu</t>
  </si>
  <si>
    <t>"BZ.1.5-protlak" ((165,2-10)*(1,1+0,5+0,5))*2</t>
  </si>
  <si>
    <t xml:space="preserve">"BZ 1.5.2-protlak" ((205-14)*(1,1+0,5+0,5))*2 </t>
  </si>
  <si>
    <t>"startovací jámy 2ks" ((5*4-5*1,1)*2)*2</t>
  </si>
  <si>
    <t>"rozšíření šachty 11ks" ((3,5*3,5-3,5*1,1)*11)*2</t>
  </si>
  <si>
    <t>"výtlak" 18*0,8*2</t>
  </si>
  <si>
    <t>silnice 1/11 ve dvou vrstvách s rozšířením 0,5m na každou stranu</t>
  </si>
  <si>
    <t>"BZ.1.5-protlak" ((299-9,5)*(1,1+0,5+0,5))*2</t>
  </si>
  <si>
    <t xml:space="preserve">"BZ 1.5.1" (45,7*(1,1+0,5+0,5))*2 </t>
  </si>
  <si>
    <t>"startovací jámy 1ks" ((5*4-5*1,1)*1)*2</t>
  </si>
  <si>
    <t>"koncové jámy 3ks" ((3*3-3*1,1)*3)*2</t>
  </si>
  <si>
    <t>"rozšíření šachty 10+1ks" ((3,5*3,5-3,5*1,1)*11)*2</t>
  </si>
  <si>
    <t>silnice 1/11 odstranění dočasného vyspravení</t>
  </si>
  <si>
    <t>"v šířce jízdního pruhu" 365*4</t>
  </si>
  <si>
    <t>" v šířce 1,5m" 365*1,5</t>
  </si>
  <si>
    <t>7</t>
  </si>
  <si>
    <t>115,1-R</t>
  </si>
  <si>
    <t>Dodávka + montáž čerpací studny ocel. trouba DN 400, vč. pomocných zemních prací</t>
  </si>
  <si>
    <t>ks</t>
  </si>
  <si>
    <t>968338670</t>
  </si>
  <si>
    <t>dle počtu stok</t>
  </si>
  <si>
    <t>3+1</t>
  </si>
  <si>
    <t>startovací jámy</t>
  </si>
  <si>
    <t>8</t>
  </si>
  <si>
    <t>115,2-R</t>
  </si>
  <si>
    <t>Dodávka + montáž plastové sedimentční nádrže 6m3</t>
  </si>
  <si>
    <t>1368759677</t>
  </si>
  <si>
    <t>9</t>
  </si>
  <si>
    <t>115,3-R</t>
  </si>
  <si>
    <t>Dodávka + montáž jílových přehrázek šířky 0,2m do hloubky 5m</t>
  </si>
  <si>
    <t>596196798</t>
  </si>
  <si>
    <t>10</t>
  </si>
  <si>
    <t>115001102</t>
  </si>
  <si>
    <t>Převedení vody potrubím DN do 150, vč. následného odstranění</t>
  </si>
  <si>
    <t>m</t>
  </si>
  <si>
    <t>125922843</t>
  </si>
  <si>
    <t>Převedení vody potrubím průměru DN přes 100 do 150</t>
  </si>
  <si>
    <t>převedení vody dešťové kanaliazce</t>
  </si>
  <si>
    <t>75</t>
  </si>
  <si>
    <t>11</t>
  </si>
  <si>
    <t>115101201</t>
  </si>
  <si>
    <t>Čerpání vody na dopravní výšku do 10 m průměrný přítok do 500 l/min</t>
  </si>
  <si>
    <t>hod</t>
  </si>
  <si>
    <t>-371230120</t>
  </si>
  <si>
    <t>Čerpání vody na dopravní výšku do 10 m s uvažovaným průměrným přítokem do 500 l/min</t>
  </si>
  <si>
    <t>povrchové vody</t>
  </si>
  <si>
    <t>60*12</t>
  </si>
  <si>
    <t>12</t>
  </si>
  <si>
    <t>115101203</t>
  </si>
  <si>
    <t>Čerpání vody na dopravní výšku do 10 m průměrný přítok do 2000 l/min</t>
  </si>
  <si>
    <t>-474416161</t>
  </si>
  <si>
    <t>Čerpání vody na dopravní výšku do 10 m s uvažovaným průměrným přítokem přes 1 000 do 2 000 l/min</t>
  </si>
  <si>
    <t>Odhadovaná délka odstavení dotčeného úseku dešťové kanalizace z provozu</t>
  </si>
  <si>
    <t>cca 2 dny</t>
  </si>
  <si>
    <t>Kapacita čerpadla      Qčerp = 20 l/s</t>
  </si>
  <si>
    <t>2*24</t>
  </si>
  <si>
    <t>13</t>
  </si>
  <si>
    <t>115101301</t>
  </si>
  <si>
    <t>Pohotovost čerpací soupravy pro dopravní výšku do 10 m přítok do 500 l/min</t>
  </si>
  <si>
    <t>den</t>
  </si>
  <si>
    <t>1745160749</t>
  </si>
  <si>
    <t>Pohotovost záložní čerpací soupravy pro dopravní výšku do 10 m s uvažovaným průměrným přítokem do 500 l/min</t>
  </si>
  <si>
    <t>60</t>
  </si>
  <si>
    <t>14</t>
  </si>
  <si>
    <t>115101303</t>
  </si>
  <si>
    <t>Pohotovost čerpací soupravy pro dopravní výšku do 10 m přítok do 2000 l/min</t>
  </si>
  <si>
    <t>711985740</t>
  </si>
  <si>
    <t>Pohotovost záložní čerpací soupravy pro dopravní výšku do 10 m s uvažovaným průměrným přítokem přes 1 000 do 2 000 l/min</t>
  </si>
  <si>
    <t>119001401</t>
  </si>
  <si>
    <t>Dočasné zajištění potrubí ocelového nebo litinového DN do 200</t>
  </si>
  <si>
    <t>-1016612841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</si>
  <si>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</si>
  <si>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"BZ.1.5" 35*1,1</t>
  </si>
  <si>
    <t>"BZ1.5.1" 5*1,1</t>
  </si>
  <si>
    <t>"BZ.1.5.2" 5*1,1</t>
  </si>
  <si>
    <t>"BZ.1.5.V" 1*0,8</t>
  </si>
  <si>
    <t>16</t>
  </si>
  <si>
    <t>119001412</t>
  </si>
  <si>
    <t>Dočasné zajištění potrubí betonového, ŽB nebo kameninového DN do 500</t>
  </si>
  <si>
    <t>338124361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</si>
  <si>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</si>
  <si>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"BZ.1.5" 2*1,1</t>
  </si>
  <si>
    <t>"BZ.1.5.2" 1*1,1</t>
  </si>
  <si>
    <t>17</t>
  </si>
  <si>
    <t>119001413</t>
  </si>
  <si>
    <t>Dočasné zajištění potrubí betonového, ŽB nebo kameninového DN do 1000</t>
  </si>
  <si>
    <t>-116041177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</si>
  <si>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500 do 1000</t>
  </si>
  <si>
    <t>"BZ.1.5" 1*1,1</t>
  </si>
  <si>
    <t>18</t>
  </si>
  <si>
    <t>119001421</t>
  </si>
  <si>
    <t>Dočasné zajištění kabelů a kabelových tratí ze 3 volně ložených kabelů</t>
  </si>
  <si>
    <t>-2057682229</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</si>
  <si>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</si>
  <si>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Poznámka k položce:
viz př.č. TZ D.1.1.1 a v.č. D.1.1.5.1 až 3</t>
  </si>
  <si>
    <t>"BZ.1.5" 19*1,1</t>
  </si>
  <si>
    <t>"BZ.1.5.2" 4*1,1</t>
  </si>
  <si>
    <t>"BZ.1.5.V" 1*1,1</t>
  </si>
  <si>
    <t>19</t>
  </si>
  <si>
    <t>119002411</t>
  </si>
  <si>
    <t>Pojezdový ocelový plech pro zabezpečení výkopu  zřízení</t>
  </si>
  <si>
    <t>1635369017</t>
  </si>
  <si>
    <t>Pomocné konstrukce při zabezpečení výkopu vodorovné pojízdné z tlustého ocelového plechu šířky výkopu do 1 m zřízení</t>
  </si>
  <si>
    <t xml:space="preserve">Poznámka k položce:
viz př.č. TZ D.1.1.1 a v.č. D.1.1.4 až 10, výpis šachet D.1.1.2
</t>
  </si>
  <si>
    <t>2,5*2,5*25</t>
  </si>
  <si>
    <t>20</t>
  </si>
  <si>
    <t>119002412</t>
  </si>
  <si>
    <t>Pojezdový ocelový plech pro zabezpečení výkopu odstranění</t>
  </si>
  <si>
    <t>999298697</t>
  </si>
  <si>
    <t>Pomocné konstrukce při zabezpečení výkopu vodorovné pojízdné z tlustého ocelového plechu šířky výkopu do 1 m odstranění</t>
  </si>
  <si>
    <t>120001101</t>
  </si>
  <si>
    <t>Příplatek za ztížení odkopávky nebo prokkopávky v blízkosti inženýrských sítí - ruční výkop</t>
  </si>
  <si>
    <t>m3</t>
  </si>
  <si>
    <t>868579518</t>
  </si>
  <si>
    <t>Příplatek k cenám vykopávek za ztížení vykopávky  v blízkosti inženýrských sítí nebo výbušnin v horninách jakékoliv třídy</t>
  </si>
  <si>
    <t>"BZ.1.5" 2*1,1*3,8*(19+35+2+1)</t>
  </si>
  <si>
    <t>"BZ.1.5.1" 2*1,1*4,3*5</t>
  </si>
  <si>
    <t>"BZ.1.5.2" 2*1,1*2,5*(4+5+1)</t>
  </si>
  <si>
    <t>"BZ.1.5.V" 2*0,8*1,7*(1+1)</t>
  </si>
  <si>
    <t>22</t>
  </si>
  <si>
    <t>131101202</t>
  </si>
  <si>
    <t>Hloubení jam zapažených v hornině tř. 1 a 2 objemu do 1000 m3</t>
  </si>
  <si>
    <t>2104956962</t>
  </si>
  <si>
    <t>Hloubení zapažených jam a zářezů  s urovnáním dna do předepsaného profilu a spádu v horninách tř. 1 a 2 přes 100 do 1 000 m3</t>
  </si>
  <si>
    <t>23</t>
  </si>
  <si>
    <t>131201202</t>
  </si>
  <si>
    <t>Hloubení jam zapažených v hornině tř. 3 objemu do 1000 m3</t>
  </si>
  <si>
    <t>1256349098</t>
  </si>
  <si>
    <t>Hloubení zapažených jam a zářezů  s urovnáním dna do předepsaného profilu a spádu v hornině tř. 3 přes 100 do 1 000 m3</t>
  </si>
  <si>
    <t>Poznámka k položce:
viz př.č. TZ D.1.1.1 a v.č. D.1.1.4 až 10, výpis šachet D.1.1.2
50% hor. tř. II a 50% hor. tř. III</t>
  </si>
  <si>
    <t>4*3*(5,71+3,02+3,8-3*0,58)*0,5</t>
  </si>
  <si>
    <t>24</t>
  </si>
  <si>
    <t>131201209</t>
  </si>
  <si>
    <t>Příplatek za lepivost u hloubení jam zapažených v hornině tř. 3</t>
  </si>
  <si>
    <t>-1836246760</t>
  </si>
  <si>
    <t>Hloubení zapažených jam a zářezů  s urovnáním dna do předepsaného profilu a spádu Příplatek k cenám za lepivost horniny tř. 3</t>
  </si>
  <si>
    <t>64,74*0,5</t>
  </si>
  <si>
    <t>25</t>
  </si>
  <si>
    <t>132101203</t>
  </si>
  <si>
    <t>Hloubení rýh š do 2000 mm v hornině tř. 1 a 2 objemu do 5000 m3</t>
  </si>
  <si>
    <t>1295603626</t>
  </si>
  <si>
    <t>Hloubení zapažených i nezapažených rýh šířky přes 600 do 2 000 mm  s urovnáním dna do předepsaného profilu a spádu v horninách tř. 1 a 2 přes 1 000 do 5 000 m3</t>
  </si>
  <si>
    <t>26</t>
  </si>
  <si>
    <t>132201203</t>
  </si>
  <si>
    <t>Hloubení rýh š do 2000 mm v hornině tř. 3 objemu do 5000 m3</t>
  </si>
  <si>
    <t>332906986</t>
  </si>
  <si>
    <t>Hloubení zapažených i nezapažených rýh šířky přes 600 do 2 000 mm  s urovnáním dna do předepsaného profilu a spádu v hornině tř. 3 přes 1 000 do 5 000 m3</t>
  </si>
  <si>
    <t>v místní komunikaci tl.580mm</t>
  </si>
  <si>
    <t>"BZ.1.5-protlak" (165,2-10)*1,1*(3,8-0,58)</t>
  </si>
  <si>
    <t>"BZ 1.5.2-protlak" (205-14)*1,1*(2,5-0,58)</t>
  </si>
  <si>
    <t>"BZ.1.5.V" 18*0,8*(1,7-0,52)</t>
  </si>
  <si>
    <t>v silnici 1/11 tl.580mm</t>
  </si>
  <si>
    <t>"BZ.1.5-protlak" (299-9,5)*1,1*(3,8-0,58)</t>
  </si>
  <si>
    <t>"BZ.1.5.2" 45,7*1,1*(4,3-0,58)</t>
  </si>
  <si>
    <t>rozšíření šachty</t>
  </si>
  <si>
    <t>(2,5*2,5*4)*14-(2,5*1,1*4)*14</t>
  </si>
  <si>
    <t>(2,5*2,5*4,5)*1-(2,5*1,1*4,5)*1</t>
  </si>
  <si>
    <t>(2,5*2,5*2,7)*6-(2,5*1,1*2,7)*6</t>
  </si>
  <si>
    <t>(2,5*2,5*1,7)*1-(2,5*1,1*1,7)*1</t>
  </si>
  <si>
    <t>rozšíření koncové jámy</t>
  </si>
  <si>
    <t>2*2*(4,65+4+3,52-3*0,58)-2*1,1*(4,65+4+3,52-3*0,58)</t>
  </si>
  <si>
    <t>připojení nové šachty Š1972a na stávající potrubí DN400, délka 3m</t>
  </si>
  <si>
    <t>3*1,1*(2,2-0,58)</t>
  </si>
  <si>
    <t>Mezisoučet</t>
  </si>
  <si>
    <t>2481,035*0,5</t>
  </si>
  <si>
    <t>27</t>
  </si>
  <si>
    <t>132201209</t>
  </si>
  <si>
    <t>Příplatek za lepivost k hloubení rýh š do 2000 mm v hornině tř. 3</t>
  </si>
  <si>
    <t>-1751603801</t>
  </si>
  <si>
    <t>Hloubení zapažených i nezapažených rýh šířky přes 600 do 2 000 mm  s urovnáním dna do předepsaného profilu a spádu v hornině tř. 3 Příplatek k cenám za lepivost horniny tř. 3</t>
  </si>
  <si>
    <t>1240,518/2</t>
  </si>
  <si>
    <t>28</t>
  </si>
  <si>
    <t>141721119</t>
  </si>
  <si>
    <t>Řízený zemní protlak hloubky do 6 m vnějšího průměru do 400 mm v hornině tř 1 až 4</t>
  </si>
  <si>
    <t>269692259</t>
  </si>
  <si>
    <t>Řízený zemní protlak v hornině tř. 1 až 4, včetně protlačení trub v hloubce do 6 m vnějšího průměru vrtu přes 350 do 400 mm</t>
  </si>
  <si>
    <t>10+14+9,5</t>
  </si>
  <si>
    <t>29</t>
  </si>
  <si>
    <t>M</t>
  </si>
  <si>
    <t>14011113</t>
  </si>
  <si>
    <t>trubka ocelová bezešvá hladká jakost 11 353 418x9,0mm</t>
  </si>
  <si>
    <t>-159308089</t>
  </si>
  <si>
    <t>30</t>
  </si>
  <si>
    <t>151811131</t>
  </si>
  <si>
    <t>Osazení pažicího boxu hl výkopu do 4 m š do 1,2 m</t>
  </si>
  <si>
    <t>-1982773659</t>
  </si>
  <si>
    <t>Zřízení pažicích boxů pro pažení a rozepření stěn rýh podzemního vedení hloubka výkopu do 4 m, šířka do 1,2 m</t>
  </si>
  <si>
    <t>"BZ.1.5-protlak" (165,2+299-10-9,5)*3,8*2</t>
  </si>
  <si>
    <t>"BZ.1.5.2-protlak" (205-14)*2,5*2</t>
  </si>
  <si>
    <t xml:space="preserve">"BZ.1.5.V" 18*1,7*2 </t>
  </si>
  <si>
    <t>31</t>
  </si>
  <si>
    <t>151811141</t>
  </si>
  <si>
    <t>Osazení pažicího boxu hl výkopu do 6 m š do 1,2 m</t>
  </si>
  <si>
    <t>638615169</t>
  </si>
  <si>
    <t>Zřízení pažicích boxů pro pažení a rozepření stěn rýh podzemního vedení hloubka výkopu přes 4 do 6 m, šířka do 1,2 m</t>
  </si>
  <si>
    <t>"BZ.1.5.1" 45,7*4,3*2</t>
  </si>
  <si>
    <t>32</t>
  </si>
  <si>
    <t>151811231</t>
  </si>
  <si>
    <t>Odstranění pažicího boxu hl výkopu do 4 m š do 1,2 m</t>
  </si>
  <si>
    <t>359440778</t>
  </si>
  <si>
    <t>Odstranění pažicích boxů pro pažení a rozepření stěn rýh podzemního vedení hloubka výkopu do 4 m, šířka do 1,2 m</t>
  </si>
  <si>
    <t>33</t>
  </si>
  <si>
    <t>151811241</t>
  </si>
  <si>
    <t>Odstranění pažicího boxu hl výkopu do 6 m š do 1,2 m</t>
  </si>
  <si>
    <t>-1442234599</t>
  </si>
  <si>
    <t>Odstranění pažicích boxů pro pažení a rozepření stěn rýh podzemního vedení hloubka výkopu přes 4 do 6 m, šířka do 1,2 m</t>
  </si>
  <si>
    <t>34</t>
  </si>
  <si>
    <t>153191110R</t>
  </si>
  <si>
    <t>Zřízení atypického pažení výkopu ocelovým ohlubňovým rámem se štětovnicemi plochy do 30 m2</t>
  </si>
  <si>
    <t>2101362870</t>
  </si>
  <si>
    <t>Zřízení atypického pažení výkopu svařovaným ocelovým ohlubňovým rámem se štětovnicemi plochy výkopu do 30 m2</t>
  </si>
  <si>
    <t>protlak č.1: ocelové rámy z I profilu 2661,1kg, štětovnice dl.8m 17360kg</t>
  </si>
  <si>
    <t>protlak č.2: ocelové rámy z I profilu 1140,5kg, štětovnice dl.4m 8680kg</t>
  </si>
  <si>
    <t>protlak č.3: ocelové rámy z I profilu 1520,6kg, štětovnice dl.6m 13020kg</t>
  </si>
  <si>
    <t>2*(4+3)*(5,41+2,72+3,5)</t>
  </si>
  <si>
    <t>35</t>
  </si>
  <si>
    <t>153191220R</t>
  </si>
  <si>
    <t>Odstranění atypického pažení výkopu ocelovým ohlubňovým rámem se štětovnicemi plochy do 30 m2</t>
  </si>
  <si>
    <t>-602155725</t>
  </si>
  <si>
    <t>Odstranění atypického pažení výkopu svařovaným ocelovým ohlubňovým rámem se štětovnicemi plochy výkopu do 30 m2</t>
  </si>
  <si>
    <t>36</t>
  </si>
  <si>
    <t>161101103</t>
  </si>
  <si>
    <t>Svislé přemístění výkopku z horniny tř. 1 až 4 hl výkopu do 6 m</t>
  </si>
  <si>
    <t>149941568</t>
  </si>
  <si>
    <t>Svislé přemístění výkopku  bez naložení do dopravní nádoby avšak s vyprázdněním dopravní nádoby na hromadu nebo do dopravního prostředku z horniny tř. 1 až 4, při hloubce výkopu přes 4 do 6 m</t>
  </si>
  <si>
    <t>2610,516*0,55</t>
  </si>
  <si>
    <t>37</t>
  </si>
  <si>
    <t>162701105</t>
  </si>
  <si>
    <t>Vodorovné přemístění do 10000 m výkopku/sypaniny z horniny tř. 1 až 4 - výkop na trvalou skládku</t>
  </si>
  <si>
    <t>-414767617</t>
  </si>
  <si>
    <t>Vodorovné přemístění výkopku nebo sypaniny po suchu  na obvyklém dopravním prostředku, bez naložení výkopku, avšak se složením bez rozhrnutí z horniny tř. 1 až 4 na vzdálenost přes 9 000 do 10 000 m</t>
  </si>
  <si>
    <t>rýhy</t>
  </si>
  <si>
    <t>1240,518+1240,518</t>
  </si>
  <si>
    <t>jámy</t>
  </si>
  <si>
    <t>64,74+64,74</t>
  </si>
  <si>
    <t>38</t>
  </si>
  <si>
    <t>171201201</t>
  </si>
  <si>
    <t>Uložení sypaniny na skládky</t>
  </si>
  <si>
    <t>-900635643</t>
  </si>
  <si>
    <t>Uložení sypaniny  na skládky</t>
  </si>
  <si>
    <t>39</t>
  </si>
  <si>
    <t>171201211</t>
  </si>
  <si>
    <t>Poplatek za uložení stavebního odpadu - zeminy a kameniva na skládce</t>
  </si>
  <si>
    <t>t</t>
  </si>
  <si>
    <t>-233102302</t>
  </si>
  <si>
    <t>Poplatek za uložení stavebního odpadu na skládce (skládkovné) zeminy a kameniva zatříděného do Katalogu odpadů pod kódem 170 504</t>
  </si>
  <si>
    <t>2610,516*1,8 'Přepočtené koeficientem množství</t>
  </si>
  <si>
    <t>40</t>
  </si>
  <si>
    <t>174101101</t>
  </si>
  <si>
    <t>Zásyp jam, šachet rýh nebo kolem objektů sypaninou se zhutněním</t>
  </si>
  <si>
    <t>683995803</t>
  </si>
  <si>
    <t>Zásyp sypaninou z jakékoliv horniny  s uložením výkopku ve vrstvách se zhutněním jam, šachet, rýh nebo kolem objektů v těchto vykopávkách</t>
  </si>
  <si>
    <t>výkop</t>
  </si>
  <si>
    <t>2610,516</t>
  </si>
  <si>
    <t>podsyp</t>
  </si>
  <si>
    <t>-10,8</t>
  </si>
  <si>
    <t>lóže</t>
  </si>
  <si>
    <t>-84,886-13,871</t>
  </si>
  <si>
    <t>obsyp</t>
  </si>
  <si>
    <t>-464,425</t>
  </si>
  <si>
    <t>bloky</t>
  </si>
  <si>
    <t>-0,5</t>
  </si>
  <si>
    <t>podkladní desky</t>
  </si>
  <si>
    <t>-7,637</t>
  </si>
  <si>
    <t>OP šachet</t>
  </si>
  <si>
    <t>-3,14*0,62*0,62*4*14</t>
  </si>
  <si>
    <t>-3,14*0,62*0,62*4,5*1</t>
  </si>
  <si>
    <t>-3,14*0,62*0,62*2,7*6</t>
  </si>
  <si>
    <t>-3,14*0,62*0,62*1,7*1</t>
  </si>
  <si>
    <t>zásyp do úrovně stávající komunikace pro dočasné předení dopravy</t>
  </si>
  <si>
    <t>na silnici 1/11 se rovnou provadí konstrukční vrstvy a dočasný povrch je jen asfaltový</t>
  </si>
  <si>
    <t>"místní komunikace" 448,92*0,58</t>
  </si>
  <si>
    <t>41</t>
  </si>
  <si>
    <t>58344199</t>
  </si>
  <si>
    <t>štěrkodrť frakce 0-63</t>
  </si>
  <si>
    <t>268756847</t>
  </si>
  <si>
    <t>2194,14*2 'Přepočtené koeficientem množství</t>
  </si>
  <si>
    <t>42</t>
  </si>
  <si>
    <t>175111101</t>
  </si>
  <si>
    <t>Obsypání potrubí ručně sypaninou bez prohození sítem, uloženou do 3 m</t>
  </si>
  <si>
    <t>1528322083</t>
  </si>
  <si>
    <t>Obsypání potrubí ručně sypaninou z vhodných hornin tř. 1 až 4 nebo materiálem připraveným podél výkopu ve vzdálenosti do 3 m od jeho kraje, pro jakoukoliv hloubku výkopu a míru zhutnění bez prohození sypaniny sítem</t>
  </si>
  <si>
    <t>"stoky" (464,2+45,7+205)*1,1*0,55</t>
  </si>
  <si>
    <t>(-10-14-9,5)*1,1*0,55</t>
  </si>
  <si>
    <t>"výtlak" 18*0,8*0,38</t>
  </si>
  <si>
    <t>"propojovací potrubí" 2,2*1,1*0,55</t>
  </si>
  <si>
    <t>dešťová kanaliazce</t>
  </si>
  <si>
    <t>75*1,1*0,55</t>
  </si>
  <si>
    <t>43</t>
  </si>
  <si>
    <t>583,1-R</t>
  </si>
  <si>
    <t>1460831624</t>
  </si>
  <si>
    <t>464,425*2 'Přepočtené koeficientem množství</t>
  </si>
  <si>
    <t>Zakládání</t>
  </si>
  <si>
    <t>44</t>
  </si>
  <si>
    <t>212752212</t>
  </si>
  <si>
    <t>Trativod z drenážních trubek plastových flexibilních D do 100 mm včetně lože otevřený výkop</t>
  </si>
  <si>
    <t>1582647130</t>
  </si>
  <si>
    <t>Trativody z drenážních trubek se zřízením štěrkopískového lože pod trubky a s jejich obsypem v průměrném celkovém množství do 0,15 m3/m v otevřeném výkopu z trubek plastových flexibilních D přes 65 do 100 mm</t>
  </si>
  <si>
    <t>464,2+45,7+205</t>
  </si>
  <si>
    <t>-10-14-9,5</t>
  </si>
  <si>
    <t>45</t>
  </si>
  <si>
    <t>213141111</t>
  </si>
  <si>
    <t>Zřízení vrstvy z geotextilie v rovině nebo ve sklonu do 1:5 š do 3 m</t>
  </si>
  <si>
    <t>-1082387101</t>
  </si>
  <si>
    <t>Zřízení vrstvy z geotextilie  filtrační, separační, odvodňovací, ochranné, výztužné nebo protierozní v rovině nebo ve sklonu do 1:5, šířky do 3 m</t>
  </si>
  <si>
    <t>4*3*3</t>
  </si>
  <si>
    <t>46</t>
  </si>
  <si>
    <t>69311068</t>
  </si>
  <si>
    <t>geotextilie netkaná PP 300g/m2</t>
  </si>
  <si>
    <t>-1897872157</t>
  </si>
  <si>
    <t>36*1,15 'Přepočtené koeficientem množství</t>
  </si>
  <si>
    <t>47</t>
  </si>
  <si>
    <t>215901101</t>
  </si>
  <si>
    <t>Zhutnění podloží z hornin soudržných do 92% PS nebo nesoudržných sypkých I(d) do 0,8</t>
  </si>
  <si>
    <t>-476858812</t>
  </si>
  <si>
    <t>Zhutnění podloží pod násypy z rostlé horniny tř. 1 až 4  z hornin soudružných do 92 % PS a nesoudržných sypkých relativní ulehlosti I(d) do 0,8</t>
  </si>
  <si>
    <t>"stoky" (464,2+45,7+205)*1,1</t>
  </si>
  <si>
    <t>(-10-14-9,5)*1,1</t>
  </si>
  <si>
    <t>"propojovací potrubí" 2,2*1,1</t>
  </si>
  <si>
    <t>48</t>
  </si>
  <si>
    <t>271532212</t>
  </si>
  <si>
    <t>Podsyp pod základové konstrukce se zhutněním z hrubého kameniva frakce 16 až 32 mm</t>
  </si>
  <si>
    <t>1560652621</t>
  </si>
  <si>
    <t>Podsyp pod základové konstrukce se zhutněním a urovnáním povrchu z kameniva hrubého, frakce 16 - 32 mm</t>
  </si>
  <si>
    <t>4*3*0,3*3</t>
  </si>
  <si>
    <t>Vodorovné konstrukce</t>
  </si>
  <si>
    <t>49</t>
  </si>
  <si>
    <t>451573111</t>
  </si>
  <si>
    <t>Lože pod potrubí otevřený výkop ze štěrkopísku</t>
  </si>
  <si>
    <t>926425346</t>
  </si>
  <si>
    <t>Lože pod potrubí, stoky a drobné objekty v otevřeném výkopu z písku a štěrkopísku do 63 mm</t>
  </si>
  <si>
    <t>"stoky" (464,2+45,7+205)*1,1*0,1</t>
  </si>
  <si>
    <t>(-10-14-9,5)*1,1*0,1</t>
  </si>
  <si>
    <t>"výtlak" 18*0,8*0,1</t>
  </si>
  <si>
    <t>"propojovací potrubí" 2,2*1,1*0,1</t>
  </si>
  <si>
    <t>dešťová kanalizace</t>
  </si>
  <si>
    <t>75*1,1*0,1</t>
  </si>
  <si>
    <t>50</t>
  </si>
  <si>
    <t>451573111,1</t>
  </si>
  <si>
    <t xml:space="preserve">Lože pod šachty otevřený výkop ze písku </t>
  </si>
  <si>
    <t>957345598</t>
  </si>
  <si>
    <t>prefa</t>
  </si>
  <si>
    <t>2,5*2,5*0,1*(14+1+6+1)</t>
  </si>
  <si>
    <t>plasto</t>
  </si>
  <si>
    <t>1,1*1,1*0,1</t>
  </si>
  <si>
    <t>51</t>
  </si>
  <si>
    <t>452112111</t>
  </si>
  <si>
    <t>Osazení betonových prstenců nebo rámů v do 100 mm</t>
  </si>
  <si>
    <t>kus</t>
  </si>
  <si>
    <t>30350842</t>
  </si>
  <si>
    <t>Osazení betonových dílců prstenců nebo rámů pod poklopy a mříže, výšky do 100 mm</t>
  </si>
  <si>
    <t>"BZ.1.5" 4+2+9</t>
  </si>
  <si>
    <t>"BZ 1.5.2" 3+1+1</t>
  </si>
  <si>
    <t>52</t>
  </si>
  <si>
    <t>59224174</t>
  </si>
  <si>
    <t>prstenec betonový vyrovnávací 62,5x4x12 cm</t>
  </si>
  <si>
    <t>1815695465</t>
  </si>
  <si>
    <t>53</t>
  </si>
  <si>
    <t>59224175</t>
  </si>
  <si>
    <t>prstenec betonový vyrovnávací 62,5x6x12 cm</t>
  </si>
  <si>
    <t>-631482755</t>
  </si>
  <si>
    <t>4+1</t>
  </si>
  <si>
    <t>54</t>
  </si>
  <si>
    <t>59224176</t>
  </si>
  <si>
    <t>prstenec betonový vyrovnávací 62,5x8x12 cm</t>
  </si>
  <si>
    <t>1654331233</t>
  </si>
  <si>
    <t>2+1</t>
  </si>
  <si>
    <t>55</t>
  </si>
  <si>
    <t>59224177</t>
  </si>
  <si>
    <t>prstenec betonový vyrovnávací 62,5x10x12 cm</t>
  </si>
  <si>
    <t>-798515197</t>
  </si>
  <si>
    <t>56</t>
  </si>
  <si>
    <t>452112121</t>
  </si>
  <si>
    <t>Osazení betonových prstenců nebo rámů v do 200 mm</t>
  </si>
  <si>
    <t>1664834007</t>
  </si>
  <si>
    <t>Osazení betonových dílců prstenců nebo rámů pod poklopy a mříže, výšky přes 100 do 200 mm</t>
  </si>
  <si>
    <t>"BZ.1.5" 1</t>
  </si>
  <si>
    <t>"BZ 1.5.2" 1</t>
  </si>
  <si>
    <t>57</t>
  </si>
  <si>
    <t>5922418</t>
  </si>
  <si>
    <t>prstenec betonový vyrovnávací 62,5x12x12 cm</t>
  </si>
  <si>
    <t>666208982</t>
  </si>
  <si>
    <t>58</t>
  </si>
  <si>
    <t>452311141</t>
  </si>
  <si>
    <t>Podkladní desky z betonu prostého tř. C 16/20 otevřený výkop</t>
  </si>
  <si>
    <t>634401538</t>
  </si>
  <si>
    <t>Podkladní a zajišťovací konstrukce z betonu prostého v otevřeném výkopu desky pod potrubí, stoky a drobné objekty z betonu tř. C 16/20</t>
  </si>
  <si>
    <t>prefa šachty</t>
  </si>
  <si>
    <t>3,14*0,85*0,85*0,15*22</t>
  </si>
  <si>
    <t>plast</t>
  </si>
  <si>
    <t>1*1*0,15</t>
  </si>
  <si>
    <t>59</t>
  </si>
  <si>
    <t>452313121</t>
  </si>
  <si>
    <t>Podkladní bloky z betonu prostého tř. C 8/10 otevřený výkop</t>
  </si>
  <si>
    <t>1387742206</t>
  </si>
  <si>
    <t>Podkladní a zajišťovací konstrukce z betonu prostého v otevřeném výkopu bloky pro potrubí z betonu tř. C 8/10</t>
  </si>
  <si>
    <t>0,5</t>
  </si>
  <si>
    <t>452353101</t>
  </si>
  <si>
    <t>Bednění podkladních bloků otevřený výkop</t>
  </si>
  <si>
    <t>298939666</t>
  </si>
  <si>
    <t>Bednění podkladních a zajišťovacích konstrukcí v otevřeném výkopu bloků pro potrubí</t>
  </si>
  <si>
    <t>Komunikace pozemní</t>
  </si>
  <si>
    <t>61</t>
  </si>
  <si>
    <t>564241113</t>
  </si>
  <si>
    <t>Podklad nebo podsyp ze štěrkopísku ŠP tl 140 mm fr 0/32mm - místní komunikace</t>
  </si>
  <si>
    <t>-1157227841</t>
  </si>
  <si>
    <t>Podklad nebo podsyp ze štěrkopísku ŠP  s rozprostřením, vlhčením a zhutněním, po zhutnění tl. 140 mm</t>
  </si>
  <si>
    <t>62</t>
  </si>
  <si>
    <t>564871112</t>
  </si>
  <si>
    <t>Podklad ze štěrkodrtě ŠD tl. 260 mm fr 0/63mm</t>
  </si>
  <si>
    <t>-1946739625</t>
  </si>
  <si>
    <t>Podklad ze štěrkodrti ŠD  s rozprostřením a zhutněním, po zhutnění tl. 260 mm</t>
  </si>
  <si>
    <t>63</t>
  </si>
  <si>
    <t>565165121</t>
  </si>
  <si>
    <t>Asfaltový beton vrstva podkladní ACP 16 (obalované kamenivo OKS) tl 80 mm š přes 3 m</t>
  </si>
  <si>
    <t>365566163</t>
  </si>
  <si>
    <t>Asfaltový beton vrstva podkladní ACP 16 (obalované kamenivo střednězrnné - OKS)  s rozprostřením a zhutněním v pruhu šířky přes 3 m, po zhutnění tl. 80 mm</t>
  </si>
  <si>
    <t>64</t>
  </si>
  <si>
    <t>565186120R</t>
  </si>
  <si>
    <t>Obalované kamenivo hrubozrnné RV CA tl.220m - recyklace za studena na místě s použitím cementu a asfaltového - silnice 1/11</t>
  </si>
  <si>
    <t>2049936764</t>
  </si>
  <si>
    <t xml:space="preserve">Obalované kamenivo hrubozrnné RV CA tl.220m - recyklace za studena na místě s použitím cementu a asfaltového </t>
  </si>
  <si>
    <t>65</t>
  </si>
  <si>
    <t>573191111</t>
  </si>
  <si>
    <t>Postřik infiltrační kationaktivní emulzí v množství 1 kg/m2</t>
  </si>
  <si>
    <t>1761211211</t>
  </si>
  <si>
    <t>Postřik infiltrační kationaktivní emulzí v množství 1,00 kg/m2</t>
  </si>
  <si>
    <t>66</t>
  </si>
  <si>
    <t>577155142</t>
  </si>
  <si>
    <t>Asfaltový beton vrstva ložní ACL 16 (ABH) tl 60 mm š přes 3 m z modifikovaného asfaltu</t>
  </si>
  <si>
    <t>-412337915</t>
  </si>
  <si>
    <t>Asfaltový beton vrstva ložní ACL 16 (ABH)  s rozprostřením a zhutněním z modifikovaného asfaltu v pruhu šířky přes 3 m, po zhutnění tl. 60 mm</t>
  </si>
  <si>
    <t>místní komunikace s rozšířením 0,5m na každou stranu</t>
  </si>
  <si>
    <t>"BZ.1.5-protlak" (165,2-10)*(1,1+0,5+0,5)</t>
  </si>
  <si>
    <t>"BZ 1.5.2-protlak" (205-14)*(1,1+0,5+0,5)</t>
  </si>
  <si>
    <t>"startovací jámy 2ks" (5*4-5*1,1)*2</t>
  </si>
  <si>
    <t>"rozšíření šachty 11ks" (3,5*3,5-3,5*1,1)*11</t>
  </si>
  <si>
    <t>"v šířce 1,5m" (345+2*10)*1,5</t>
  </si>
  <si>
    <t>67</t>
  </si>
  <si>
    <t>573231106</t>
  </si>
  <si>
    <t>Postřik živičný spojovací ze silniční emulze v množství 0,20 kg/m2</t>
  </si>
  <si>
    <t>-1049569878</t>
  </si>
  <si>
    <t>Postřik spojovací PS bez posypu kamenivem ze silniční emulze, v množství 0,20 kg/m2</t>
  </si>
  <si>
    <t>68</t>
  </si>
  <si>
    <t>577134141</t>
  </si>
  <si>
    <t>Asfaltový beton vrstva obrusná ACO 11 (ABS) tř. I tl 40 mm š přes 3 m z modifikovaného asfaltu</t>
  </si>
  <si>
    <t>-526047320</t>
  </si>
  <si>
    <t>Asfaltový beton vrstva obrusná ACO 11 (ABS)  s rozprostřením a se zhutněním z modifikovaného asfaltu v pruhu šířky přes 3 m tl. 40 mm</t>
  </si>
  <si>
    <t>silnice 1/11</t>
  </si>
  <si>
    <t>"v šířce jízdního pruhu" (345+2*10)*4</t>
  </si>
  <si>
    <t>69</t>
  </si>
  <si>
    <t>577175112R</t>
  </si>
  <si>
    <t>Dočasné vyspravení silnice 1/11 živičnou směsí tl.100mm</t>
  </si>
  <si>
    <t>861903252</t>
  </si>
  <si>
    <t>Asfaltový beton vrstva ložní ACL 16 (ABH)  s rozprostřením a zhutněním z nemodifikovaného asfaltu v pruhu šířky do 3 m, po zhutnění tl. 80 mm</t>
  </si>
  <si>
    <t>silnice 1/11 s rozšířením 0,5m na každou stranu</t>
  </si>
  <si>
    <t>"BZ.1.5-protlak" (299-9,5)*(1,1+0,5+0,5)</t>
  </si>
  <si>
    <t>"BZ 1.5.1" 45,7*(1,1+0,5+0,5)</t>
  </si>
  <si>
    <t>"startovací jámy 1ks" (5*4-5*1,1)*1</t>
  </si>
  <si>
    <t>"koncové jámy 3ks" (3*3-3*1,1)*3</t>
  </si>
  <si>
    <t>"rozšíření šachty 10+1ks" (3,5*3,5-3,5*1,1)*11</t>
  </si>
  <si>
    <t>70</t>
  </si>
  <si>
    <t>577175100R</t>
  </si>
  <si>
    <t>Náklady na obnovu krajni, vysvahování příkopů, ohumusování a osetí, vč. dodávky materiálu - pro dočasné vyspravení silnice 1/11</t>
  </si>
  <si>
    <t>-678424585</t>
  </si>
  <si>
    <t>Náklady na obnovu krajni, vysvahování příkopů, ohumusování a osetí, vč. dodávky materiálu - pro dočwsné vyspravení silnice 1/11</t>
  </si>
  <si>
    <t>365</t>
  </si>
  <si>
    <t>Trubní vedení</t>
  </si>
  <si>
    <t>71</t>
  </si>
  <si>
    <t>871254202</t>
  </si>
  <si>
    <t>Montáž kanalizačního potrubí z PE SDR11 otevřený výkop sklon do 20 % svařovaných na tupo D 90x8,2mm</t>
  </si>
  <si>
    <t>-23061817</t>
  </si>
  <si>
    <t>Montáž kanalizačního potrubí z plastů z polyetylenu PE 100 svařovaných na tupo v otevřeném výkopu ve sklonu do 20 % SDR 11/PN16 D 90 x 8,2 mm</t>
  </si>
  <si>
    <t>výtlak</t>
  </si>
  <si>
    <t>72</t>
  </si>
  <si>
    <t>28613384R</t>
  </si>
  <si>
    <t>potrubí kanalizační tlakové PE100 RC SDR 11, návin 90 x 8,2 mm</t>
  </si>
  <si>
    <t>-411675773</t>
  </si>
  <si>
    <t>18*1,03 'Přepočtené koeficientem množství</t>
  </si>
  <si>
    <t>73</t>
  </si>
  <si>
    <t>871360310</t>
  </si>
  <si>
    <t>Montáž kanalizačního potrubí hladkého plnostěnného SN 10 z polypropylenu DN 250</t>
  </si>
  <si>
    <t>1639987461</t>
  </si>
  <si>
    <t>Montáž kanalizačního potrubí z plastů z polypropylenu PP hladkého plnostěnného SN 10 DN 250</t>
  </si>
  <si>
    <t>stoky</t>
  </si>
  <si>
    <t>165,2+205</t>
  </si>
  <si>
    <t>deťová kanalizace</t>
  </si>
  <si>
    <t>napojení na Š 1972a</t>
  </si>
  <si>
    <t>2,2</t>
  </si>
  <si>
    <t>74</t>
  </si>
  <si>
    <t>28617013</t>
  </si>
  <si>
    <t>trubka kanalizační PP plnostěnná třívrstvá DN 250x3000 mm SN 10</t>
  </si>
  <si>
    <t>-1965499106</t>
  </si>
  <si>
    <t>447,4*1,03 'Přepočtené koeficientem množství</t>
  </si>
  <si>
    <t>871360330</t>
  </si>
  <si>
    <t>Montáž kanalizačního potrubí hladkého plnostěnného SN 16 z polypropylenu DN 250</t>
  </si>
  <si>
    <t>-977154562</t>
  </si>
  <si>
    <t>Montáž kanalizačního potrubí z plastů z polypropylenu PP hladkého plnostěnného SN 16 DN 250</t>
  </si>
  <si>
    <t>299+45,7</t>
  </si>
  <si>
    <t>76</t>
  </si>
  <si>
    <t>28617096</t>
  </si>
  <si>
    <t>trubka kanalizační PP plnostěnná třívrstvá DN 250x6000 mm SN 16</t>
  </si>
  <si>
    <t>259887164</t>
  </si>
  <si>
    <t>344,7*1,03 'Přepočtené koeficientem množství</t>
  </si>
  <si>
    <t>77</t>
  </si>
  <si>
    <t>871390310</t>
  </si>
  <si>
    <t>Montáž kanalizačního potrubí hladkého plnostěnného SN 10 z polypropylenu DN 400</t>
  </si>
  <si>
    <t>175883555</t>
  </si>
  <si>
    <t>Montáž kanalizačního potrubí z plastů z polypropylenu PP hladkého plnostěnného SN 10 DN 400</t>
  </si>
  <si>
    <t>připojení nové šachty Š1972a na stávající potrubí DN400</t>
  </si>
  <si>
    <t>78</t>
  </si>
  <si>
    <t>28617007</t>
  </si>
  <si>
    <t>trubka kanalizační PP plnostěnná třívrstvá DN 400x1000 mm SN 10</t>
  </si>
  <si>
    <t>104512940</t>
  </si>
  <si>
    <t>79</t>
  </si>
  <si>
    <t>877,41-R</t>
  </si>
  <si>
    <t>Napojení výtlačného potrubí DN80 do čerpací stanice, pomocí přesuvnou spojovací tvarovkou, vč. dodávky materiálů</t>
  </si>
  <si>
    <t>-1931529153</t>
  </si>
  <si>
    <t>80</t>
  </si>
  <si>
    <t>877,4-R</t>
  </si>
  <si>
    <t>Napojení výtlačného potrubí DN80 do šachty z PP DN600, pomocí šachtové přechodky a ukončením kolenem, vč. dodávky materiálů</t>
  </si>
  <si>
    <t>-1616899825</t>
  </si>
  <si>
    <t>81</t>
  </si>
  <si>
    <t>877,5-R</t>
  </si>
  <si>
    <t>1544671288</t>
  </si>
  <si>
    <t>82</t>
  </si>
  <si>
    <t>877360320</t>
  </si>
  <si>
    <t>Montáž odboček na kanalizačním potrubí z PP trub hladkých plnostěnných DN 250</t>
  </si>
  <si>
    <t>1336528796</t>
  </si>
  <si>
    <t>Montáž tvarovek na kanalizačním plastovém potrubí z polypropylenu PP hladkého plnostěnného odboček DN 250</t>
  </si>
  <si>
    <t>18+20+1</t>
  </si>
  <si>
    <t>83</t>
  </si>
  <si>
    <t>28617210</t>
  </si>
  <si>
    <t>odbočka kanalizační PP SN 16 45° DN 250/DN150</t>
  </si>
  <si>
    <t>382683746</t>
  </si>
  <si>
    <t>84</t>
  </si>
  <si>
    <t>877360330</t>
  </si>
  <si>
    <t>Montáž spojek, zátek na kanalizačním potrubí z PP trub hladkých plnostěnných DN 250</t>
  </si>
  <si>
    <t>-2114994122</t>
  </si>
  <si>
    <t>Montáž tvarovek na kanalizačním plastovém potrubí z polypropylenu PP hladkého plnostěnného spojek nebo redukcí DN 250</t>
  </si>
  <si>
    <t>LB5</t>
  </si>
  <si>
    <t>85</t>
  </si>
  <si>
    <t>28611592</t>
  </si>
  <si>
    <t>zátka hrdlová kanalizace DN 250</t>
  </si>
  <si>
    <t>-1051056003</t>
  </si>
  <si>
    <t>zátka kanalizace plastové DN 250</t>
  </si>
  <si>
    <t>86</t>
  </si>
  <si>
    <t>877390330</t>
  </si>
  <si>
    <t>Montáž spojek na kanalizačním potrubí z PP trub hladkých plnostěnných DN 400</t>
  </si>
  <si>
    <t>1353482332</t>
  </si>
  <si>
    <t>Montáž tvarovek na kanalizačním plastovém potrubí z polypropylenu PP hladkého plnostěnného spojek nebo redukcí DN 400</t>
  </si>
  <si>
    <t>87</t>
  </si>
  <si>
    <t>28617239</t>
  </si>
  <si>
    <t>spojka přesuvná kanalizační PP DN 400</t>
  </si>
  <si>
    <t>-1123159249</t>
  </si>
  <si>
    <t>88</t>
  </si>
  <si>
    <t>892,1-R</t>
  </si>
  <si>
    <t>Kamerová zkouška potrubí, vč. vypracování záznamu o provedení zkoušky</t>
  </si>
  <si>
    <t>-1009434119</t>
  </si>
  <si>
    <t>464,2+45,7+205+2,2</t>
  </si>
  <si>
    <t>89</t>
  </si>
  <si>
    <t>892241111</t>
  </si>
  <si>
    <t>Tlaková zkouška vodou potrubí do 80</t>
  </si>
  <si>
    <t>174184629</t>
  </si>
  <si>
    <t>Tlakové zkoušky vodou na potrubí DN do 80</t>
  </si>
  <si>
    <t>90</t>
  </si>
  <si>
    <t>892312121</t>
  </si>
  <si>
    <t>Tlaková zkouška potrubí do DN 150 těsnícím vakem ucpávkovým</t>
  </si>
  <si>
    <t>úsek</t>
  </si>
  <si>
    <t>-1440529011</t>
  </si>
  <si>
    <t>Tlakové zkoušky vzduchem těsnícími vaky ucpávkovými DN 150</t>
  </si>
  <si>
    <t>91</t>
  </si>
  <si>
    <t>892362121</t>
  </si>
  <si>
    <t>Tlaková zkouška potrubí DN 250 těsnícím vakem ucpávkovým</t>
  </si>
  <si>
    <t>606639841</t>
  </si>
  <si>
    <t>Tlakové zkoušky vzduchem těsnícími vaky ucpávkovými DN 250</t>
  </si>
  <si>
    <t>dle počtu šachet</t>
  </si>
  <si>
    <t>14+1+6+1</t>
  </si>
  <si>
    <t>92</t>
  </si>
  <si>
    <t>892372121</t>
  </si>
  <si>
    <t>Tlaková zkouška potrubí DN 300 těsnícím vakem ucpávkovým</t>
  </si>
  <si>
    <t>-800580978</t>
  </si>
  <si>
    <t>Tlakové zkoušky vzduchem těsnícími vaky ucpávkovými DN 300</t>
  </si>
  <si>
    <t>dočasné převedení vody na stávající dešŤové kanaliazci</t>
  </si>
  <si>
    <t>93</t>
  </si>
  <si>
    <t>892381111</t>
  </si>
  <si>
    <t>Tlaková zkouška potrubí DN 250, DN 300 nebo 350</t>
  </si>
  <si>
    <t>-1156754049</t>
  </si>
  <si>
    <t>Tlakové zkoušky vodou na potrubí DN 250, 300 nebo 350</t>
  </si>
  <si>
    <t>94</t>
  </si>
  <si>
    <t>894411311</t>
  </si>
  <si>
    <t>Osazení železobetonových dílců pro šachty skruží rovných, vč. těsnění</t>
  </si>
  <si>
    <t>-1311856978</t>
  </si>
  <si>
    <t>Osazení železobetonových dílců pro šachty skruží rovných</t>
  </si>
  <si>
    <t>"BZ.1.5" 5+13+22</t>
  </si>
  <si>
    <t>"BZ.1.5.1" 1+2</t>
  </si>
  <si>
    <t>"BZ 1.5.2" 2+3+3</t>
  </si>
  <si>
    <t>"BZ.1.5.V" 1</t>
  </si>
  <si>
    <t>95</t>
  </si>
  <si>
    <t>59224160</t>
  </si>
  <si>
    <t>skruž kanalizační s ocelovými stupadly 100 x 25 x 12 cm, vč. povrchové úpravy</t>
  </si>
  <si>
    <t>-1791605812</t>
  </si>
  <si>
    <t>skruž kanalizační s ocelovými stupadly 100 x 25 x 12 cm</t>
  </si>
  <si>
    <t>5+2</t>
  </si>
  <si>
    <t>96</t>
  </si>
  <si>
    <t>59224161</t>
  </si>
  <si>
    <t>skruž kanalizační s ocelovými stupadly 100 x 50 x 12 cm, vč. povrchové úpravy</t>
  </si>
  <si>
    <t>1345020536</t>
  </si>
  <si>
    <t>skruž kanalizační s ocelovými stupadly 100 x 50 x 12 cm</t>
  </si>
  <si>
    <t>13+1+3</t>
  </si>
  <si>
    <t>97</t>
  </si>
  <si>
    <t>59224162</t>
  </si>
  <si>
    <t>skruž kanalizační s ocelovými stupadly 100 x 100 x 12 cm, vč. povrchové úpravy</t>
  </si>
  <si>
    <t>-2139370454</t>
  </si>
  <si>
    <t>skruž kanalizační s ocelovými stupadly 100 x 100 x 12 cm</t>
  </si>
  <si>
    <t>22+2+3+1</t>
  </si>
  <si>
    <t>98</t>
  </si>
  <si>
    <t>894412411</t>
  </si>
  <si>
    <t>Osazení železobetonových dílců pro šachty skruží přechodových</t>
  </si>
  <si>
    <t>-1701901996</t>
  </si>
  <si>
    <t>"BZ.1.5" 13</t>
  </si>
  <si>
    <t>"BZ.1.5.1" 1</t>
  </si>
  <si>
    <t>"BZ 1.5.2" 6</t>
  </si>
  <si>
    <t>99</t>
  </si>
  <si>
    <t>59224168</t>
  </si>
  <si>
    <t>skruž betonová přechodová 62,5/100x60x12 cm, stupadla poplastovaná kapsová</t>
  </si>
  <si>
    <t>1804062020</t>
  </si>
  <si>
    <t>100</t>
  </si>
  <si>
    <t>894414111</t>
  </si>
  <si>
    <t>Osazení železobetonových dílců pro šachty skruží základových (dno), vč. těsnění</t>
  </si>
  <si>
    <t>1386970837</t>
  </si>
  <si>
    <t>Osazení železobetonových dílců pro šachty skruží základových (dno)</t>
  </si>
  <si>
    <t>"BZ.1.5" 1+5+6+1+1</t>
  </si>
  <si>
    <t>"BZ 1.5.2" 1+1+2+1+1</t>
  </si>
  <si>
    <t>101</t>
  </si>
  <si>
    <t>59224063</t>
  </si>
  <si>
    <t>dno betonové šachtové kulaté DN 1000 x 1000, vč. povrchové úpravy, Žlábek ve dně prefabrikované šachty (kyneta) bude betonový s nátěrem. Nástupnice bude betonová a bude zvýšena do výšky celého profilu</t>
  </si>
  <si>
    <t>-1489134843</t>
  </si>
  <si>
    <t>dno betonové šachtové kulaté DN 1000 x 1000</t>
  </si>
  <si>
    <t>1+1</t>
  </si>
  <si>
    <t>102</t>
  </si>
  <si>
    <t>59224062</t>
  </si>
  <si>
    <t>dno betonové šachtové kulaté DN 1000 x 658, tl.15 cm, KOM, vč. povrchové úpravy, Žlábek ve dně prefabrikované šachty (kyneta) bude betonový s nátěrem. Nástupnice bude betonová a bude zvýšena do výšky celého profilu</t>
  </si>
  <si>
    <t>925839359</t>
  </si>
  <si>
    <t>dno betonové šachtové kulaté DN 1000 x 658, tl.15 cm, KOM</t>
  </si>
  <si>
    <t>103</t>
  </si>
  <si>
    <t>59224062,1</t>
  </si>
  <si>
    <t>dno betonové šachtové kulaté DN 1000 x 665, tl.15 cm, KOM, vč. povrchové úpravy, Žlábek ve dně prefabrikované šachty (kyneta) bude betonový s nátěrem. Nástupnice bude betonová a bude zvýšena do výšky celého profilu</t>
  </si>
  <si>
    <t>-135341272</t>
  </si>
  <si>
    <t>dno betonové šachtové kulaté DN 1000 x 665, tl.15 cm, KOM</t>
  </si>
  <si>
    <t>104</t>
  </si>
  <si>
    <t>59224062,2</t>
  </si>
  <si>
    <t>dno betonové šachtové kulaté DN 1000 x 660, tl.15 cm, KOM, vč. povrchové úpravy, Žlábek ve dně prefabrikované šachty (kyneta) bude betonový s nátěrem. Nástupnice bude betonová a bude zvýšena do výšky celého profilu</t>
  </si>
  <si>
    <t>139967424</t>
  </si>
  <si>
    <t>dno betonové šachtové kulaté DN 1000 x 660, tl.15 cm, KOM</t>
  </si>
  <si>
    <t>105</t>
  </si>
  <si>
    <t>59224062,3</t>
  </si>
  <si>
    <t>dno betonové šachtové kulaté DN 1000 x 652, tl.15 cm, KOM, vč. povrchové úpravy, Žlábek ve dně prefabrikované šachty (kyneta) bude betonový s nátěrem. Nástupnice bude betonová a bude zvýšena do výšky celého profilu</t>
  </si>
  <si>
    <t>-329911515</t>
  </si>
  <si>
    <t>dno betonové šachtové kulaté DN 1000 x 652, tl.15 cm, KOM</t>
  </si>
  <si>
    <t>106</t>
  </si>
  <si>
    <t>59224062,4</t>
  </si>
  <si>
    <t>dno betonové šachtové kulaté DN 1000 x 625, tl.15 cm, KOM, vč. povrchové úpravy, Žlábek ve dně prefabrikované šachty (kyneta) bude betonový s nátěrem. Nástupnice bude betonová a bude zvýšena do výšky celého profilu</t>
  </si>
  <si>
    <t>251392328</t>
  </si>
  <si>
    <t>dno betonové šachtové kulaté DN 1000 x 625, tl.15 cm, KOM</t>
  </si>
  <si>
    <t>1+1+1</t>
  </si>
  <si>
    <t>107</t>
  </si>
  <si>
    <t>59224062,5</t>
  </si>
  <si>
    <t>dno betonové šachtové kulaté DN 1000 x 631, tl.15 cm, KOM, vč. povrchové úpravy, Žlábek ve dně prefabrikované šachty (kyneta) bude betonový s nátěrem. Nástupnice bude betonová a bude zvýšena do výšky celého profilu</t>
  </si>
  <si>
    <t>-1479629540</t>
  </si>
  <si>
    <t>dno betonové šachtové kulaté DN 1000 x 631, tl.15 cm, KOM</t>
  </si>
  <si>
    <t>108</t>
  </si>
  <si>
    <t>59224062,6</t>
  </si>
  <si>
    <t>dno betonové šachtové kulaté DN 1000 x 638, tl.15 cm, KOM, vč. povrchové úpravy, Žlábek ve dně prefabrikované šachty (kyneta) bude betonový s nátěrem. Nástupnice bude betonová a bude zvýšena do výšky celého profilu</t>
  </si>
  <si>
    <t>-1065974789</t>
  </si>
  <si>
    <t>dno betonové šachtové kulaté DN 1000 x 638, tl.15 cm, KOM</t>
  </si>
  <si>
    <t>109</t>
  </si>
  <si>
    <t>59224062,7</t>
  </si>
  <si>
    <t>dno betonové šachtové kulaté DN 1000 x 639, tl.15 cm, KOM, vč. povrchové úpravy, Žlábek ve dně prefabrikované šachty (kyneta) bude betonový s nátěrem. Nástupnice bude betonová a bude zvýšena do výšky celého profilu</t>
  </si>
  <si>
    <t>-1029417072</t>
  </si>
  <si>
    <t>dno betonové šachtové kulaté DN 1000 x 639, tl.15 cm, KOM</t>
  </si>
  <si>
    <t>110</t>
  </si>
  <si>
    <t>59224348</t>
  </si>
  <si>
    <t>těsnění elastomerové pro spojení šachetních dílů DN 1000</t>
  </si>
  <si>
    <t>-209471719</t>
  </si>
  <si>
    <t>54+4+14+2</t>
  </si>
  <si>
    <t>111</t>
  </si>
  <si>
    <t>894414211</t>
  </si>
  <si>
    <t>Osazení železobetonových dílců pro šachty desek zákrytových</t>
  </si>
  <si>
    <t>856437840</t>
  </si>
  <si>
    <t>112</t>
  </si>
  <si>
    <t>59224075</t>
  </si>
  <si>
    <t>deska betonová zákrytová k ukončení šachet 1000/625x170 mm</t>
  </si>
  <si>
    <t>510546739</t>
  </si>
  <si>
    <t>113</t>
  </si>
  <si>
    <t>894812321</t>
  </si>
  <si>
    <t>Revizní a čistící šachta z PP typ DN 600/250 šachtové dno průtočné</t>
  </si>
  <si>
    <t>-1187970092</t>
  </si>
  <si>
    <t>Revizní a čistící šachta z polypropylenu PP pro hladké trouby DN 600 šachtové dno (DN šachty / DN trubního vedení) DN 600/250 průtočné</t>
  </si>
  <si>
    <t>114</t>
  </si>
  <si>
    <t>894812332</t>
  </si>
  <si>
    <t>Revizní a čistící šachta z PP DN 600 šachtová roura korugovaná teleskopická světlé hloubky 2000 mm</t>
  </si>
  <si>
    <t>-459240998</t>
  </si>
  <si>
    <t>Revizní a čistící šachta z polypropylenu PP pro hladké trouby DN 600 roura šachtová korugovaná, světlé hloubky 2 000 mm</t>
  </si>
  <si>
    <t>115</t>
  </si>
  <si>
    <t>894812339</t>
  </si>
  <si>
    <t>Příplatek k rourám revizní a čistící šachty z PP DN 600 za uříznutí šachtové roury</t>
  </si>
  <si>
    <t>-1461878288</t>
  </si>
  <si>
    <t>Revizní a čistící šachta z polypropylenu PP pro hladké trouby DN 600 Příplatek k cenám 2331 - 2334 za uříznutí šachtové roury</t>
  </si>
  <si>
    <t>116</t>
  </si>
  <si>
    <t>894812376</t>
  </si>
  <si>
    <t>Revizní a čistící šachta z PP DN 600 poklop litinový do 40 t s betonovým prstencem a tlumící protihlukovou vložkou</t>
  </si>
  <si>
    <t>-1962612500</t>
  </si>
  <si>
    <t>Revizní a čistící šachta z polypropylenu PP pro hladké trouby DN 600 poklop (mříž) litinový pro zatížení od 25 t do 40 t s betonovým prstencem</t>
  </si>
  <si>
    <t>117</t>
  </si>
  <si>
    <t>896212112R</t>
  </si>
  <si>
    <t>Příplatek za provedení spadiště kanalizační z betonu kruhové boční dno beton tř. C 20/25  horní potrubí DN 250 nebo 300, Dno šachty i čelní stěna spadiště bude do výšky 0,3 m nad horní líc přitékajícího potrubí opatřena obkladem z čediče (úhel oblož β=120</t>
  </si>
  <si>
    <t>1178132460</t>
  </si>
  <si>
    <t>118</t>
  </si>
  <si>
    <t>899104112</t>
  </si>
  <si>
    <t>Osazení poklopů litinových nebo ocelových včetně rámů pro třídu zatížení D400, E600</t>
  </si>
  <si>
    <t>-1986972437</t>
  </si>
  <si>
    <t>119</t>
  </si>
  <si>
    <t>55241017R</t>
  </si>
  <si>
    <t>-851978528</t>
  </si>
  <si>
    <t>poklop šachtový litinový kruhový DN 600 bez odvětrání tř D 400 pro běžný provoz</t>
  </si>
  <si>
    <t>120</t>
  </si>
  <si>
    <t>895,1-R</t>
  </si>
  <si>
    <t>Dodávka + montáž uliční vpusti, vč. koše a mříže</t>
  </si>
  <si>
    <t>1028595136</t>
  </si>
  <si>
    <t>121</t>
  </si>
  <si>
    <t>895,2-R</t>
  </si>
  <si>
    <t>Dodávka + montáž kanalizační šachta prefa DN1000 hloubky do 3m, vč. poklopu litonového D400 bez odvětrání</t>
  </si>
  <si>
    <t>263913357</t>
  </si>
  <si>
    <t>122</t>
  </si>
  <si>
    <t>899721111</t>
  </si>
  <si>
    <t xml:space="preserve">Signalizační vodič DN do 150 mm na potrubí </t>
  </si>
  <si>
    <t>2092448721</t>
  </si>
  <si>
    <t>Signalizační vodič na potrubí DN do 150 mm</t>
  </si>
  <si>
    <t>123</t>
  </si>
  <si>
    <t>899722114</t>
  </si>
  <si>
    <t>Krytí potrubí z plastů výstražnou fólií z PVC 40 cm</t>
  </si>
  <si>
    <t>-1540162090</t>
  </si>
  <si>
    <t>Krytí potrubí z plastů výstražnou fólií z PVC šířky 40 cm</t>
  </si>
  <si>
    <t>124</t>
  </si>
  <si>
    <t>899911153</t>
  </si>
  <si>
    <t>Kluzná objímka výšky do 90 mm vnějšího průměru potrubí do 477 mm</t>
  </si>
  <si>
    <t>334474533</t>
  </si>
  <si>
    <t>Kluzné objímky (pojízdná sedla)  pro zasunutí potrubí do chráničky do výšky 90 mm vnějšího průměru potrubí do 477 mm</t>
  </si>
  <si>
    <t>10/1+2</t>
  </si>
  <si>
    <t>14/1+2</t>
  </si>
  <si>
    <t>"9,5/1+2" 12</t>
  </si>
  <si>
    <t>125</t>
  </si>
  <si>
    <t>899913163</t>
  </si>
  <si>
    <t>Uzavírací manžeta chráničky potrubí DN 250 x 400</t>
  </si>
  <si>
    <t>1026689514</t>
  </si>
  <si>
    <t>Koncové uzavírací manžety chrániček  DN potrubí x DN chráničky DN 250 x 400</t>
  </si>
  <si>
    <t>2*3</t>
  </si>
  <si>
    <t>126</t>
  </si>
  <si>
    <t>899,9-R</t>
  </si>
  <si>
    <t>Vyplnění mezikruží potrubí cementopopílkovou suspenzí</t>
  </si>
  <si>
    <t>12290141</t>
  </si>
  <si>
    <t>3,14*0,2*0,2*(10+14+9,5)</t>
  </si>
  <si>
    <t>-3,14*0,125*0,125*(10+14+9,5)</t>
  </si>
  <si>
    <t>Ostatní konstrukce a práce-bourání</t>
  </si>
  <si>
    <t>127</t>
  </si>
  <si>
    <t>919122121</t>
  </si>
  <si>
    <t>Těsnění spár zálivkou za tepla pro komůrky š 15 mm hl 25 mm s těsnicím profilem</t>
  </si>
  <si>
    <t>-655309376</t>
  </si>
  <si>
    <t>Utěsnění dilatačních spár zálivkou za tepla  v cementobetonovém nebo živičném krytu včetně adhezního nátěru s těsnicím profilem pod zálivkou, pro komůrky šířky 15 mm, hloubky 25 mm</t>
  </si>
  <si>
    <t xml:space="preserve">místní komunikace </t>
  </si>
  <si>
    <t>"BZ.1.5-protlak" (165,2-10)*2</t>
  </si>
  <si>
    <t xml:space="preserve">"BZ 1.5.2-protlak" (205-14)*2 </t>
  </si>
  <si>
    <t>"startovací jámy 2ks" (2*(5+4)-1,1*2)*2</t>
  </si>
  <si>
    <t>"rozšíření šachty 11ks" (2*(3,5+3,5)-1,1*2)*11</t>
  </si>
  <si>
    <t>365+4+4</t>
  </si>
  <si>
    <t>128</t>
  </si>
  <si>
    <t>919735111</t>
  </si>
  <si>
    <t>Řezání stávajícího živičného krytu hl do 50 mm</t>
  </si>
  <si>
    <t>672368039</t>
  </si>
  <si>
    <t>Řezání stávajícího živičného krytu nebo podkladu  hloubky do 50 mm</t>
  </si>
  <si>
    <t>"BZ.1.5-protlak" (299-9,5)*2</t>
  </si>
  <si>
    <t xml:space="preserve">"BZ 1.5.1" 45,7*2 </t>
  </si>
  <si>
    <t>"startovací jámy 1ks" 2*(5+4)-1,1*2</t>
  </si>
  <si>
    <t>"koncové jámy 3ks" (2*(3+3)-1,1*2)*3</t>
  </si>
  <si>
    <t>"rozšíření šachty 10+1ks" (2*(3,5+3,5)-1,1*2)*11</t>
  </si>
  <si>
    <t>129</t>
  </si>
  <si>
    <t>969021131</t>
  </si>
  <si>
    <t>Vybourání kanalizačního potrubí betonové DN do 300</t>
  </si>
  <si>
    <t>-370630141</t>
  </si>
  <si>
    <t>Vybourání kanalizačního potrubí  DN do 300 mm</t>
  </si>
  <si>
    <t>stávající dešťová kanalizace</t>
  </si>
  <si>
    <t>130</t>
  </si>
  <si>
    <t>969021132R</t>
  </si>
  <si>
    <t>Vybourání kanalizačního potrubí DN do 400 odřezáním</t>
  </si>
  <si>
    <t>256612727</t>
  </si>
  <si>
    <t>2*1,5</t>
  </si>
  <si>
    <t>131</t>
  </si>
  <si>
    <t>970,1-R</t>
  </si>
  <si>
    <t>Vybourání stávající prefa šachty na dešťové kanalizaci, hloubky do 3m, vč. odvozu do 10km a likvidace</t>
  </si>
  <si>
    <t>-2032987331</t>
  </si>
  <si>
    <t>132</t>
  </si>
  <si>
    <t>970,2-R</t>
  </si>
  <si>
    <t>Vybourání uliční vpusti na dešťové kanalizaci, hloubky do 3m, vč. odvozu do 10km a likvidace</t>
  </si>
  <si>
    <t>1376849545</t>
  </si>
  <si>
    <t>133</t>
  </si>
  <si>
    <t>980,1</t>
  </si>
  <si>
    <t>Hutnicí zkoušky – ověření zhutnitelnosti</t>
  </si>
  <si>
    <t>-1801063535</t>
  </si>
  <si>
    <t xml:space="preserve">Poznámka k položce:
viz TZ př. č. D.1.1.1
Zhutňovací zkoušky se budou provádět na pokusném poli, mimo výkopovou rýhy, které určí zhotovitel stavby. Zhutňovací zkoušku bude provádět odborně způsobilá osoba, která provede i její vyhodnocení. </t>
  </si>
  <si>
    <t>134</t>
  </si>
  <si>
    <t>980,2</t>
  </si>
  <si>
    <t>Kontrolní zhutnění zásypu rýhy</t>
  </si>
  <si>
    <t>-1159457594</t>
  </si>
  <si>
    <t>Poznámka k položce:
viz TZ př. č. D.1.1.1
Kontrolní zkoušky zhutnění zásypů rýhy se budou se provádět po vzdálenostech min 100 m, a to vždy ve třech úrovních - v úrovni nivelety potrubí ve výkopu, v úrovni  0,30 m nad potrubím a  v úrovni zemní pláně.</t>
  </si>
  <si>
    <t>24+3</t>
  </si>
  <si>
    <t>997</t>
  </si>
  <si>
    <t>Přesun sutě</t>
  </si>
  <si>
    <t>135</t>
  </si>
  <si>
    <t>997221551</t>
  </si>
  <si>
    <t>Vodorovná doprava suti ze sypkých materiálů do 1 km</t>
  </si>
  <si>
    <t>2050574042</t>
  </si>
  <si>
    <t>Vodorovná doprava suti  bez naložení, ale se složením a s hrubým urovnáním ze sypkých materiálů, na vzdálenost do 1 km</t>
  </si>
  <si>
    <t>136</t>
  </si>
  <si>
    <t>997221559</t>
  </si>
  <si>
    <t>Příplatek ZKD 1 km u vodorovné dopravy suti ze sypkých materiálů</t>
  </si>
  <si>
    <t>-1113137661</t>
  </si>
  <si>
    <t>Vodorovná doprava suti  bez naložení, ale se složením a s hrubým urovnáním Příplatek k ceně za každý další i započatý 1 km přes 1 km</t>
  </si>
  <si>
    <t>1822,725*9 'Přepočtené koeficientem množství</t>
  </si>
  <si>
    <t>137</t>
  </si>
  <si>
    <t>997221611</t>
  </si>
  <si>
    <t>Nakládání suti na dopravní prostředky pro vodorovnou dopravu</t>
  </si>
  <si>
    <t>-472752887</t>
  </si>
  <si>
    <t>Nakládání na dopravní prostředky  pro vodorovnou dopravu suti</t>
  </si>
  <si>
    <t>138</t>
  </si>
  <si>
    <t>997221815</t>
  </si>
  <si>
    <t>Poplatek za uložení na skládce (skládkovné) stavebního odpadu betonového kód odpadu 170 101</t>
  </si>
  <si>
    <t>333516218</t>
  </si>
  <si>
    <t>Poplatek za uložení stavebního odpadu na skládce (skládkovné) z prostého betonu zatříděného do Katalogu odpadů pod kódem 170 101</t>
  </si>
  <si>
    <t>6,975+0,45</t>
  </si>
  <si>
    <t>139</t>
  </si>
  <si>
    <t>997221845</t>
  </si>
  <si>
    <t>Poplatek za uložení na skládce (skládkovné) odpadu asfaltového bez dehtu kód odpadu 170 302</t>
  </si>
  <si>
    <t>-1339716848</t>
  </si>
  <si>
    <t>Poplatek za uložení stavebního odpadu na skládce (skládkovné) asfaltového bez obsahu dehtu zatříděného do Katalogu odpadů pod kódem 170 302</t>
  </si>
  <si>
    <t>98,762+244,568+689,789</t>
  </si>
  <si>
    <t>140</t>
  </si>
  <si>
    <t>997221855</t>
  </si>
  <si>
    <t>Poplatek za uložení na skládce (skládkovné) zeminy a kameniva kód odpadu 170 504</t>
  </si>
  <si>
    <t>385595335</t>
  </si>
  <si>
    <t>185,117+260,374+336,69</t>
  </si>
  <si>
    <t>998</t>
  </si>
  <si>
    <t>Přesun hmot</t>
  </si>
  <si>
    <t>141</t>
  </si>
  <si>
    <t>998276101</t>
  </si>
  <si>
    <t>Přesun hmot pro trubní vedení z trub z plastických hmot otevřený výkop</t>
  </si>
  <si>
    <t>480771223</t>
  </si>
  <si>
    <t>Přesun hmot pro trubní vedení hloubené z trub z plastických hmot nebo sklolaminátových pro vodovody nebo kanalizace v otevřeném výkopu dopravní vzdálenost do 15 m</t>
  </si>
  <si>
    <t>002 - SO 102 Kanalizační přípojky</t>
  </si>
  <si>
    <t>113106123</t>
  </si>
  <si>
    <t>Rozebrání dlažeb ze zámkových dlaždic komunikací pro pěší ručně</t>
  </si>
  <si>
    <t>-642950671</t>
  </si>
  <si>
    <t>Rozebrání dlažeb komunikací pro pěší s přemístěním hmot na skládku na vzdálenost do 3 m nebo s naložením na dopravní prostředek s ložem z kameniva nebo živice a s jakoukoliv výplní spár ručně ze zámkové dlažby</t>
  </si>
  <si>
    <t>Poznámka k položce:
viz př.č. TZ D.1.2.1 a v.č. D.1.2.1 až 4.2, výpis přípojek</t>
  </si>
  <si>
    <t>pro zpětné zapravení</t>
  </si>
  <si>
    <t>otevřený výkop s chráničkou</t>
  </si>
  <si>
    <t>1*2*18</t>
  </si>
  <si>
    <t>otevřený výkop</t>
  </si>
  <si>
    <t>1*2*20</t>
  </si>
  <si>
    <t>113107162</t>
  </si>
  <si>
    <t>Odstranění podkladu z kameniva drceného tl 200 mm strojně pl přes 50 do 200 m2</t>
  </si>
  <si>
    <t>1281298716</t>
  </si>
  <si>
    <t>Odstranění podkladů nebo krytů strojně plochy jednotlivě přes 50 m2 do 200 m2 s přemístěním hmot na skládku na vzdálenost do 20 m nebo s naložením na dopravní prostředek z kameniva hrubého drceného, o tl. vrstvy přes 100 do 200 mm</t>
  </si>
  <si>
    <t>76+32</t>
  </si>
  <si>
    <t>113107231</t>
  </si>
  <si>
    <t>Odstranění podkladu z betonu prostého tl 150 mm strojně pl přes 200 m2</t>
  </si>
  <si>
    <t>1869474759</t>
  </si>
  <si>
    <t>Odstranění podkladů nebo krytů strojně plochy jednotlivě přes 200 m2 s přemístěním hmot na skládku na vzdálenost do 20 m nebo s naložením na dopravní prostředek z betonu prostého, o tl. vrstvy přes 100 do 150 mm</t>
  </si>
  <si>
    <t>6*4</t>
  </si>
  <si>
    <t>protlak</t>
  </si>
  <si>
    <t>"koncové jámy protlaku p.č. 111 a 112" (2*2)*2</t>
  </si>
  <si>
    <t>oetvřený výkop místní komunikace</t>
  </si>
  <si>
    <t>3*20</t>
  </si>
  <si>
    <t xml:space="preserve">otevřený výkop s chráničkousilnice 1/11 </t>
  </si>
  <si>
    <t>3*18</t>
  </si>
  <si>
    <t>113154331</t>
  </si>
  <si>
    <t>Frézování živičného krytu tl 30 mm pruh š 2 m pl do 10000 m2 bez překážek v trase</t>
  </si>
  <si>
    <t>1632294078</t>
  </si>
  <si>
    <t>Frézování živičného podkladu nebo krytu  s naložením na dopravní prostředek plochy přes 1 000 do 10 000 m2 bez překážek v trase pruhu šířky přes 1 m do 2 m, tloušťky vrstvy do 30 mm</t>
  </si>
  <si>
    <t>5*20*2</t>
  </si>
  <si>
    <t>5*18*2</t>
  </si>
  <si>
    <t>5*18</t>
  </si>
  <si>
    <t>113202111</t>
  </si>
  <si>
    <t>Vytrhání obrub krajníků obrubníků stojatých</t>
  </si>
  <si>
    <t>-1801999701</t>
  </si>
  <si>
    <t>Vytrhání obrub  s vybouráním lože, s přemístěním hmot na skládku na vzdálenost do 3 m nebo s naložením na dopravní prostředek z krajníků nebo obrubníků stojatých</t>
  </si>
  <si>
    <t>pro zpětné použití</t>
  </si>
  <si>
    <t>2*18</t>
  </si>
  <si>
    <t>2*20</t>
  </si>
  <si>
    <t>113203111</t>
  </si>
  <si>
    <t>Vytrhání obrub z dlažebních kostek</t>
  </si>
  <si>
    <t>1597341571</t>
  </si>
  <si>
    <t>Vytrhání obrub  s vybouráním lože, s přemístěním hmot na skládku na vzdálenost do 3 m nebo s naložením na dopravní prostředek z dlažebních kostek</t>
  </si>
  <si>
    <t>76*2</t>
  </si>
  <si>
    <t>80% výkopu</t>
  </si>
  <si>
    <t>(158,9+158,9)*0,8</t>
  </si>
  <si>
    <t>121101101</t>
  </si>
  <si>
    <t>Sejmutí ornice s přemístěním na vzdálenost do 50 m</t>
  </si>
  <si>
    <t>779500736</t>
  </si>
  <si>
    <t>Sejmutí ornice nebo lesní půdy  s vodorovným přemístěním na hromady v místě upotřebení nebo na dočasné či trvalé skládky se složením, na vzdálenost do 50 m</t>
  </si>
  <si>
    <t>otevřený vákop s chráničkou</t>
  </si>
  <si>
    <t>2*2*0,1*18</t>
  </si>
  <si>
    <t>2*2*0,1*20</t>
  </si>
  <si>
    <t>"Startovací jámy v zeleni" (3*2*0,1)*3</t>
  </si>
  <si>
    <t>132101202</t>
  </si>
  <si>
    <t>Hloubení rýh š do 2000 mm v hornině tř. 1 a 2 objemu do 1000 m3</t>
  </si>
  <si>
    <t>-440563210</t>
  </si>
  <si>
    <t>Poznámka k položce:
viz př.č. TZ D.1.2.1 a v.č. D.1.2.1 až 4.2, výpis přípojek
50% hor zř.II a 50% hor. tř. III</t>
  </si>
  <si>
    <t>"asflat"  2,5*1*(1,7-0,58)*18</t>
  </si>
  <si>
    <t>"chodník" 2*1*(1,7-0,25)*18</t>
  </si>
  <si>
    <t>"zelen" 2*1*(1,7-0,1)*18</t>
  </si>
  <si>
    <t>"asfalt" 2,5*1*(1,7-0,58)*20</t>
  </si>
  <si>
    <t>"chodník" 2*1*(1,7-0,25)*20</t>
  </si>
  <si>
    <t>"zelen" 2*1*(1,7-0,1)*20</t>
  </si>
  <si>
    <t>"Startovací jámy v zeleni" 3*2*(1,7-0,1)*3</t>
  </si>
  <si>
    <t>"koncové jámy p.č. 111 a 112" 2*2*(1,7-0,25)*2</t>
  </si>
  <si>
    <t>378,6/2</t>
  </si>
  <si>
    <t>132201202</t>
  </si>
  <si>
    <t>Hloubení rýh š do 2000 mm v hornině tř. 3 objemu do 1000 m3</t>
  </si>
  <si>
    <t>1478466182</t>
  </si>
  <si>
    <t>Hloubení zapažených i nezapažených rýh šířky přes 600 do 2 000 mm  s urovnáním dna do předepsaného profilu a spádu v hornině tř. 3 přes 100 do 1 000 m3</t>
  </si>
  <si>
    <t xml:space="preserve">Poznámka k položce:
viz př.č. TZ D.1.2.1 a v.č. D.1.2.1 až 4.2, výpis přípojek
</t>
  </si>
  <si>
    <t>2025627585</t>
  </si>
  <si>
    <t>189,3/2</t>
  </si>
  <si>
    <t>141721117</t>
  </si>
  <si>
    <t>Řízený zemní protlak hloubky do 6 m vnějšího průměru DN250 mm v hornině tř 1 až 4</t>
  </si>
  <si>
    <t>-77032335</t>
  </si>
  <si>
    <t>Řízený zemní protlak v hornině tř. 1 až 4, včetně protlačení trub v hloubce do 6 m vnějšího průměru vrtu přes 225 do 315 mm</t>
  </si>
  <si>
    <t>28617005</t>
  </si>
  <si>
    <t>trubka kanalizační PP plnostěnná třívrstvá DN 250x1000 mm SN 10</t>
  </si>
  <si>
    <t>687677661</t>
  </si>
  <si>
    <t>(5,16+5,04+5,05+5,05+5,00+4,9+4,9+5,06+5,19+5,28+5,22+5,21+5,3+5,17+5,34+5,39+5,32+5,66)*1,7*2</t>
  </si>
  <si>
    <t>"koncové jámy p.č. 111 a 112" 2*2*2</t>
  </si>
  <si>
    <t>"startovací jámy" 3*2*3</t>
  </si>
  <si>
    <t>(4,49+4,14+3,39+3,23+3,35+2,91+2,83+2,73+3,5+3,74+6,72+4,96+5,54+4,58+5,49+4,06+5,55+4,34+3,82+7,95)*1,7*2</t>
  </si>
  <si>
    <t>(189,3+189,3)*0,55</t>
  </si>
  <si>
    <t>162601102</t>
  </si>
  <si>
    <t>Vodorovné přemístění do 5000 m výkopku/sypaniny z horniny tř. 1 až 4 - ornice na mezideponii</t>
  </si>
  <si>
    <t>-1512591709</t>
  </si>
  <si>
    <t>Vodorovné přemístění výkopku nebo sypaniny po suchu  na obvyklém dopravním prostředku, bez naložení výkopku, avšak se složením bez rozhrnutí z horniny tř. 1 až 4 na vzdálenost přes 4 000 do 5 000 m</t>
  </si>
  <si>
    <t>162601102,1</t>
  </si>
  <si>
    <t>Vodorovné přemístění do 5000 m výkopku/sypaniny z horniny tř. 1 až 4 - ornice zpět</t>
  </si>
  <si>
    <t>817642120</t>
  </si>
  <si>
    <t>Vodorovné přemístění do 10000 m výkopku/sypaniny z horniny tř. 1 až 4 - výkop pro zpětný zásyp na mezideponii</t>
  </si>
  <si>
    <t>Poznámka k položce:
výkopek se částečně použije na terénní násypy a částečně se ponechá investorovi k dispozici.</t>
  </si>
  <si>
    <t>"zelen" 2*1*(1,7-0,1-0,1-0,45)*20</t>
  </si>
  <si>
    <t>"zelen" 2*1*(1,7-0,1-0,1-0,55)*18</t>
  </si>
  <si>
    <t>162701105,1</t>
  </si>
  <si>
    <t>Vodorovné přemístění do 10000 m výkopku/sypaniny z horniny tř. 1 až 4 - zemina pro zpětný zásyp</t>
  </si>
  <si>
    <t>1861552441</t>
  </si>
  <si>
    <t>162701105,2</t>
  </si>
  <si>
    <t>798502966</t>
  </si>
  <si>
    <t>189,3+189,3</t>
  </si>
  <si>
    <t>zásyp v zeleni</t>
  </si>
  <si>
    <t>-105</t>
  </si>
  <si>
    <t>167101101</t>
  </si>
  <si>
    <t>Nakládání výkopku z hornin tř. 1 až 4 do 100 m3 - ornice zpět</t>
  </si>
  <si>
    <t>-853041291</t>
  </si>
  <si>
    <t>Nakládání, skládání a překládání neulehlého výkopku nebo sypaniny  nakládání, množství do 100 m3, z hornin tř. 1 až 4</t>
  </si>
  <si>
    <t>167101101,1</t>
  </si>
  <si>
    <t>Nakládání výkopku z hornin tř. 1 až 4 do 100 m3 - zemina pro zpětný zásyp</t>
  </si>
  <si>
    <t>-965496853</t>
  </si>
  <si>
    <t>273,6*1,8 'Přepočtené koeficientem množství</t>
  </si>
  <si>
    <t>-3,6</t>
  </si>
  <si>
    <t>-18,056-4,961</t>
  </si>
  <si>
    <t>-90,576</t>
  </si>
  <si>
    <t>-6,15</t>
  </si>
  <si>
    <t>-3,14*0,3*0,3*1,7*41</t>
  </si>
  <si>
    <t>"místní komunikace" 60*0,58</t>
  </si>
  <si>
    <t xml:space="preserve">zásyp </t>
  </si>
  <si>
    <t>270,36</t>
  </si>
  <si>
    <t>zásyp v zeleni viz přemístění výkopu na mezideponii do 10km</t>
  </si>
  <si>
    <t>165,36*2 'Přepočtené koeficientem množství</t>
  </si>
  <si>
    <t>délky jednotlivých úseků viz položka trativody</t>
  </si>
  <si>
    <t>93,24*1*0,55</t>
  </si>
  <si>
    <t>87,32*1*0,45</t>
  </si>
  <si>
    <t>90,576*2 'Přepočtené koeficientem množství</t>
  </si>
  <si>
    <t>181,1-R</t>
  </si>
  <si>
    <t>Zatravnění a ohumusování, vč. zálivky vodou a dodávky materiálu</t>
  </si>
  <si>
    <t>1472275920</t>
  </si>
  <si>
    <t>Rozprostření a urovnání ornice v rovině nebo ve svahu sklonu do 1:5 při souvislé ploše do 500 m2, tl. vrstvy do 100 mm</t>
  </si>
  <si>
    <t>Poznámka k položce:
viz př.č. TZ D.1.2.1 a v.č. D.1.2.1 až 4.2, výpis šachet D.1.1.2, výpis přípojek</t>
  </si>
  <si>
    <t>181301101</t>
  </si>
  <si>
    <t>Rozprostření ornice tl vrstvy do 100 mm pl do 500 m2 v rovině nebo ve svahu do 1:5</t>
  </si>
  <si>
    <t>-1192753915</t>
  </si>
  <si>
    <t>2*2*18</t>
  </si>
  <si>
    <t>2*2*20</t>
  </si>
  <si>
    <t>"Startovací jámy v zeleni" (3*2)*3</t>
  </si>
  <si>
    <t>5,16+5,04+5,05+5,05+5,00+4,9+4,9+5,06+5,19+5,28+5,22+5,21+5,3+5,17+5,34+5,39+5,32+5,66</t>
  </si>
  <si>
    <t>4,49+4,14+3,39+3,23+3,35+2,91+2,83+2,73+3,5+3,74+6,72+4,96+5,54+4,58+5,49+4,06+5,55+4,34+3,82+7,95</t>
  </si>
  <si>
    <t>3*2*3</t>
  </si>
  <si>
    <t>180,56*1</t>
  </si>
  <si>
    <t>3*2*0,2*3</t>
  </si>
  <si>
    <t>93,24*1*0,1</t>
  </si>
  <si>
    <t>87,32*1*0,1</t>
  </si>
  <si>
    <t>1,1*1,1*0,1*41</t>
  </si>
  <si>
    <t>otevřený výkop místní komunikace</t>
  </si>
  <si>
    <t xml:space="preserve">otevřený výkop s chráničkou silnice 1/11 </t>
  </si>
  <si>
    <t>finální vyspravení komunikace viz SO01</t>
  </si>
  <si>
    <t>564851111</t>
  </si>
  <si>
    <t>Podklad ze štěrkodrtě ŠD tl 150 mm</t>
  </si>
  <si>
    <t>65524904</t>
  </si>
  <si>
    <t>Podklad ze štěrkodrti ŠD  s rozprostřením a zhutněním, po zhutnění tl. 150 mm</t>
  </si>
  <si>
    <t>100+8</t>
  </si>
  <si>
    <t>370991989</t>
  </si>
  <si>
    <t>581124115</t>
  </si>
  <si>
    <t>Kryt z betonu komunikace pro pěší tl. 150 mm</t>
  </si>
  <si>
    <t>385106402</t>
  </si>
  <si>
    <t>Kryt z prostého betonu komunikací pro pěší  tl. 150 mm</t>
  </si>
  <si>
    <t>596211120</t>
  </si>
  <si>
    <t>Kladení zámkové dlažby komunikací pro pěší tl 60 mm skupiny B pl do 50 m2</t>
  </si>
  <si>
    <t>-80212464</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</si>
  <si>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</si>
  <si>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materiál použit stávající</t>
  </si>
  <si>
    <t>"místo litého betonu" 6*4</t>
  </si>
  <si>
    <t>850,1-R</t>
  </si>
  <si>
    <t>Provedení napojení přípojky DN150 na stávající kanalizaci BZ-1 DN800 universálním sedlem s nastavitelným kloubem 0-10st, vč. vyvrtání otvoru, vč. dodávky materiálu</t>
  </si>
  <si>
    <t>-208311626</t>
  </si>
  <si>
    <t>č.p. 112 a 111</t>
  </si>
  <si>
    <t>871310310</t>
  </si>
  <si>
    <t>Montáž kanalizačního potrubí hladkého plnostěnného SN 10 z polypropylenu DN 150</t>
  </si>
  <si>
    <t>116375177</t>
  </si>
  <si>
    <t>Montáž kanalizačního potrubí z plastů z polypropylenu PP hladkého plnostěnného SN 10 DN 150</t>
  </si>
  <si>
    <t>28617003</t>
  </si>
  <si>
    <t>trubka kanalizační PP plnostěnná třívrstvá DN 150x1000 mm SN 10</t>
  </si>
  <si>
    <t>-549262147</t>
  </si>
  <si>
    <t>877310310</t>
  </si>
  <si>
    <t>Montáž kolen na kanalizačním potrubí z PP trub hladkých plnostěnných DN 150</t>
  </si>
  <si>
    <t>2125677818</t>
  </si>
  <si>
    <t>Montáž tvarovek na kanalizačním plastovém potrubí z polypropylenu PP hladkého plnostěnného kolen DN 150</t>
  </si>
  <si>
    <t>18+3+20</t>
  </si>
  <si>
    <t>28617182</t>
  </si>
  <si>
    <t>koleno kanalizační PP SN 16 45 (15, 30, 90) ° DN 150</t>
  </si>
  <si>
    <t>-2046444915</t>
  </si>
  <si>
    <t>koleno kanalizační PP SN 16 45 ° DN 150</t>
  </si>
  <si>
    <t>877310330</t>
  </si>
  <si>
    <t>Montáž spojek na kanalizačním potrubí z PP trub hladkých plnostěnných DN 150</t>
  </si>
  <si>
    <t>-965356323</t>
  </si>
  <si>
    <t>Montáž tvarovek na kanalizačním plastovém potrubí z polypropylenu PP hladkého plnostěnného spojek nebo redukcí DN 150</t>
  </si>
  <si>
    <t>28611588</t>
  </si>
  <si>
    <t>zátka kanalizace plastové DN 150</t>
  </si>
  <si>
    <t>1201933245</t>
  </si>
  <si>
    <t>892351111</t>
  </si>
  <si>
    <t>Tlaková zkouška vodou potrubí DN 150 nebo 200</t>
  </si>
  <si>
    <t>2000914816</t>
  </si>
  <si>
    <t>Tlakové zkoušky vodou na potrubí DN 150 nebo 200</t>
  </si>
  <si>
    <t>894812202</t>
  </si>
  <si>
    <t>Revizní a čistící šachta z PP šachtové dno DN 425/150 průtočné 30°,60°,90°</t>
  </si>
  <si>
    <t>1600446935</t>
  </si>
  <si>
    <t>Revizní a čistící šachta z polypropylenu PP pro hladké trouby DN 425 šachtové dno (DN šachty / DN trubního vedení) DN 425/150 průtočné 30°,60°,90°</t>
  </si>
  <si>
    <t>894812231</t>
  </si>
  <si>
    <t>Revizní a čistící šachta z PP DN 425 šachtová roura korugovaná bez hrdla světlé hloubky 1500 mm</t>
  </si>
  <si>
    <t>-866803894</t>
  </si>
  <si>
    <t>Revizní a čistící šachta z polypropylenu PP pro hladké trouby DN 425 roura šachtová korugovaná bez hrdla, světlé hloubky 1500 mm</t>
  </si>
  <si>
    <t>894812242</t>
  </si>
  <si>
    <t>Revizní a čistící šachta z PP DN 425 šachtová roura teleskopická světlé hloubky 750 mm</t>
  </si>
  <si>
    <t>-1728301083</t>
  </si>
  <si>
    <t>Revizní a čistící šachta z polypropylenu PP pro hladké trouby DN 425 roura šachtová korugovaná teleskopická (včetně těsnění) 750 mm</t>
  </si>
  <si>
    <t>894812249</t>
  </si>
  <si>
    <t>Příplatek k rourám revizní a čistící šachty z PP DN 425 za uříznutí šachtové roury</t>
  </si>
  <si>
    <t>175172133</t>
  </si>
  <si>
    <t>Revizní a čistící šachta z polypropylenu PP pro hladké trouby DN 425 roura šachtová korugovaná Příplatek k cenám 2231 - 2242 za uříznutí šachtové roury</t>
  </si>
  <si>
    <t>894812262</t>
  </si>
  <si>
    <t>Revizní a čistící šachta z PP DN 425 poklop litinový plný do teleskopické trubky pro zatížení  12,5 t</t>
  </si>
  <si>
    <t>1121885123</t>
  </si>
  <si>
    <t>Revizní a čistící šachta z polypropylenu PP pro hladké trouby DN 425 poklop litinový (pro zatížení) plný do teleskopické trubky (12,5 t)</t>
  </si>
  <si>
    <t>899911135</t>
  </si>
  <si>
    <t>Kluzná objímka výšky do 60 mm vnějšího průměru potrubí do 267 mm</t>
  </si>
  <si>
    <t>-625229275</t>
  </si>
  <si>
    <t>Kluzné objímky (pojízdná sedla)  pro zasunutí potrubí do chráničky výšky do 60 mm vnějšího průměru potrubí do 267 mm</t>
  </si>
  <si>
    <t>4*18</t>
  </si>
  <si>
    <t>10,3/1+2</t>
  </si>
  <si>
    <t>15,41/1+2</t>
  </si>
  <si>
    <t>13+18+18+72</t>
  </si>
  <si>
    <t>899913152</t>
  </si>
  <si>
    <t>Uzavírací manžeta chráničky potrubí DN 150 x 250</t>
  </si>
  <si>
    <t>-1181463580</t>
  </si>
  <si>
    <t>Koncové uzavírací manžety chrániček  DN potrubí x DN chráničky DN 150 x 250</t>
  </si>
  <si>
    <t>chráničky silnice 1/11</t>
  </si>
  <si>
    <t>3,14*0,125*0,125*46,11</t>
  </si>
  <si>
    <t>3,14*0,075*0,075*46,11</t>
  </si>
  <si>
    <t>3,14*0,125*0,125*(10,3+15,41+15,41)</t>
  </si>
  <si>
    <t>-3,14*0,075*0,075*(10,3+15,41+15,41)</t>
  </si>
  <si>
    <t>899914113</t>
  </si>
  <si>
    <t>Montáž ocelové chráničky D 273 x 10 mm</t>
  </si>
  <si>
    <t>1992260342</t>
  </si>
  <si>
    <t>Montáž ocelové chráničky v otevřeném výkopu vnějšího průměru D 273 x 10 mm</t>
  </si>
  <si>
    <t>2,69+2,73+2,73+2,73+2,72+2,74+2,73+2,67+2,65+2,71+2,7+2,55+2,76+2,64+2,82+2,73+2,81</t>
  </si>
  <si>
    <t>14011110,1</t>
  </si>
  <si>
    <t>trubka ocelová bezešvá hladká jakost 11 353 273x7,0mm</t>
  </si>
  <si>
    <t>1025023834</t>
  </si>
  <si>
    <t>900,1-R</t>
  </si>
  <si>
    <t>Podchycení stávajícího oplocení a jeho statické zajištění</t>
  </si>
  <si>
    <t>-115019245</t>
  </si>
  <si>
    <t>startovací jámy protlaku</t>
  </si>
  <si>
    <t>916111122</t>
  </si>
  <si>
    <t>Osazení obruby z drobných kostek bez boční opěry do lože z betonu prostého</t>
  </si>
  <si>
    <t>1020248829</t>
  </si>
  <si>
    <t>Osazení silniční obruby z dlažebních kostek v jedné řadě  s ložem tl. přes 50 do 100 mm, s vyplněním a zatřením spár cementovou maltou z drobných kostek bez boční opěry, do lože z betonu prostého tř. C 12/15</t>
  </si>
  <si>
    <t>916131213</t>
  </si>
  <si>
    <t>Osazení silničního obrubníku betonového stojatého s boční opěrou do lože z betonu prostého</t>
  </si>
  <si>
    <t>1075598352</t>
  </si>
  <si>
    <t>Osazení silničního obrubníku betonového se zřízením lože, s vyplněním a zatřením spár cementovou maltou stojatého s boční opěrou z betonu prostého, do lože z betonu prostého</t>
  </si>
  <si>
    <t xml:space="preserve">materiál použit stávající </t>
  </si>
  <si>
    <t>2,5*2*20</t>
  </si>
  <si>
    <t>2,5*2*18</t>
  </si>
  <si>
    <t>919735123</t>
  </si>
  <si>
    <t>Řezání stávajícího betonového krytu hl do 150 mm</t>
  </si>
  <si>
    <t>-368332686</t>
  </si>
  <si>
    <t>Řezání stávajícího betonového krytu nebo podkladu  hloubky přes 100 do 150 mm</t>
  </si>
  <si>
    <t>"stávající litý beton" 2*2*6</t>
  </si>
  <si>
    <t xml:space="preserve">otevřený výkop </t>
  </si>
  <si>
    <t>252,532*9 'Přepočtené koeficientem množství</t>
  </si>
  <si>
    <t>10,4</t>
  </si>
  <si>
    <t>13,2+31,428+2,464+60,16</t>
  </si>
  <si>
    <t>31,32+23,76+34,8+45</t>
  </si>
  <si>
    <t>003 - SO 103 Čerpací stanice splaškových vod</t>
  </si>
  <si>
    <t xml:space="preserve">    3 - Svislé a kompletní konstrukce</t>
  </si>
  <si>
    <t>PSV - Práce a dodávky PSV</t>
  </si>
  <si>
    <t xml:space="preserve">    751 - Vzduchotechnika</t>
  </si>
  <si>
    <t>M - Práce a dodávky M</t>
  </si>
  <si>
    <t xml:space="preserve">    46-M - Zemní práce při extr.mont.pracích</t>
  </si>
  <si>
    <t>112201101</t>
  </si>
  <si>
    <t>Odstranění pařezů D do 300 mm</t>
  </si>
  <si>
    <t>1538623992</t>
  </si>
  <si>
    <t>Odstranění pařezů  s jejich vykopáním, vytrháním nebo odstřelením, s přesekáním kořenů průměru přes 100 do 300 mm</t>
  </si>
  <si>
    <t>Poznámka k položce:
viz TZ př.č. D.1.3.1 a v.č. D.1.3.2 až 5</t>
  </si>
  <si>
    <t>-358620116</t>
  </si>
  <si>
    <t>-1923379128</t>
  </si>
  <si>
    <t xml:space="preserve">Poznámka k položce:
viz TZ př.č. D.1.3.1 a v.č. D.1.3.2 až 5
</t>
  </si>
  <si>
    <t>1227964496</t>
  </si>
  <si>
    <t>ČS</t>
  </si>
  <si>
    <t>4,5*4,5</t>
  </si>
  <si>
    <t>NN přípojka</t>
  </si>
  <si>
    <t>18*0,8</t>
  </si>
  <si>
    <t>263907899</t>
  </si>
  <si>
    <t>4,5*4,5*2</t>
  </si>
  <si>
    <t>18*2*2</t>
  </si>
  <si>
    <t>9950095</t>
  </si>
  <si>
    <t>1494467714</t>
  </si>
  <si>
    <t>30*24</t>
  </si>
  <si>
    <t>-2016351061</t>
  </si>
  <si>
    <t>-1323068857</t>
  </si>
  <si>
    <t>Poznámka k položce:
viz TZ př.č. D.1.3.1 a v.č. D.1.3.2 až 5
50% hor. tř. II a 50% hor. tř. III</t>
  </si>
  <si>
    <t>206233733</t>
  </si>
  <si>
    <t>4,1*4,1*(6,21-0,58)</t>
  </si>
  <si>
    <t>94,64*0,5</t>
  </si>
  <si>
    <t>1715557881</t>
  </si>
  <si>
    <t>47,32*0,5</t>
  </si>
  <si>
    <t>132101201</t>
  </si>
  <si>
    <t>Hloubení rýh š do 2000 mm v hornině tř. 1 a 2 objemu do 100 m3</t>
  </si>
  <si>
    <t>-266196989</t>
  </si>
  <si>
    <t>Hloubení zapažených i nezapažených rýh šířky přes 600 do 2 000 mm  s urovnáním dna do předepsaného profilu a spádu v horninách tř. 1 a 2 do 100 m3</t>
  </si>
  <si>
    <t>přípojka NN</t>
  </si>
  <si>
    <t>18*0,8*(0,8-0,58)</t>
  </si>
  <si>
    <t>3,168*0,5</t>
  </si>
  <si>
    <t>132201201</t>
  </si>
  <si>
    <t>Hloubení rýh š do 2000 mm v hornině tř. 3 objemu do 100 m3</t>
  </si>
  <si>
    <t>-664266170</t>
  </si>
  <si>
    <t>Hloubení zapažených i nezapažených rýh šířky přes 600 do 2 000 mm  s urovnáním dna do předepsaného profilu a spádu v hornině tř. 3 do 100 m3</t>
  </si>
  <si>
    <t>-2076001317</t>
  </si>
  <si>
    <t>1,584/2</t>
  </si>
  <si>
    <t>-1500369790</t>
  </si>
  <si>
    <t>ČS: ocelové rámy z I profilu 2912kg, štětovnice dl.8m 20460kg</t>
  </si>
  <si>
    <t>2*(4,1+4,1)*6,21</t>
  </si>
  <si>
    <t>235874885</t>
  </si>
  <si>
    <t>1831074848</t>
  </si>
  <si>
    <t>97,808*0,55</t>
  </si>
  <si>
    <t>162301421</t>
  </si>
  <si>
    <t>Vodorovné přemístění pařezů do 5 km D do 300 mm</t>
  </si>
  <si>
    <t>-730993445</t>
  </si>
  <si>
    <t>Vodorovné přemístění větví, kmenů nebo pařezů  s naložením, složením a dopravou do 5000 m pařezů kmenů, průměru přes 100 do 300 mm</t>
  </si>
  <si>
    <t>162301921</t>
  </si>
  <si>
    <t>Příplatek k vodorovnému přemístění pařezů D 300 mm ZKD 5 km</t>
  </si>
  <si>
    <t>-747936823</t>
  </si>
  <si>
    <t>Vodorovné přemístění větví, kmenů nebo pařezů  s naložením, složením a dopravou Příplatek k cenám za každých dalších i započatých 5000 m přes 5000 m pařezů kmenů, průměru přes 100 do 300 mm</t>
  </si>
  <si>
    <t>200638829</t>
  </si>
  <si>
    <t>1,584+1,584</t>
  </si>
  <si>
    <t>47,32+47,32</t>
  </si>
  <si>
    <t>655691531</t>
  </si>
  <si>
    <t>-545725020</t>
  </si>
  <si>
    <t>97,808*1,8 'Přepočtené koeficientem množství</t>
  </si>
  <si>
    <t>952135451</t>
  </si>
  <si>
    <t>97,808</t>
  </si>
  <si>
    <t>-5,043-2,522</t>
  </si>
  <si>
    <t>-1,44</t>
  </si>
  <si>
    <t>onetonování</t>
  </si>
  <si>
    <t>-5,357</t>
  </si>
  <si>
    <t>OP ČS po pláň</t>
  </si>
  <si>
    <t>-3,14*1,25*1,25*(5,76-0,58)</t>
  </si>
  <si>
    <t>"nn přípojka" 14,4*0,58</t>
  </si>
  <si>
    <t>"ČS po pláň budoucí zámkové dlažby a podkladních vrstev" 4,5*4,5*(0,58-0,36+0,12)</t>
  </si>
  <si>
    <t>-485745868</t>
  </si>
  <si>
    <t>73,269*2 'Přepočtené koeficientem množství</t>
  </si>
  <si>
    <t>1311257605</t>
  </si>
  <si>
    <t>4*4,1</t>
  </si>
  <si>
    <t>-70949985</t>
  </si>
  <si>
    <t>4,1*4,1</t>
  </si>
  <si>
    <t>188897077</t>
  </si>
  <si>
    <t>16,81*1,15 'Přepočtené koeficientem množství</t>
  </si>
  <si>
    <t>38079854</t>
  </si>
  <si>
    <t>-2045095828</t>
  </si>
  <si>
    <t>4,1*4,1*0,3</t>
  </si>
  <si>
    <t>271532213</t>
  </si>
  <si>
    <t>Podsyp pod základové konstrukce se zhutněním z hrubého kameniva frakce 4 až 8 mm</t>
  </si>
  <si>
    <t>-2105145466</t>
  </si>
  <si>
    <t>Podsyp pod základové konstrukce se zhutněním a urovnáním povrchu z kameniva hrubého, frakce 4 - 8 mm</t>
  </si>
  <si>
    <t>4,1*4,1*0,15</t>
  </si>
  <si>
    <t>272313511</t>
  </si>
  <si>
    <t>Základové klenby z betonu tř. C 12/15</t>
  </si>
  <si>
    <t>-1520038251</t>
  </si>
  <si>
    <t>Základy z betonu prostého klenby z betonu kamenem neprokládaného tř. C 12/15</t>
  </si>
  <si>
    <t>1,8*0,5*0,65</t>
  </si>
  <si>
    <t>0,9*0,5*0,65</t>
  </si>
  <si>
    <t>275313511</t>
  </si>
  <si>
    <t>Základové patky z betonu tř. C 12/15</t>
  </si>
  <si>
    <t>-1878837361</t>
  </si>
  <si>
    <t>Základy z betonu prostého patky a bloky z betonu kamenem neprokládaného tř. C 12/15</t>
  </si>
  <si>
    <t>275351121</t>
  </si>
  <si>
    <t>Zřízení bednění základových patek</t>
  </si>
  <si>
    <t>1834880706</t>
  </si>
  <si>
    <t>Bednění základů patek zřízení</t>
  </si>
  <si>
    <t>2*(1,8+0,5)*0,65</t>
  </si>
  <si>
    <t>2*(0,9+0,5)*0,65</t>
  </si>
  <si>
    <t>275351122</t>
  </si>
  <si>
    <t>Odstranění bednění základových patek</t>
  </si>
  <si>
    <t>-1362637938</t>
  </si>
  <si>
    <t>Bednění základů patek odstranění</t>
  </si>
  <si>
    <t>Svislé a kompletní konstrukce</t>
  </si>
  <si>
    <t>380,1-R</t>
  </si>
  <si>
    <t xml:space="preserve">Montáž čerpací stanice vč. ukotvení </t>
  </si>
  <si>
    <t>-260176704</t>
  </si>
  <si>
    <t>Náklady na ukotvení čerpací stanice</t>
  </si>
  <si>
    <t>vlastní dodávka viz PS 01</t>
  </si>
  <si>
    <t>380311862</t>
  </si>
  <si>
    <t>Kompletní konstrukce ČOV, nádrží, vodojemů nebo kanálů z betonu prostého tř. C 25/30 tl 300 mm</t>
  </si>
  <si>
    <t>-1573420690</t>
  </si>
  <si>
    <t>Kompletní konstrukce čistíren odpadních vod, nádrží, vodojemů, kanálů z betonu prostého  bez zvýšených nároků na prostředí tř. C 25/30, tl. přes 150 do 300 mm</t>
  </si>
  <si>
    <t>strop</t>
  </si>
  <si>
    <t>3,14*1,25*1,25*0,3</t>
  </si>
  <si>
    <t>380311865</t>
  </si>
  <si>
    <t>Kompletní konstrukce ČOV, nádrží, vodojemů nebo kanálů z betonu prostého tř. C 30/37 XA2 tl do 400 mm</t>
  </si>
  <si>
    <t>-949777642</t>
  </si>
  <si>
    <t>Kompletní konstrukce čistíren odpadních vod, nádrží, vodojemů, kanálů z betonu prostého  bez zvýšených nároků na prostředí tř. C 30/37, tl. přes 150 do 300 mm</t>
  </si>
  <si>
    <t xml:space="preserve">dno </t>
  </si>
  <si>
    <t>3,14*1,5*1,5*0,4</t>
  </si>
  <si>
    <t>380361011</t>
  </si>
  <si>
    <t>Výztuž kompletních konstrukcí ČOV, nádrží nebo vodojemů ze svařovaných sítí KARI</t>
  </si>
  <si>
    <t>-1259725638</t>
  </si>
  <si>
    <t>Výztuž kompletních konstrukcí čistíren odpadních vod, nádrží, vodojemů, kanálů  ze svařovaných sítí z drátů typu KARI</t>
  </si>
  <si>
    <t>3,14*1,25*1,25*8,5*2/1000</t>
  </si>
  <si>
    <t>3,14*1,5*1,5*8,5*2/1000</t>
  </si>
  <si>
    <t>695901355</t>
  </si>
  <si>
    <t>18*0,8*0,1</t>
  </si>
  <si>
    <t>1156250535</t>
  </si>
  <si>
    <t>1776348596</t>
  </si>
  <si>
    <t>-127666493</t>
  </si>
  <si>
    <t>-829308366</t>
  </si>
  <si>
    <t>1728100185</t>
  </si>
  <si>
    <t>-502754975</t>
  </si>
  <si>
    <t>18*2</t>
  </si>
  <si>
    <t>1942523378</t>
  </si>
  <si>
    <t>567921112</t>
  </si>
  <si>
    <t>Podklad betonu tl 150 mm</t>
  </si>
  <si>
    <t>-1174870810</t>
  </si>
  <si>
    <t>-2130831512</t>
  </si>
  <si>
    <t>zámková dlažba</t>
  </si>
  <si>
    <t>-3,14*1,25*1,25</t>
  </si>
  <si>
    <t>596211120R</t>
  </si>
  <si>
    <t>Kladení zámkové dlažby komunikací pro pěší tl 60 mm skupiny B pl do 50 m2 do betonu tl.60mm</t>
  </si>
  <si>
    <t>-1265537270</t>
  </si>
  <si>
    <t>Kladení dlažby z betonových zámkových dlaždic komunikací pro pěší s ložem z betonu prostého tl. do 60 mm, s vyplněním spár s dvojitým hutněním, vibrováním a se smetením přebytečného materiálu na krajnici tl. 60 mm skupiny B, pro plochy do 50 m2</t>
  </si>
  <si>
    <t>3,14*1,25*1,25</t>
  </si>
  <si>
    <t>59245212</t>
  </si>
  <si>
    <t>dlažba zámková přírodní</t>
  </si>
  <si>
    <t>961307456</t>
  </si>
  <si>
    <t>11,904+4,906</t>
  </si>
  <si>
    <t>16,81*1,05 'Přepočtené koeficientem množství</t>
  </si>
  <si>
    <t>899620141</t>
  </si>
  <si>
    <t>Obetonování plastové šachty z polypropylenu betonem prostým tř. C 20/25 otevřený výkop</t>
  </si>
  <si>
    <t>1587846095</t>
  </si>
  <si>
    <t>Obetonování plastových šachet z polypropylenu betonem prostým v otevřeném výkopu, beton tř. C 20/25</t>
  </si>
  <si>
    <t>betonový límec proti vztlaku ČS</t>
  </si>
  <si>
    <t>4,1*4,1*0,45</t>
  </si>
  <si>
    <t>-3,14*1,25*1,25*0,45</t>
  </si>
  <si>
    <t>Provedení prostupů přes stěnu čerpací stanice pro potrubí DN  250mm, vč. utěsnění prostupů po osazení potrubí pomocí výrobků stavební chemie</t>
  </si>
  <si>
    <t>1826752832</t>
  </si>
  <si>
    <t>Provedení prostupů přes stěnu čerpací stanice pro potrubí DN do 250mm, vč. utěsnění prostupů po osazení potrubí pomocí výrobků stavební chemie</t>
  </si>
  <si>
    <t>900,2-R</t>
  </si>
  <si>
    <t>Provedení prostupů přes stěnu čerpací stanice pro potrubí DN do 100mm, vč. utěsnění prostupů po osazení potrubí pomocí výrobků stavební chemie</t>
  </si>
  <si>
    <t>-1120484673</t>
  </si>
  <si>
    <t>elektro potřeby</t>
  </si>
  <si>
    <t>-906442844</t>
  </si>
  <si>
    <t>4,5*4</t>
  </si>
  <si>
    <t>58380124</t>
  </si>
  <si>
    <t>kostka dlažební žula drobná</t>
  </si>
  <si>
    <t>1824147860</t>
  </si>
  <si>
    <t>18*0,1*0,1*2,4</t>
  </si>
  <si>
    <t>0,432*1,02 'Přepočtené koeficientem množství</t>
  </si>
  <si>
    <t>916231213</t>
  </si>
  <si>
    <t>Osazení chodníkového obrubníku betonového stojatého s boční opěrou do lože z betonu prostého</t>
  </si>
  <si>
    <t>621212137</t>
  </si>
  <si>
    <t>Osazení chodníkového obrubníku betonového se zřízením lože, s vyplněním a zatřením spár cementovou maltou stojatého s boční opěrou z betonu prostého, do lože z betonu prostého</t>
  </si>
  <si>
    <t>4,4*4</t>
  </si>
  <si>
    <t>59217021</t>
  </si>
  <si>
    <t>obrubník betonový chodníkový 100x15x30 cm</t>
  </si>
  <si>
    <t>1014810515</t>
  </si>
  <si>
    <t>17,6*1,02 'Přepočtené koeficientem množství</t>
  </si>
  <si>
    <t>-411044586</t>
  </si>
  <si>
    <t>4*4,5</t>
  </si>
  <si>
    <t>933901111</t>
  </si>
  <si>
    <t>Provedení zkoušky vodotěsnosti nádrže do 1000 m3</t>
  </si>
  <si>
    <t>-1266877098</t>
  </si>
  <si>
    <t>Zkoušky objektů a vymývání  provedení zkoušky vodotěsnosti betonové nádrže jakéhokoliv druhu a tvaru, o obsahu do 1000 m3</t>
  </si>
  <si>
    <t>3,14*1,25*1,25*5,46</t>
  </si>
  <si>
    <t>08211321</t>
  </si>
  <si>
    <t>voda pitná pro ostatní odběratele</t>
  </si>
  <si>
    <t>-761623505</t>
  </si>
  <si>
    <t>38679171</t>
  </si>
  <si>
    <t>-934966764</t>
  </si>
  <si>
    <t>68,108*9 'Přepočtené koeficientem množství</t>
  </si>
  <si>
    <t>222099196</t>
  </si>
  <si>
    <t>-1325290373</t>
  </si>
  <si>
    <t>7,623+14,4</t>
  </si>
  <si>
    <t>-435909887</t>
  </si>
  <si>
    <t>20,097+25,988</t>
  </si>
  <si>
    <t>998142251</t>
  </si>
  <si>
    <t>Přesun hmot pro nádrže, jímky, zásobníky a jámy betonové monolitické v do 25 m</t>
  </si>
  <si>
    <t>-16546921</t>
  </si>
  <si>
    <t>Přesun hmot pro nádrže, jímky, zásobníky a jámy pozemní mimo zemědělství  se svislou nosnou konstrukcí monolitickou betonovou tyčovou nebo plošnou vodorovná dopravní vzdálenost do 50 m výšky do 25 m</t>
  </si>
  <si>
    <t>PSV</t>
  </si>
  <si>
    <t>Práce a dodávky PSV</t>
  </si>
  <si>
    <t>751</t>
  </si>
  <si>
    <t>Vzduchotechnika</t>
  </si>
  <si>
    <t>751,1-R</t>
  </si>
  <si>
    <t>1/VZ - Dodávka montáž větrací potrubí z nerez materiálu DN 114,3/3,05mm, vč. kolen a ukončovací stříška</t>
  </si>
  <si>
    <t>kg</t>
  </si>
  <si>
    <t>-1993672668</t>
  </si>
  <si>
    <t>1/VZ - dodávka montáž větrací potrubí z nerez materiálu DN 114,3/3,05mm, vč. kolen a ukončovací stříška</t>
  </si>
  <si>
    <t>37,4</t>
  </si>
  <si>
    <t>751,2-R</t>
  </si>
  <si>
    <t>2/VZ - Dodávka montáž větrací potrubí z nerez materiálu DN 114,3/3,05mm, vč. kolen a ukončovací stříška</t>
  </si>
  <si>
    <t>-341976779</t>
  </si>
  <si>
    <t>38,61</t>
  </si>
  <si>
    <t>Práce a dodávky M</t>
  </si>
  <si>
    <t>46-M</t>
  </si>
  <si>
    <t>Zemní práce při extr.mont.pracích</t>
  </si>
  <si>
    <t>460520170R</t>
  </si>
  <si>
    <t>Dodávka + montáž flexibilní elektro chránička DN100</t>
  </si>
  <si>
    <t>-1884593759</t>
  </si>
  <si>
    <t>Montáž trubek ochranných uložených volně do rýhy plastových ohebných, vnitřního průměru přes 90 do 110 mm</t>
  </si>
  <si>
    <t>HZS - Hodinové zúčtovací sazby</t>
  </si>
  <si>
    <t>-1344036844</t>
  </si>
  <si>
    <t>005 - PS 202 Elektrotechnologická část</t>
  </si>
  <si>
    <t>006 - Ostatní a vedlejší náklady</t>
  </si>
  <si>
    <t>HSV - Práce a dodávky   Ostatní a vedlejší náklady, související činnosti</t>
  </si>
  <si>
    <t xml:space="preserve">    1.1. - Zařízení staveniště</t>
  </si>
  <si>
    <t xml:space="preserve">      1.1.1. - Zřízení, údržba a odstranění prostor dodavatele</t>
  </si>
  <si>
    <t xml:space="preserve">      1.1.2. - Náklady na zdokumentování stavebně technického stavu stávajících objektů podél staveniště</t>
  </si>
  <si>
    <t xml:space="preserve">      1.1.4. - Náklady za vypouštění čerpané podzemní vody</t>
  </si>
  <si>
    <t xml:space="preserve">      1.1.5. - Geodetické vytýčení stavby</t>
  </si>
  <si>
    <t xml:space="preserve">      1.1.6. - Zabezpečení podm.dle Plánu bezpečnosti práce</t>
  </si>
  <si>
    <t xml:space="preserve">      1.1.7. - Monitoring podzemních vod</t>
  </si>
  <si>
    <t xml:space="preserve">      1.1.8. - Zajištění čištění komunikací</t>
  </si>
  <si>
    <t xml:space="preserve">      1.1.9. - Zjištění obslužnosti komunikací a dočasné dopravní značení</t>
  </si>
  <si>
    <t xml:space="preserve">      1.1.10. - Projednání podmínek s majiteli pozemků</t>
  </si>
  <si>
    <t xml:space="preserve">      1.1.11. - Nájem komunikace po dobu realizace stavby</t>
  </si>
  <si>
    <t xml:space="preserve">    1.2. - Související činnosti</t>
  </si>
  <si>
    <t xml:space="preserve">      1.2.1. - Informační tabule</t>
  </si>
  <si>
    <t xml:space="preserve">      1.2.2. - Havarijní  plán stavby</t>
  </si>
  <si>
    <t xml:space="preserve">      1.2.3. - Zajištění odborného  geologického dozoru</t>
  </si>
  <si>
    <t xml:space="preserve">      1.2.4. - Zajištění odborného  hydrogeologického dozoru</t>
  </si>
  <si>
    <t xml:space="preserve">      1.2.5. - Náležitosti souvisejí s prováděním bezvýkopové technologie</t>
  </si>
  <si>
    <t xml:space="preserve">      1.2.6. - Geodetické zaměření skutečného stavu</t>
  </si>
  <si>
    <t xml:space="preserve">      1.2.7. - Dokumentace skutečného provedení stavby</t>
  </si>
  <si>
    <t xml:space="preserve">      1.2.8. - Náklady na komplexní vyzkoušení</t>
  </si>
  <si>
    <t xml:space="preserve">      1.2.9. - Provozní řády</t>
  </si>
  <si>
    <t xml:space="preserve">      1.2.10. - Zaškolení obsluhy</t>
  </si>
  <si>
    <t xml:space="preserve">      1.2.11. - Fotodokumentace stavby</t>
  </si>
  <si>
    <t xml:space="preserve">      1.2.12. - Kompletační činnost</t>
  </si>
  <si>
    <t xml:space="preserve">    1.3. - Ostatní činnosti</t>
  </si>
  <si>
    <t xml:space="preserve">      1.3.1. - Rozpočtová rezerva</t>
  </si>
  <si>
    <t>Práce a dodávky   Ostatní a vedlejší náklady, související činnosti</t>
  </si>
  <si>
    <t>1.1.</t>
  </si>
  <si>
    <t>Zařízení staveniště</t>
  </si>
  <si>
    <t>1.1.1.</t>
  </si>
  <si>
    <t>Zřízení, údržba a odstranění prostor dodavatele</t>
  </si>
  <si>
    <t>Pol1</t>
  </si>
  <si>
    <t>ZS zhotovitele - provozní objekty ZS:</t>
  </si>
  <si>
    <t>kpl</t>
  </si>
  <si>
    <t>Šatny, sociální objekty (mobilní WC...), kancelář pro stavbyvedoucího a mistra, kryté plechové uzamyk. sklady, volné sklady - potrubí, prefa díly, sypké materiály, apod. Oplocení, osvětlení, napojení na média, uvedení plochy do původního stavu apod., vč. Poplatky majiteli veřejných pozemků za dočasný pronájem ploch pro zařízení staveniště, ostraha zařízení staveniště</t>
  </si>
  <si>
    <t>1.1.2.</t>
  </si>
  <si>
    <t>Náklady na zdokumentování stavebně technického stavu stávajících objektů podél staveniště</t>
  </si>
  <si>
    <t>Pol2</t>
  </si>
  <si>
    <t>Náklady na zdokumentování stavebně technického stavu objektů, plotů, chodníků a komunikací podél kanalizačních tras, čerpacích stanic a ČOV ve vzdálenosti méně  než  5  m stavebního protoru včetně vypracování zprávy - jedno vyhotovení obdrží objednatel</t>
  </si>
  <si>
    <t>Pol3</t>
  </si>
  <si>
    <t>Zdokumentování stávajících studní v obci v blízkosti tras kanalizace včetně rozboru vody (před zahájením stavby) - včetně vypracování zprávy - jedno vyhotovení obdrží objednatel</t>
  </si>
  <si>
    <t>1.1.4.</t>
  </si>
  <si>
    <t>Náklady za vypouštění čerpané podzemní vody</t>
  </si>
  <si>
    <t>Pol4</t>
  </si>
  <si>
    <t>Náklady za vypouštění čerpané podzemní vody do povrchových toků nebo do kanalizace</t>
  </si>
  <si>
    <t>Poplatky správci povrchového toku respektive kanalizace za vypouštění čerpaných podzemních vod z výkopů, stavebních jam a rýh do povrchových toků  nebo do kanalizace</t>
  </si>
  <si>
    <t>1.1.5.</t>
  </si>
  <si>
    <t>Geodetické vytýčení stavby</t>
  </si>
  <si>
    <t>Pol5</t>
  </si>
  <si>
    <t>Náklady na vytýčení všech inženýrských sítí na staveništi u jednotlivých správců a majitelů,  před zahájením stavebních prací  a náklady na vytýčení nových stavebních objektů + vypracování souhrnného elaborátu, jedno vyhotovení obdrží objednatel</t>
  </si>
  <si>
    <t>Zhotovitel  zajistí aktualizaci vyjádření majitelů všech stávajících inženýrských sítí a následně zajistí vytyčení všech stávajících inženýrských sítí na staveništi  u jednotlivých správců a majitelů</t>
  </si>
  <si>
    <t>Pol6</t>
  </si>
  <si>
    <t>Náklady na geodetické zaměření a na vytýčení celé stavby před zahájením stavebních prací</t>
  </si>
  <si>
    <t>Zhotovitel  zajistí geodetické zaměření oprávněným geodetem navrhované stavby před zahájením výstavby</t>
  </si>
  <si>
    <t>1.1.6.</t>
  </si>
  <si>
    <t>Zabezpečení podm.dle Plánu bezpečnosti práce</t>
  </si>
  <si>
    <t>Pol7</t>
  </si>
  <si>
    <t>Pol8</t>
  </si>
  <si>
    <t>Bezpečnost práce - (např. ochranné pomůcky, výstražné tabulky, školení apod.)</t>
  </si>
  <si>
    <t>Zajištění bezpečnosti práce na staveništi včetně provádění průběžných kontrol v rámci systému BOZ</t>
  </si>
  <si>
    <t>1.1.7.</t>
  </si>
  <si>
    <t>Monitoring podzemních vod</t>
  </si>
  <si>
    <t>Pol9</t>
  </si>
  <si>
    <t>Sledování množství a kvality čerpané podzemní vody, která je následně vypouštěná do recipientu po dobu realizace zemních prací</t>
  </si>
  <si>
    <t>Zhotovitel  bude provádět 1x týdně kontrolní rozbory čerpaných podzemních vod z výkopu na odtoku z meziusazovací nádrže (před vypouštěním do recipientu nebo do kanalizace) a sledovat  ukazatele  NL   NEL. Průběžně bude sledovat a vyhodnocovat celkové čerpané množsvtí těchto vod - výkaz 1x týdně.</t>
  </si>
  <si>
    <t>1.1.8.</t>
  </si>
  <si>
    <t>Zajištění čištění komunikací</t>
  </si>
  <si>
    <t>Pol10</t>
  </si>
  <si>
    <t>Čistění komunikací</t>
  </si>
  <si>
    <t>Zajištění bezprašnosti komunikací a jejich čištění po celou dobu realizace stavby</t>
  </si>
  <si>
    <t>1.1.9.</t>
  </si>
  <si>
    <t>Zjištění obslužnosti komunikací a dočasné dopravní značení</t>
  </si>
  <si>
    <t>Pol11</t>
  </si>
  <si>
    <t>Zpracování dokmentace dočasného dopravního značení a  zajištění bezpečnosti silničního provozu včetně projednání</t>
  </si>
  <si>
    <t>Náklady na zpracování dokumentace dočasného dopravního značení včetně projednání a odsouhlasení u příslušného správního orgánu</t>
  </si>
  <si>
    <t>Pol12</t>
  </si>
  <si>
    <t>Dočasné dopravní značení vč. dopravních značek, jejich osazení a následného odstranění, převzetí komunikace jejich správci</t>
  </si>
  <si>
    <t>Zřízení a instalace dočasného dopravního značení, projednání a schválení. Součástí prací je zajištění provozu zařízení pro dočasné značení po dobu stavby a následná likvidace dočasného dopravního značení.</t>
  </si>
  <si>
    <t>1.1.10.</t>
  </si>
  <si>
    <t>Projednání podmínek s majiteli pozemků</t>
  </si>
  <si>
    <t>Pol13</t>
  </si>
  <si>
    <t>Náklady na zajištění vstupu  na pozemky majitelů</t>
  </si>
  <si>
    <t>Zhotovitel  zajistí projednání a souhlasy se vstupy na pozemky s  majiteli dotčených pozemků a zajistí potřebná povolení pro realizaci stavby.  Součástí prací je i zajištění podpisu  protokolu o zpětném převzetí pozemku vlastníky příslušných pozemků.</t>
  </si>
  <si>
    <t>Pol14</t>
  </si>
  <si>
    <t>Potřebná povolení a souhlasy</t>
  </si>
  <si>
    <t>Zajištění veškerých potřebných povolení pro zahájení stavby, zajištění povolení pro realizaci a pro ukončení výstavby - pro předání investorovi k užívání</t>
  </si>
  <si>
    <t>1.1.11.</t>
  </si>
  <si>
    <t>Nájem komunikace po dobu realizace stavby</t>
  </si>
  <si>
    <t>Pol15</t>
  </si>
  <si>
    <t>Náklady za pronájem ploch po dobu realizace stavby</t>
  </si>
  <si>
    <t>Pronájem ploch veřejných komunikací pro potřeby výstavby po celou dobu realizace stavby. Náklady budou v souladu s ceníkem ŘSD</t>
  </si>
  <si>
    <t>1.2.</t>
  </si>
  <si>
    <t>Související činnosti</t>
  </si>
  <si>
    <t>1.2.1.</t>
  </si>
  <si>
    <t>Informační tabule</t>
  </si>
  <si>
    <t>Pol16</t>
  </si>
  <si>
    <t>1.2.2.</t>
  </si>
  <si>
    <t>Havarijní  plán stavby</t>
  </si>
  <si>
    <t>Pol17</t>
  </si>
  <si>
    <t>Náklady na  zpracování, projednání a schválení havarijního plánu stavby</t>
  </si>
  <si>
    <t>Náklady na  zpracování, projednání a schválení havarijního plánu stavby. Havarijní plán bude vypracován 5x v tištěné verzi a 2x v digitální verzi na CD.  Havarijní plán bude zpracován dle požadavků vyhl.č.450/2005 Sb.</t>
  </si>
  <si>
    <t>1.2.3.</t>
  </si>
  <si>
    <t>Zajištění odborného  geologického dozoru</t>
  </si>
  <si>
    <t>Pol18</t>
  </si>
  <si>
    <t>Zajištění odborně způsobilé osoby, která bude provádět geologický dozor na staveništi po dobu realizace stavby</t>
  </si>
  <si>
    <t>1.2.4.</t>
  </si>
  <si>
    <t>Zajištění odborného  hydrogeologického dozoru</t>
  </si>
  <si>
    <t>Pol19</t>
  </si>
  <si>
    <t>Zajištění odborně způsobilé osoby, která bude provádět hydrogeologický dozor na staveništi po dobu realizace stavby</t>
  </si>
  <si>
    <t>1.2.5.</t>
  </si>
  <si>
    <t>Náležitosti souvisejí s prováděním bezvýkopové technologie</t>
  </si>
  <si>
    <t>Pol20</t>
  </si>
  <si>
    <t>Náležitosti souvisejí s prováděním bezvýkopové technologie, tj. zajištění vstupů na pozemky, zabezpečení zdrojů energie, vystrojení a zajištění startovací a cílové jámy, zařízení a následné odstranění dočasné přístupové komunikace apod.</t>
  </si>
  <si>
    <t>1.2.6.</t>
  </si>
  <si>
    <t>Geodetické zaměření skutečného stavu</t>
  </si>
  <si>
    <t>Pol21</t>
  </si>
  <si>
    <t>Geodetické zaměření skutečného provedení  stavby</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</si>
  <si>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odpovědným geodetem. Dokumentace bude vyhotovena 5x v tištěné verzi a 2x v digitální verzi na CD nejpozději při dokončení stavby</t>
  </si>
  <si>
    <t>Pol22</t>
  </si>
  <si>
    <t>Zákres skutečného provedení stavby do aktuální katastrální mapy</t>
  </si>
  <si>
    <t>Vypracování zákresu skutečného provedení kompletní stavby do katastrální mapy. Zákres skutečného provedení stavby do katastrální mapy bude vypracován 5x v tištěné verzi a 2x v digitální verzi na CD. nejpozději při dokončení stavby. Zákres skutečného provedení stavby bude ověřen odpovědným geodetem.</t>
  </si>
  <si>
    <t>Pol23</t>
  </si>
  <si>
    <t>Zajištění geomterického plánu</t>
  </si>
  <si>
    <t>Náklady na vypracování geometrického plánu stavby pro zřízení věcného břemene (služebnosti) pro SmVaK a.s., pro ŘSD a pro všechny vlastníky soukromých pozemků dotčených umístěním kanalizační přípojky.</t>
  </si>
  <si>
    <t>1.2.7.</t>
  </si>
  <si>
    <t>Dokumentace skutečného provedení stavby</t>
  </si>
  <si>
    <t>Pol24</t>
  </si>
  <si>
    <t>Dokumentace změn stavby  - Dokumentace pro změnu stavby před kolaudací</t>
  </si>
  <si>
    <t>Vypracování projektové dokumentace  s vyznačením všech změn oproti stavebnímu povolení v rozsahu pro podání žádosti o změnu stavby před dokončením. Projektová dokumentace změn bude vypracována 3x v tištěné verzi a 2x v digitální verzi na CD.</t>
  </si>
  <si>
    <t>Pol25</t>
  </si>
  <si>
    <t>Dokumentace skutečného provedení, event. zákres skutečného provedení do ověřené dokumentace a vyřízení změny stavby před dokončením.</t>
  </si>
  <si>
    <t>Vypracování dokumentace skutečného provedení  jednotlivých objektů včetně zakreslení skutečného provedení stavby do originálu ověřené dokumentace  včetně vyřízení Změny stavby před dokončením na příslušném stavebním úřadě.</t>
  </si>
  <si>
    <t>1.2.8.</t>
  </si>
  <si>
    <t>Náklady na komplexní vyzkoušení</t>
  </si>
  <si>
    <t>Pol26</t>
  </si>
  <si>
    <t>Vypracování projektu komplexního vyzkoušení  včetně jeho odsouhlasení</t>
  </si>
  <si>
    <t>Náklady na vypracování projektu komplexního vyzkoušení  včetně jeho odsouhlasení</t>
  </si>
  <si>
    <t>Pol27</t>
  </si>
  <si>
    <t>1.2.9.</t>
  </si>
  <si>
    <t>Provozní řády</t>
  </si>
  <si>
    <t>Pol28</t>
  </si>
  <si>
    <t>Vypracování provozního a manipulačního řádu ČS  včetně jeho odsouhlasení</t>
  </si>
  <si>
    <t>1.2.10.</t>
  </si>
  <si>
    <t>Zaškolení obsluhy</t>
  </si>
  <si>
    <t>Pol29</t>
  </si>
  <si>
    <t>Zaškolení  trvalé obsluhy  ČS</t>
  </si>
  <si>
    <t>1.2.11.</t>
  </si>
  <si>
    <t>Fotodokumentace stavby</t>
  </si>
  <si>
    <t>Pol30</t>
  </si>
  <si>
    <t>Náklady na fotodokumentaci stavby v průběhu jejího provádění, foto stejného místa ze stejného úhlu před zahájenbím stavby a po ukončení stavby</t>
  </si>
  <si>
    <t>1.2.12.</t>
  </si>
  <si>
    <t>Kompletační činnost</t>
  </si>
  <si>
    <t>Pol31</t>
  </si>
  <si>
    <t>Kompletační činnost zhotovitele stavby a příprava k odevzdání stavby zadavateli</t>
  </si>
  <si>
    <t>Zajištění a shromáždění všech dokladů potřebných k zahájení stavby, k vlastní realizaci stavby a k ukončení stavby včetně přípravy a shromáždění dokladů ke kolaudaci stavby a k předání stavby zadavateli.</t>
  </si>
  <si>
    <t>1.3.</t>
  </si>
  <si>
    <t>Ostatní činnosti</t>
  </si>
  <si>
    <t>1.3.1.</t>
  </si>
  <si>
    <t>Rozpočtová rezerva</t>
  </si>
  <si>
    <t>Pol32</t>
  </si>
  <si>
    <t>Finanční rezerva investora- povinná rezerva investičních nákladů na nepředvídatelné prácea práce blíže nespecifikované</t>
  </si>
  <si>
    <t>1.3.3.</t>
  </si>
  <si>
    <t>Součinnost při provádění prací ČEZ Distribuce</t>
  </si>
  <si>
    <t>Pol34</t>
  </si>
  <si>
    <t>1.3.4.</t>
  </si>
  <si>
    <t>Ostatní náklady dle smlouvy o dílo</t>
  </si>
  <si>
    <t>Pol35</t>
  </si>
  <si>
    <t>Ostatní náklady spojené s požadavky objednatele, které jsou uvedeny v jednotlivých článcích smlouvy o dílo, pokud nejsou zahrnuty v soupisech prací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</si>
  <si>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</si>
  <si>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</si>
  <si>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</si>
  <si>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</si>
  <si>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</si>
  <si>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</si>
  <si>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</si>
  <si>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</si>
  <si>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</si>
  <si>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</si>
  <si>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</si>
  <si>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</si>
  <si>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</si>
  <si>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</si>
  <si>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</si>
  <si>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</si>
  <si>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</si>
  <si>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</si>
  <si>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</si>
  <si>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</si>
  <si>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</si>
  <si>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</si>
  <si>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</si>
  <si>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</si>
  <si>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</si>
  <si>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</si>
  <si>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</si>
  <si>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</si>
  <si>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</si>
  <si>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</si>
  <si>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</si>
  <si>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</si>
  <si>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</si>
  <si>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</si>
  <si>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</si>
  <si>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</si>
  <si>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</si>
  <si>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</si>
  <si>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</si>
  <si>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</si>
  <si>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</si>
  <si>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</si>
  <si>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</si>
  <si>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</si>
  <si>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</si>
  <si>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</si>
  <si>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</si>
  <si>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</si>
  <si>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</si>
  <si>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</si>
  <si>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</si>
  <si>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</si>
  <si>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</si>
  <si>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</si>
  <si>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</si>
  <si>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</si>
  <si>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</si>
  <si>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</si>
  <si>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</si>
  <si>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</si>
  <si>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</si>
  <si>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</si>
  <si>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</si>
  <si>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</si>
  <si>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</si>
  <si>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</si>
  <si>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</si>
  <si>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</si>
  <si>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</si>
  <si>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</si>
  <si>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</si>
  <si>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</si>
  <si>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</si>
  <si>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</si>
  <si>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</si>
  <si>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</si>
  <si>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</si>
  <si>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</si>
  <si>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</si>
  <si>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</si>
  <si>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</si>
  <si>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</si>
  <si>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</si>
  <si>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</si>
  <si>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</si>
  <si>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</si>
  <si>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</si>
  <si>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</si>
  <si>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</si>
  <si>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</si>
  <si>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</si>
  <si>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</si>
  <si>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</si>
  <si>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</si>
  <si>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</si>
  <si>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</si>
  <si>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</si>
  <si>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</si>
  <si>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</si>
  <si>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</si>
  <si>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</si>
  <si>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</si>
  <si>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</si>
  <si>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</si>
  <si>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</si>
  <si>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</si>
  <si>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</si>
  <si>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</si>
  <si>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</si>
  <si>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</si>
  <si>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</si>
  <si>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</si>
  <si>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</si>
  <si>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</si>
  <si>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</si>
  <si>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</si>
  <si>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</si>
  <si>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</si>
  <si>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</si>
  <si>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</si>
  <si>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</si>
  <si>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</si>
  <si>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</si>
  <si>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</si>
  <si>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</si>
  <si>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</si>
  <si>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</si>
  <si>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</si>
  <si>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</si>
  <si>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</si>
  <si>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</si>
  <si>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</si>
  <si>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</si>
  <si>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</si>
  <si>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</si>
  <si>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</si>
  <si>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</si>
  <si>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</si>
  <si>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</si>
  <si>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</si>
  <si>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</si>
  <si>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</si>
  <si>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</si>
  <si>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</si>
  <si>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</si>
  <si>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</si>
  <si>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</si>
  <si>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</si>
  <si>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</si>
  <si>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</si>
  <si>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</si>
  <si>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</si>
  <si>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</si>
  <si>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</si>
  <si>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</si>
  <si>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</si>
  <si>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</si>
  <si>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</si>
  <si>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</si>
  <si>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</si>
  <si>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</si>
  <si>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</si>
  <si>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</si>
  <si>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</si>
  <si>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</si>
  <si>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</si>
  <si>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</si>
  <si>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</si>
  <si>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</si>
  <si>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</si>
  <si>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</si>
  <si>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</si>
  <si>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</si>
  <si>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</si>
  <si>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</si>
  <si>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</si>
  <si>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</si>
  <si>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</si>
  <si>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</si>
  <si>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</si>
  <si>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</si>
  <si>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</si>
  <si>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PS 201</t>
  </si>
  <si>
    <t>PS 201  Čerpání odpadních vod</t>
  </si>
  <si>
    <t>Položka č.</t>
  </si>
  <si>
    <t>Popis položky</t>
  </si>
  <si>
    <t>Jednotka</t>
  </si>
  <si>
    <t>Jedn. cena</t>
  </si>
  <si>
    <t>Celk. cena bez DPH</t>
  </si>
  <si>
    <t xml:space="preserve"> -</t>
  </si>
  <si>
    <t>-</t>
  </si>
  <si>
    <t>Kč</t>
  </si>
  <si>
    <t>A. Stroje a zařízení, armatury</t>
  </si>
  <si>
    <t>201.1</t>
  </si>
  <si>
    <r>
      <t xml:space="preserve">Komplet technologického zařízení přečerpávací stanice   - </t>
    </r>
    <r>
      <rPr>
        <sz val="9"/>
        <rFont val="Arial"/>
        <family val="2"/>
      </rPr>
      <t>dodávka a montáž</t>
    </r>
  </si>
  <si>
    <r>
      <t xml:space="preserve">Komplet technologického zařízení přečerpávací stanice o max. výkonu 20 m3/h, se separací pevných látek, sestávající z následujících komponentů:
</t>
    </r>
    <r>
      <rPr>
        <b/>
        <sz val="9"/>
        <rFont val="Arial"/>
        <family val="2"/>
      </rPr>
      <t xml:space="preserve">A. </t>
    </r>
    <r>
      <rPr>
        <sz val="9"/>
        <rFont val="Arial"/>
        <family val="2"/>
      </rPr>
      <t xml:space="preserve">Samonosná šachta o vnitřním ø 2400 mm, mat. PEHD,  nátrubek s přírubou pro připojení přívodního potrubí DN 200, dno přívodního potrubí 5160 mm pod úrovní terénu, vnější dno šachty 1010 mm ode dna přívodního potrubí, provedení plastové šachty s přejezdovým zakrytím a poklopem D400 se zámkem a pneumatickým pístem, mezipodestou, odvětráním a žebříkem s výsuvným pomocným madlem. Celková hloubka šachty 6170 mm (U.T. – dno šachty). Šachta bude opatřena jištěním proti spodní vodě (konzoly se závlačemi) pro zabetonování betonového prstence (dodávka stavby).
</t>
    </r>
    <r>
      <rPr>
        <b/>
        <sz val="9"/>
        <rFont val="Arial"/>
        <family val="2"/>
      </rPr>
      <t>B.</t>
    </r>
    <r>
      <rPr>
        <sz val="9"/>
        <rFont val="Arial"/>
        <family val="2"/>
      </rPr>
      <t xml:space="preserve"> Hlavní uzávěr (šoupátko) na přívodním potrubí DN 200 uvnitř šachty, ovládání ruční z úrovně mezipodesty.
</t>
    </r>
    <r>
      <rPr>
        <b/>
        <sz val="9"/>
        <rFont val="Arial"/>
        <family val="2"/>
      </rPr>
      <t xml:space="preserve">C. </t>
    </r>
    <r>
      <rPr>
        <sz val="9"/>
        <rFont val="Arial"/>
        <family val="2"/>
      </rPr>
      <t xml:space="preserve">Vodotěsná a plynotěsná sběrná nádržka z PEHD, včetně zavzdušňovacího a odvzdušňovacího potrubí DN 100; dvě separační komory se separací pevných látek, celkový užitečný objem 420 l; nátokový kus s rozdělením a odlehčením, včetně kulových klapek a kulových uzávěrů výtlaku, čistící a revizní otvor; dimenze výstupního výtlačného potrubí DN 80
</t>
    </r>
    <r>
      <rPr>
        <b/>
        <sz val="9"/>
        <rFont val="Arial"/>
        <family val="2"/>
      </rPr>
      <t>D.</t>
    </r>
    <r>
      <rPr>
        <sz val="9"/>
        <rFont val="Arial"/>
        <family val="2"/>
      </rPr>
      <t xml:space="preserve"> Dvě odstředivá kalová čerpadla v provedení do suché jímky (s možností zaplavení), namontované na připojovacích hrdlech separačních komor, provozní bod ca Qčerp= 6,3 l/s, Hčerp = 7,3 m, Pmot = 1,5 kW, 400 V, krytí IP 68, včetně tepelné ochrany elektromotoru a čidla průsaku mech. ucpávkou
</t>
    </r>
    <r>
      <rPr>
        <b/>
        <sz val="9"/>
        <rFont val="Arial"/>
        <family val="2"/>
      </rPr>
      <t xml:space="preserve">E. </t>
    </r>
    <r>
      <rPr>
        <sz val="9"/>
        <rFont val="Arial"/>
        <family val="2"/>
      </rPr>
      <t xml:space="preserve">Potrubí pro odvětrání suchého prostoru šachty, 1x DN 150, ukončeno 200 mm za stěnou šachty 
</t>
    </r>
    <r>
      <rPr>
        <b/>
        <sz val="9"/>
        <rFont val="Arial"/>
        <family val="2"/>
      </rPr>
      <t xml:space="preserve">F. </t>
    </r>
    <r>
      <rPr>
        <sz val="9"/>
        <rFont val="Arial"/>
        <family val="2"/>
      </rPr>
      <t xml:space="preserve">Jedno malé odvodňovací čerpadlo pro aut. odčerpávání úkapů, 
     Pmot= 0,5 kW, 230 V
</t>
    </r>
    <r>
      <rPr>
        <b/>
        <sz val="9"/>
        <rFont val="Arial"/>
        <family val="2"/>
      </rPr>
      <t>G.</t>
    </r>
    <r>
      <rPr>
        <sz val="9"/>
        <rFont val="Arial"/>
        <family val="2"/>
      </rPr>
      <t xml:space="preserve"> Hydrostatická sonda pro snímání úrovně hladiny ve sběrné nádržce (zabudováno v nádržce)
</t>
    </r>
    <r>
      <rPr>
        <b/>
        <sz val="9"/>
        <rFont val="Arial"/>
        <family val="2"/>
      </rPr>
      <t>H.</t>
    </r>
    <r>
      <rPr>
        <sz val="9"/>
        <rFont val="Arial"/>
        <family val="2"/>
      </rPr>
      <t xml:space="preserve"> Elektrodové spínací zařízení pro signalizaci zaplavení suchého prostoru šachty
I</t>
    </r>
    <r>
      <rPr>
        <b/>
        <sz val="9"/>
        <rFont val="Arial"/>
        <family val="2"/>
      </rPr>
      <t>.</t>
    </r>
    <r>
      <rPr>
        <sz val="9"/>
        <rFont val="Arial"/>
        <family val="2"/>
      </rPr>
      <t xml:space="preserve"> Magneticko-indukční průtokoměr DN 80, PN 10, v provedení s odděleným převodníkem pro montáž do rozváděče, včetně 15 m kabelu, napájení 230 V, 50 Hz
</t>
    </r>
    <r>
      <rPr>
        <b/>
        <sz val="9"/>
        <rFont val="Arial"/>
        <family val="2"/>
      </rPr>
      <t xml:space="preserve">J. </t>
    </r>
    <r>
      <rPr>
        <sz val="9"/>
        <rFont val="Arial"/>
        <family val="2"/>
      </rPr>
      <t xml:space="preserve">Osvětlení ČS, 52 W
</t>
    </r>
    <r>
      <rPr>
        <b/>
        <sz val="9"/>
        <rFont val="Arial"/>
        <family val="2"/>
      </rPr>
      <t xml:space="preserve">K. </t>
    </r>
    <r>
      <rPr>
        <sz val="9"/>
        <rFont val="Arial"/>
        <family val="2"/>
      </rPr>
      <t xml:space="preserve">Uvedení ČS do provozu, dokumentace ČS, zaškolení obsluhy
</t>
    </r>
    <r>
      <rPr>
        <b/>
        <sz val="9"/>
        <rFont val="Arial"/>
        <family val="2"/>
      </rPr>
      <t>L.</t>
    </r>
    <r>
      <rPr>
        <sz val="9"/>
        <rFont val="Arial"/>
        <family val="2"/>
      </rPr>
      <t xml:space="preserve"> Doprava ČS na místo stavby, bez složení a uskladnění
Pozn.: ovládací rozváděč přečerpávací stanice s řídící PLC-jednotkou, zajišťující ovládání a signalizaci provozních stavů a poruch ČS, je zahrnutý do dodávky elektročásti (viz PS 202 Silnoproud a MaR).
</t>
    </r>
  </si>
  <si>
    <t>201.-5</t>
  </si>
  <si>
    <t>Neobsazeno</t>
  </si>
  <si>
    <t>B. Ostatní</t>
  </si>
  <si>
    <t>201.6</t>
  </si>
  <si>
    <t xml:space="preserve">Tlakové zkoušky </t>
  </si>
  <si>
    <t>Tlakové zkoušky instalovaných potrubních úseků</t>
  </si>
  <si>
    <t>Celkem</t>
  </si>
  <si>
    <t>PS 201   Čerpání odpadních vod</t>
  </si>
  <si>
    <t>PS 202 - Silnoproud a MaR</t>
  </si>
  <si>
    <t>Hodnota A</t>
  </si>
  <si>
    <t>Hodnota B</t>
  </si>
  <si>
    <t>Základní náklady</t>
  </si>
  <si>
    <t>Dodávka</t>
  </si>
  <si>
    <t>Montáž - materiál</t>
  </si>
  <si>
    <t>Montáž - práce</t>
  </si>
  <si>
    <t>Mezisoučet 1</t>
  </si>
  <si>
    <t>PPV 6,00% z montáže: materiál + práce</t>
  </si>
  <si>
    <t>Nátěry</t>
  </si>
  <si>
    <t>Mezisoučet 2</t>
  </si>
  <si>
    <t>Základní náklady celkem</t>
  </si>
  <si>
    <t>Vedlejší náklady</t>
  </si>
  <si>
    <t>GZS 3,25% z pravé strany mezisoučtu 2</t>
  </si>
  <si>
    <t>Provozní vlivy 0,00% z pravé strany mezisoučtu 2</t>
  </si>
  <si>
    <t>Vedlejší náklady celkem</t>
  </si>
  <si>
    <t>Náklady celkem</t>
  </si>
  <si>
    <t>Součty odstavců</t>
  </si>
  <si>
    <t>Materiál</t>
  </si>
  <si>
    <t>Montáž</t>
  </si>
  <si>
    <t>Specifikace dodávky</t>
  </si>
  <si>
    <t xml:space="preserve">  Rozváděč RE1</t>
  </si>
  <si>
    <t xml:space="preserve">  Rozváděč RMS-DR1 - silnoproudá část</t>
  </si>
  <si>
    <t>Dodávky</t>
  </si>
  <si>
    <t>Elektromontáže</t>
  </si>
  <si>
    <t xml:space="preserve">  Montážní materiál</t>
  </si>
  <si>
    <t xml:space="preserve">  Měření a regulace</t>
  </si>
  <si>
    <t xml:space="preserve">  Výkopové práce</t>
  </si>
  <si>
    <t xml:space="preserve">  Služby</t>
  </si>
  <si>
    <t>PS 202 - Telemetrie</t>
  </si>
  <si>
    <t>Mj</t>
  </si>
  <si>
    <t>Počet</t>
  </si>
  <si>
    <t>Materiál celkem</t>
  </si>
  <si>
    <t>Montáž celkem</t>
  </si>
  <si>
    <t>Cena</t>
  </si>
  <si>
    <t>Rozváděč RMS-DR1 - telemetrická část</t>
  </si>
  <si>
    <t>Přenosová část</t>
  </si>
  <si>
    <t>CDA-70-U-E rádiomodem, RS232, RS485</t>
  </si>
  <si>
    <t>JS-25/CH/138 Napájecí zdroj bez dobíječe akumulátoru</t>
  </si>
  <si>
    <t>Anténní stožár</t>
  </si>
  <si>
    <t>BD 404A  Anténa YAGI 400-430MHz</t>
  </si>
  <si>
    <t>Koaxiální kabel + konektory</t>
  </si>
  <si>
    <t>HX-090 N50 F/M svodič bleskových proudů pro koaxiální vedení (anténní svody), instalace na vstupu do budovy, N 50ohm, mezní frekvence 3,5 GHz</t>
  </si>
  <si>
    <t>Montážní materiál</t>
  </si>
  <si>
    <t>Datový kabel</t>
  </si>
  <si>
    <t>Rozšíření záručního servisu na 36 měsíců</t>
  </si>
  <si>
    <t>Přenosová část - celkem</t>
  </si>
  <si>
    <t>Telemetrická část</t>
  </si>
  <si>
    <t>USID60---- UPS 600VA/360W; IEC;230V; 1f; VFD; 7'; USB+SW</t>
  </si>
  <si>
    <t>PW83 zdroj 24V/12V DC</t>
  </si>
  <si>
    <t>LTN-4B-1 Jistič</t>
  </si>
  <si>
    <t>LTN-6B-1 Jistič</t>
  </si>
  <si>
    <t>ZSE-03 Soklová zásuvka</t>
  </si>
  <si>
    <t>Ks</t>
  </si>
  <si>
    <t>RSA 2,5A Řadová svornice</t>
  </si>
  <si>
    <t>RSA PE 2,5 A Řadová svornice</t>
  </si>
  <si>
    <t>RSP4 Řadová svornice pojistková</t>
  </si>
  <si>
    <t>PI-k8 8 A</t>
  </si>
  <si>
    <t>H07V-K 1.5 mm2</t>
  </si>
  <si>
    <t>H07V-K 2.5 mm2</t>
  </si>
  <si>
    <t>kabelový žlab děrovaný</t>
  </si>
  <si>
    <t xml:space="preserve"> Ukončení vodičů v rozváděči nebo na přístroji do 10 mm2</t>
  </si>
  <si>
    <t>Drobný montážní a popisový materiál</t>
  </si>
  <si>
    <t>Telemetrická část - celkem</t>
  </si>
  <si>
    <t>Rozváděč RMS-DR1 - telemetrická část - celkem</t>
  </si>
  <si>
    <t>Specifikace dodávky - celkem</t>
  </si>
  <si>
    <t>Dodávky - celkem</t>
  </si>
  <si>
    <t>Služby</t>
  </si>
  <si>
    <t>Software telemetrické stanice</t>
  </si>
  <si>
    <t>Instalace, oživení a komplexní zkoušky</t>
  </si>
  <si>
    <t>Konfigurace dispečerského systému</t>
  </si>
  <si>
    <t>Inženýrská činnost</t>
  </si>
  <si>
    <t>Měření slyšitelnosti</t>
  </si>
  <si>
    <t>Služby - celkem</t>
  </si>
  <si>
    <t>Elektromontáže - celkem</t>
  </si>
  <si>
    <t>PPV 3,00% z montáže: materiál + práce</t>
  </si>
  <si>
    <t>Rozváděč RE1</t>
  </si>
  <si>
    <t>Elektroměrový rozváděč 3f s jednosazbovým měřením do 40A v plastovém pilíři s hl. jističem 25A, 484x1785x242mm (ŠxVxH), IP 44/20C</t>
  </si>
  <si>
    <t>Rozváděč RE1 - celkem</t>
  </si>
  <si>
    <t>Rozváděč RMS-DR1 - silnoproudá část</t>
  </si>
  <si>
    <t>Celoplastový rozváděč dvoukřídlý, uzamykatelný 1115x850x320 + pilíř 1115x950x310 + mont. deska</t>
  </si>
  <si>
    <t>HRN-55N U relé analog. 3x400V/230V,kontrola sledu a výpadku fází a "N" vodiče</t>
  </si>
  <si>
    <t>Přepínač sítí I-0-II,In=32A,Un=415V</t>
  </si>
  <si>
    <t>SPC12,5DS/3+1 L/N 25 kA (8/20), 12,5 kA (10/350), N/PE 50 kA (10/350) + kontakt DS</t>
  </si>
  <si>
    <t>kd</t>
  </si>
  <si>
    <t>LTN-10B-1 Jistič</t>
  </si>
  <si>
    <t>LTN-16B-3 Jistič</t>
  </si>
  <si>
    <t>MSN-32-3 Vypínač</t>
  </si>
  <si>
    <t>PS-LT-1100 Pomocný spínač</t>
  </si>
  <si>
    <t>SV-LT-X400 Napěťová spoušť</t>
  </si>
  <si>
    <t>OFI-25-4-030AC Proudový chránič</t>
  </si>
  <si>
    <t>NIV 101/A vyhodnocovací relé - dodávka strojní části - pouze montáž</t>
  </si>
  <si>
    <t>HRH-5 hladinový spínač, jednohladin./dvouhladin., nastavitelná prodleva</t>
  </si>
  <si>
    <t>GZ1-E08 Motorový jistič 2,5...4A</t>
  </si>
  <si>
    <t>GZ1AN11 Pomocné kontakty k mot.jističům GZ1M 1Z+1V</t>
  </si>
  <si>
    <t>LC1D09P7 Stykač 9A 3P 1Z+1V 230V st</t>
  </si>
  <si>
    <t>XT484T30-- Relé XT 2P/8A, 230VAC+LED, 5mm</t>
  </si>
  <si>
    <t>XT484LC4-- Relé XT 2P/8A, 24VDC+LED, 5mm</t>
  </si>
  <si>
    <t>YRT78626-- Patice RT, šroub.vývody, 5mm</t>
  </si>
  <si>
    <t>YRT16040-- Štítek pro RT</t>
  </si>
  <si>
    <t>XB5AA42 Ovládač stiskací lícující, 1 V - rudý</t>
  </si>
  <si>
    <t>XB5AD33 Ovládač otočný - 3 pev. polohy, 2 Z - černý</t>
  </si>
  <si>
    <t>XB5AVM1 Signálka s LED, 230.....240V, bílá</t>
  </si>
  <si>
    <t>XB5AVM3 Signálka s LED, 230.....240V, zelená</t>
  </si>
  <si>
    <t>XB5AVM5 Signálka s LED, 230.....240V, žlutá</t>
  </si>
  <si>
    <t>ZBE101 Pomocné kontakty</t>
  </si>
  <si>
    <t>BZ326413-P Počítadlo provozních hodin 220VAC,na panel</t>
  </si>
  <si>
    <t>IUK08565-- Termostat FLZ520/1R</t>
  </si>
  <si>
    <t>IUK08342-- Topení FLH045, 45W, 110-250VAC</t>
  </si>
  <si>
    <t>TL2003-08 DINO Svítidlo zářivkové s vypínačem 8W, IP 20</t>
  </si>
  <si>
    <t>RSA 6 A Řadová svornice</t>
  </si>
  <si>
    <t>RSA PE 6 A Řadová svornice</t>
  </si>
  <si>
    <t>IZG 3253 Nástěnná zásuvka IP 67</t>
  </si>
  <si>
    <t>IZVZ 1653 Nástěnná zásuvka s VZ16 IP44</t>
  </si>
  <si>
    <t>H07V-K 4   mm2</t>
  </si>
  <si>
    <t>H07V-K 6   mm2</t>
  </si>
  <si>
    <t>H07V-K 10  mm2</t>
  </si>
  <si>
    <t>106/11    Vývodka kabelová kuželová Pg 11, šedá</t>
  </si>
  <si>
    <t>106/13,5  Vývodka kabelová kuželová Pg 13,5, šedá</t>
  </si>
  <si>
    <t>106/29    Vývodka kabelová kuželová Pg 29, šedá</t>
  </si>
  <si>
    <t>Rozváděč RMS-DR1 - silnoproudá část - celkem</t>
  </si>
  <si>
    <t>CYKY-J 5x6 mm2 , pevně</t>
  </si>
  <si>
    <t>CYKY-J 3x1.5 mm2 , pevně</t>
  </si>
  <si>
    <t>JYTY-O 2x1 mm , pevně</t>
  </si>
  <si>
    <t>KORUGOVANÁ CHRÁNIČKA DVOUPLÁŠŤOVÁ OHEBNÁ prům. 50mm</t>
  </si>
  <si>
    <t>Zemnící pásek FeZn 30x4mm</t>
  </si>
  <si>
    <t>Výstražná folie 250/33 blesk</t>
  </si>
  <si>
    <t>Zkušební svorka</t>
  </si>
  <si>
    <t>EPS 2 EKVIPOTENCIÁLNÍ SVORKOVNICE</t>
  </si>
  <si>
    <t>KF 9251 200x160x98 mm včetně svorek</t>
  </si>
  <si>
    <t>KF 8020 88x88x53 mm včetně svorek</t>
  </si>
  <si>
    <t>ZS  zemnicí svorka</t>
  </si>
  <si>
    <t>CY 16 , pevně</t>
  </si>
  <si>
    <t>CY 6 , pevně</t>
  </si>
  <si>
    <t>Cu pás.ZS16 Pásek uzemňovací Cu, 10m</t>
  </si>
  <si>
    <t>Ukončení vodičů  do 4 mm2</t>
  </si>
  <si>
    <t>Ukončení vodičů 16 mm2</t>
  </si>
  <si>
    <t>Montážní materiá - celkem</t>
  </si>
  <si>
    <t>Měření a regulace</t>
  </si>
  <si>
    <t>Digitální ukazatel DMP 01-1000 jednovstupý</t>
  </si>
  <si>
    <t>sada</t>
  </si>
  <si>
    <t>Mag. kontakt - rozváděč</t>
  </si>
  <si>
    <t>Mechanický koncový spínač - poklop</t>
  </si>
  <si>
    <t>Měření a regulace - celkem</t>
  </si>
  <si>
    <t>Výkopové práce</t>
  </si>
  <si>
    <t>Hloubení kabelové rýhy h=800mm, š=300mm</t>
  </si>
  <si>
    <t>Pískové lože h=200mm, š=300mm</t>
  </si>
  <si>
    <t>bm</t>
  </si>
  <si>
    <t>Zpětný zához kabelové rýhy + zhutnění h=600mm, š=300mm</t>
  </si>
  <si>
    <t>Úprava povrchu</t>
  </si>
  <si>
    <t>Výkopové práce - celkem</t>
  </si>
  <si>
    <t>Revize</t>
  </si>
  <si>
    <t>Oživení a komplexní zkoušky</t>
  </si>
  <si>
    <t>M01,1-R</t>
  </si>
  <si>
    <t>Součinnost s SmVak a s Technickými službami</t>
  </si>
  <si>
    <t>Pol36</t>
  </si>
  <si>
    <t>1.3.6</t>
  </si>
  <si>
    <t>Výšková úprava vnějších znaků  IS</t>
  </si>
  <si>
    <t>1.3.6.1</t>
  </si>
  <si>
    <t xml:space="preserve">Provedení výškové úpravy vnějších znaků stávajících inženýrských sítí </t>
  </si>
  <si>
    <t>1.3.7</t>
  </si>
  <si>
    <t>1.3.7.1</t>
  </si>
  <si>
    <t>34,5*1,03 'Přepočtené koeficientem množství</t>
  </si>
  <si>
    <t>Osazení poklopů litinových a ocelových včetně rámů pro třídu zatížení D400, E600  do maltového lože o minimální konečné pevnosti 40 Mpa</t>
  </si>
  <si>
    <t>poklop šachtový litinový kruhový DN 600 bez odvětrání a s vertikální a s horizontální  protihlukovou tlumící vložkouí tř D 400 pro běžný provoz</t>
  </si>
  <si>
    <t>Hloubení zapažených i nezapažených rýh šířky přes 600 do 2 000 mm  s urovnáním dna do předepsaného profilu a spádu v horninách tř. 1 a 2 přes 100 do 1 000 m3, kombinace strojní a ruční hloubení rýh</t>
  </si>
  <si>
    <t>štěrkopísek, vč. Dopravy</t>
  </si>
  <si>
    <t xml:space="preserve">Štěrkopískové lože pod šachty otevřený výkop ze písku </t>
  </si>
  <si>
    <t>štěrkopískové lože pod potrubí, stoky a drobné objekty v otevřeném výkopu z písku a štěrkopísku do 63 mm</t>
  </si>
  <si>
    <t>Provizorní ohrazení výkopu a osvětlení</t>
  </si>
  <si>
    <t>Zřízení, instalace a ukotvení  provizorních ohrazení výkopu, osvětlení porostoru výkopu  včetně následné likvidace</t>
  </si>
  <si>
    <t>informační tabule, odolná proti povětrnostním vlivům,  rozměry 1 500 x 1 000 mm - text - viz Technická zpráva</t>
  </si>
  <si>
    <t>Náklady související se zajištěním a s provedením komplexního vyzkoušení  po dobu 72 hod včetně  zajištění obsluhy zařízení, zajištění energií, zajištění media apod.</t>
  </si>
  <si>
    <t>Zajištění a provedení komplexního vyzkoušení  po dobu 72 hod včetně  zajištění obsluhy zařízení, zajištění energií, zajištění media apod.</t>
  </si>
  <si>
    <t>Zajištění fotodokumentace během realizace stavby</t>
  </si>
  <si>
    <t>Součinnost s SmVaK, s ŘSD,  s Technickými službami a s ostatními firmami, které budou pracovat v daném úseku silniec 1/11</t>
  </si>
  <si>
    <t>Součinnost s SmVaK při realizaci stavbny, s ŘSD a s Technickými službami při napojení komunikací,  při svozu odpadu apod.</t>
  </si>
  <si>
    <t>19+3+20</t>
  </si>
  <si>
    <t>10,3+15,41+15,41+15,41</t>
  </si>
  <si>
    <t>237,09*1,03 'Přepočtené koeficientem množství</t>
  </si>
  <si>
    <t>56,53*1,03 'Přepočtené koeficientem množství</t>
  </si>
  <si>
    <t>"Startovací jámy v zeleni" 3*2*(1,7-0,1)*4</t>
  </si>
  <si>
    <t>Provozní řád kanalizace</t>
  </si>
  <si>
    <t>Dodavatelská dokumentace pomocných konstrukcí</t>
  </si>
  <si>
    <t>Vypracování dodavateské dokumentace pomocných konstrukcí a provozních jednotek</t>
  </si>
  <si>
    <t>Vypracování dodavatelské dokumentace pomocných konstrukcí a provozních jednotek</t>
  </si>
  <si>
    <t>CPV kódy</t>
  </si>
  <si>
    <t>45232400-6</t>
  </si>
  <si>
    <t>45100000-8</t>
  </si>
  <si>
    <t>Nadpis rekapitulace</t>
  </si>
  <si>
    <t>Akce</t>
  </si>
  <si>
    <t>Projekt</t>
  </si>
  <si>
    <t>Čerpací stanice - Elektro část</t>
  </si>
  <si>
    <t>Investor</t>
  </si>
  <si>
    <t>Statutární Město Opava, Horní náměstí 382/69, Město, 746 26 Opava</t>
  </si>
  <si>
    <t>Z. č.</t>
  </si>
  <si>
    <t>A. č.</t>
  </si>
  <si>
    <t>Smlouva</t>
  </si>
  <si>
    <t>Vypracoval</t>
  </si>
  <si>
    <t>Kontroloval</t>
  </si>
  <si>
    <t>Zpracovatel</t>
  </si>
  <si>
    <t>CÚ</t>
  </si>
  <si>
    <t>Doprava dodávek  (3,6) %</t>
  </si>
  <si>
    <t>Přesun dodávek  (1) %</t>
  </si>
  <si>
    <t>PPV  (1 nebo 6) %</t>
  </si>
  <si>
    <t>PPV zemních prací, nátěrů  (1) %</t>
  </si>
  <si>
    <t>Dodavat. dokumentace  (1 - 1,5) %</t>
  </si>
  <si>
    <t>Rizika a pojištění  (1 - 1,5) %</t>
  </si>
  <si>
    <t>Opravy v záruce  (5 - 7) %</t>
  </si>
  <si>
    <t>GZS  (3,25 nebo 8,4) %</t>
  </si>
  <si>
    <t>Provozní vlivy  %</t>
  </si>
  <si>
    <t>Kompletační činnost - a</t>
  </si>
  <si>
    <t>Kompletační činnost - b</t>
  </si>
  <si>
    <t>Kompletační činnost - k1</t>
  </si>
  <si>
    <t>Kompletační činnost - k2</t>
  </si>
  <si>
    <t>Roční nárůst cen 1   %</t>
  </si>
  <si>
    <t>Roční nárůst cen 2   %</t>
  </si>
  <si>
    <t>Procento PM % 1</t>
  </si>
  <si>
    <t>Procento PM % 2</t>
  </si>
  <si>
    <t>Pol.</t>
  </si>
  <si>
    <t>Indukční průtokoměr s oddělenou elektronikou  - naceněno pouze připojení do SŘTP</t>
  </si>
  <si>
    <t xml:space="preserve"> Kódová klávesnice</t>
  </si>
  <si>
    <t>Pol</t>
  </si>
  <si>
    <t>Telemetrická stanice  v konfiguraci 6x AI/BI, 6x BO, 2x AO, 12x BI,  ETH100/10, 1x RS232, 1x SCH, 1xCIB, 1x TCL2</t>
  </si>
  <si>
    <t>45232423-3</t>
  </si>
  <si>
    <t>písek , vč. Dopravy</t>
  </si>
  <si>
    <t>písek  vč. Dopravy</t>
  </si>
  <si>
    <t>Asfaltová směs vrstva ložní AC0 0/8 (ACO) tl 60 mm š přes 3 m z modifikovaného asfaltu</t>
  </si>
  <si>
    <t>Asfaltová směs vrstva ložní ACO 0/8 (ACO)  s rozprostřením a zhutněním z modifikovaného asfaltu v pruhu šířky přes 3 m, po zhutnění tl. 60 mm</t>
  </si>
  <si>
    <t>Vypracování  provozního řádu kanalizace</t>
  </si>
  <si>
    <t>Vypracování konceptu provozního řádu kanalizace včetně jeho odsouhlasení s SmVaK a.s. a následně dokumentace provozního řádu</t>
  </si>
  <si>
    <t>1.3.2.</t>
  </si>
  <si>
    <t>1.3.5</t>
  </si>
  <si>
    <t>1.3.5.1</t>
  </si>
  <si>
    <t xml:space="preserve">      1.3.2. - Součinnost při provádění prací ČEZ Distribuce</t>
  </si>
  <si>
    <t xml:space="preserve">      1.3.3. - Ostatní náklady dle smlouvy o dílo</t>
  </si>
  <si>
    <t xml:space="preserve">      1.3.4. - Součinnost s SmVaK a s Technickými službami</t>
  </si>
  <si>
    <t xml:space="preserve">      1.3.5. - Výšková úprava vnějších znaků IS</t>
  </si>
  <si>
    <t xml:space="preserve">      1.3.6. - Provozní řád kanalizace</t>
  </si>
  <si>
    <t xml:space="preserve">      1.3.7. - Dodavatelská dokumentace pomcných konstrukcí</t>
  </si>
  <si>
    <t>štěrkopísek  frakce 0-16 mm, vč. Dopravy</t>
  </si>
  <si>
    <t>Tlakové čidlo  0-2,5m, 4-20mA  - připojení do SŘTP</t>
  </si>
  <si>
    <t>Náklady na obnovu krajnic, vysvahování příkopů, ohumusování a osetí, vč. dodávky materiálu - pro dočwsné vyspravení silnice 1/11</t>
  </si>
  <si>
    <t>Náklady na obnovu krajnic, vysvahování příkopů, ohumusování a osetí, vč. dodávky materiálu - pro dočasné vyspravení silnice 1/11</t>
  </si>
  <si>
    <t>Přesun 1,00%</t>
  </si>
  <si>
    <t>Elektromontáže   -  Rekapitulace  (mezisoučet)</t>
  </si>
  <si>
    <t>Doprava, Přesun 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</si>
</sst>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0.000000"/>
  </numFmts>
  <fonts count="60">
    <font>
      <sz val="8"/>
      <name val="Trebuchet MS"/>
      <family val="2"/>
    </font>
    <font>
      <sz val="10"/>
      <name val="Arial"/>
      <family val="2"/>
    </font>
    <font>
      <sz val="11"/>
      <color theme="1"/>
      <name val="Calibri"/>
      <family val="2"/>
      <scheme val="minor"/>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b/>
      <sz val="12"/>
      <name val="Arial"/>
      <family val="2"/>
    </font>
    <font>
      <b/>
      <sz val="10"/>
      <name val="Arial"/>
      <family val="2"/>
    </font>
    <font>
      <sz val="12"/>
      <name val="Arial"/>
      <family val="2"/>
    </font>
    <font>
      <i/>
      <sz val="10"/>
      <name val="Arial"/>
      <family val="2"/>
    </font>
    <font>
      <sz val="9"/>
      <name val="Arial"/>
      <family val="2"/>
    </font>
    <font>
      <b/>
      <sz val="9"/>
      <name val="Arial"/>
      <family val="2"/>
    </font>
    <font>
      <b/>
      <i/>
      <sz val="10"/>
      <name val="Arial"/>
      <family val="2"/>
    </font>
    <font>
      <b/>
      <sz val="11"/>
      <color rgb="FF000000"/>
      <name val="敓潧⁥䥕ᬀ猭Ӡɳ☸5_x0008_"/>
      <family val="2"/>
    </font>
    <font>
      <sz val="9"/>
      <color rgb="FF000000"/>
      <name val="敓潧⁥䥕ᬀ猭Ӡɳ☸5_x0008_"/>
      <family val="2"/>
    </font>
    <font>
      <b/>
      <sz val="10"/>
      <color rgb="FF000000"/>
      <name val="敓潧⁥䥕ᬀ猭Ӡɳ☸5_x0008_"/>
      <family val="2"/>
    </font>
    <font>
      <b/>
      <sz val="9"/>
      <color rgb="FF000000"/>
      <name val="敓潧⁥䥕ᬀ猭Ӡɳ☸5_x0008_"/>
      <family val="2"/>
    </font>
    <font>
      <b/>
      <sz val="9"/>
      <color rgb="FF000000"/>
      <name val="Arial"/>
      <family val="2"/>
    </font>
    <font>
      <b/>
      <sz val="10"/>
      <color rgb="FF000000"/>
      <name val="Arial"/>
      <family val="2"/>
    </font>
    <font>
      <sz val="10"/>
      <color rgb="FF000000"/>
      <name val="Arial"/>
      <family val="2"/>
    </font>
    <font>
      <sz val="9"/>
      <color rgb="FF000000"/>
      <name val="Arial"/>
      <family val="2"/>
    </font>
  </fonts>
  <fills count="14">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FEBFF"/>
        <bgColor indexed="64"/>
      </patternFill>
    </fill>
    <fill>
      <patternFill patternType="solid">
        <fgColor rgb="FFF0F0F0"/>
        <bgColor indexed="64"/>
      </patternFill>
    </fill>
    <fill>
      <patternFill patternType="solid">
        <fgColor rgb="FFE0FEE0"/>
        <bgColor indexed="64"/>
      </patternFill>
    </fill>
    <fill>
      <patternFill patternType="solid">
        <fgColor rgb="FFFFFFFF"/>
        <bgColor indexed="64"/>
      </patternFill>
    </fill>
    <fill>
      <patternFill patternType="solid">
        <fgColor theme="0" tint="-0.04997999966144562"/>
        <bgColor indexed="64"/>
      </patternFill>
    </fill>
    <fill>
      <patternFill patternType="solid">
        <fgColor rgb="FFD2D2D2"/>
        <bgColor indexed="64"/>
      </patternFill>
    </fill>
    <fill>
      <patternFill patternType="solid">
        <fgColor rgb="FFBEBEBE"/>
        <bgColor indexed="64"/>
      </patternFill>
    </fill>
    <fill>
      <patternFill patternType="solid">
        <fgColor indexed="43"/>
        <bgColor indexed="64"/>
      </patternFill>
    </fill>
    <fill>
      <patternFill patternType="solid">
        <fgColor rgb="FFFFEAFF"/>
        <bgColor indexed="64"/>
      </patternFill>
    </fill>
    <fill>
      <patternFill patternType="solid">
        <fgColor rgb="FFC0C0C0"/>
        <bgColor indexed="64"/>
      </patternFill>
    </fill>
  </fills>
  <borders count="61">
    <border>
      <left/>
      <right/>
      <top/>
      <bottom/>
      <diagonal/>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C0C0C0"/>
      </left>
      <right style="thin">
        <color rgb="FFC0C0C0"/>
      </right>
      <top style="thin">
        <color rgb="FFC0C0C0"/>
      </top>
      <bottom style="thin">
        <color rgb="FFC0C0C0"/>
      </bottom>
    </border>
    <border>
      <left style="thin"/>
      <right style="thin"/>
      <top style="hair"/>
      <bottom style="hair"/>
    </border>
    <border>
      <left style="thin"/>
      <right style="thin"/>
      <top style="hair"/>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style="hair">
        <color rgb="FF969696"/>
      </right>
      <top/>
      <bottom style="hair">
        <color rgb="FF969696"/>
      </bottom>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medium"/>
      <right style="thin"/>
      <top style="hair"/>
      <bottom style="hair"/>
    </border>
    <border>
      <left style="medium"/>
      <right style="thin"/>
      <top/>
      <bottom style="hair"/>
    </border>
    <border>
      <left style="thin"/>
      <right style="thin"/>
      <top/>
      <bottom style="hair"/>
    </border>
    <border>
      <left style="medium"/>
      <right style="thin"/>
      <top style="hair"/>
      <bottom/>
    </border>
    <border>
      <left style="medium"/>
      <right style="thin"/>
      <top/>
      <bottom/>
    </border>
    <border>
      <left style="thin"/>
      <right style="thin"/>
      <top/>
      <bottom/>
    </border>
    <border>
      <left style="thin"/>
      <right style="thin"/>
      <top/>
      <bottom style="medium"/>
    </border>
    <border>
      <left style="medium"/>
      <right style="thin"/>
      <top style="medium"/>
      <bottom style="medium"/>
    </border>
    <border>
      <left style="medium"/>
      <right style="medium"/>
      <top style="medium"/>
      <bottom style="medium"/>
    </border>
    <border>
      <left style="thin"/>
      <right/>
      <top style="medium"/>
      <bottom style="medium"/>
    </border>
    <border>
      <left/>
      <right/>
      <top style="medium"/>
      <bottom style="medium"/>
    </border>
    <border>
      <left/>
      <right style="medium"/>
      <top style="medium"/>
      <bottom style="mediu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xf numFmtId="0" fontId="1" fillId="0" borderId="0">
      <alignment/>
      <protection/>
    </xf>
    <xf numFmtId="0" fontId="2" fillId="0" borderId="0">
      <alignment/>
      <protection/>
    </xf>
    <xf numFmtId="0" fontId="2" fillId="0" borderId="0">
      <alignment/>
      <protection/>
    </xf>
  </cellStyleXfs>
  <cellXfs count="513">
    <xf numFmtId="0" fontId="0" fillId="0" borderId="0" xfId="0"/>
    <xf numFmtId="0" fontId="0" fillId="0" borderId="0" xfId="0" applyAlignment="1" applyProtection="1">
      <alignment horizontal="center" vertical="center"/>
      <protection locked="0"/>
    </xf>
    <xf numFmtId="0" fontId="15" fillId="2" borderId="0" xfId="0" applyFont="1" applyFill="1" applyAlignment="1" applyProtection="1">
      <alignment horizontal="left" vertical="center"/>
      <protection/>
    </xf>
    <xf numFmtId="0" fontId="7"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4" fontId="0" fillId="3" borderId="1"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49" fontId="4" fillId="0" borderId="0" xfId="0" applyNumberFormat="1"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30" fillId="0" borderId="8" xfId="0" applyFont="1" applyBorder="1" applyAlignment="1" applyProtection="1">
      <alignment horizontal="center" vertical="center"/>
      <protection locked="0"/>
    </xf>
    <xf numFmtId="0" fontId="6" fillId="0" borderId="8"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4" fillId="0" borderId="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6" fillId="0" borderId="8" xfId="0" applyFont="1" applyBorder="1" applyAlignment="1" applyProtection="1">
      <alignment vertical="center"/>
      <protection locked="0"/>
    </xf>
    <xf numFmtId="0" fontId="30" fillId="0" borderId="8" xfId="0" applyFont="1" applyBorder="1" applyAlignment="1" applyProtection="1">
      <alignment vertical="center"/>
      <protection locked="0"/>
    </xf>
    <xf numFmtId="0" fontId="0" fillId="0" borderId="0" xfId="0" applyBorder="1" applyAlignment="1" applyProtection="1">
      <alignment vertical="top"/>
      <protection locked="0"/>
    </xf>
    <xf numFmtId="49" fontId="4" fillId="0" borderId="0" xfId="0" applyNumberFormat="1" applyFont="1" applyBorder="1" applyAlignment="1" applyProtection="1">
      <alignment horizontal="left" vertical="center"/>
      <protection locked="0"/>
    </xf>
    <xf numFmtId="0" fontId="0" fillId="0" borderId="8" xfId="0" applyBorder="1" applyAlignment="1" applyProtection="1">
      <alignment vertical="top"/>
      <protection locked="0"/>
    </xf>
    <xf numFmtId="0" fontId="30" fillId="0" borderId="8" xfId="0" applyFont="1" applyBorder="1" applyAlignment="1" applyProtection="1">
      <alignment horizontal="left"/>
      <protection locked="0"/>
    </xf>
    <xf numFmtId="0" fontId="6" fillId="0" borderId="8" xfId="0" applyFont="1" applyBorder="1" applyAlignment="1" applyProtection="1">
      <alignment/>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9" xfId="0" applyFont="1" applyBorder="1" applyAlignment="1" applyProtection="1">
      <alignment vertical="top"/>
      <protection locked="0"/>
    </xf>
    <xf numFmtId="49" fontId="52" fillId="4" borderId="10" xfId="23" applyNumberFormat="1" applyFont="1" applyFill="1" applyBorder="1" applyAlignment="1">
      <alignment horizontal="left"/>
      <protection/>
    </xf>
    <xf numFmtId="0" fontId="2" fillId="0" borderId="0" xfId="23">
      <alignment/>
      <protection/>
    </xf>
    <xf numFmtId="49" fontId="53" fillId="5" borderId="10" xfId="23" applyNumberFormat="1" applyFont="1" applyFill="1" applyBorder="1" applyAlignment="1">
      <alignment horizontal="left"/>
      <protection/>
    </xf>
    <xf numFmtId="4" fontId="53" fillId="5" borderId="10" xfId="23" applyNumberFormat="1" applyFont="1" applyFill="1" applyBorder="1" applyAlignment="1">
      <alignment horizontal="left"/>
      <protection/>
    </xf>
    <xf numFmtId="49" fontId="54" fillId="6" borderId="10" xfId="23" applyNumberFormat="1" applyFont="1" applyFill="1" applyBorder="1" applyAlignment="1">
      <alignment horizontal="left"/>
      <protection/>
    </xf>
    <xf numFmtId="4" fontId="54" fillId="6" borderId="10" xfId="23" applyNumberFormat="1" applyFont="1" applyFill="1" applyBorder="1" applyAlignment="1">
      <alignment horizontal="right"/>
      <protection/>
    </xf>
    <xf numFmtId="49" fontId="53" fillId="7" borderId="10" xfId="23" applyNumberFormat="1" applyFont="1" applyFill="1" applyBorder="1" applyAlignment="1">
      <alignment horizontal="left"/>
      <protection/>
    </xf>
    <xf numFmtId="4" fontId="53" fillId="7" borderId="10" xfId="23" applyNumberFormat="1" applyFont="1" applyFill="1" applyBorder="1" applyAlignment="1">
      <alignment horizontal="right"/>
      <protection/>
    </xf>
    <xf numFmtId="4" fontId="52" fillId="4" borderId="10" xfId="23" applyNumberFormat="1" applyFont="1" applyFill="1" applyBorder="1" applyAlignment="1">
      <alignment horizontal="right"/>
      <protection/>
    </xf>
    <xf numFmtId="49" fontId="2" fillId="0" borderId="0" xfId="23" applyNumberFormat="1">
      <alignment/>
      <protection/>
    </xf>
    <xf numFmtId="4" fontId="2" fillId="0" borderId="0" xfId="23" applyNumberFormat="1">
      <alignment/>
      <protection/>
    </xf>
    <xf numFmtId="0" fontId="2" fillId="0" borderId="0" xfId="23" applyProtection="1">
      <alignment/>
      <protection/>
    </xf>
    <xf numFmtId="49" fontId="53" fillId="7" borderId="10" xfId="23" applyNumberFormat="1" applyFont="1" applyFill="1" applyBorder="1" applyAlignment="1">
      <alignment horizontal="left" vertical="top" wrapText="1"/>
      <protection/>
    </xf>
    <xf numFmtId="4" fontId="53" fillId="7" borderId="10" xfId="23" applyNumberFormat="1" applyFont="1" applyFill="1" applyBorder="1" applyAlignment="1">
      <alignment horizontal="right" vertical="top" wrapText="1"/>
      <protection/>
    </xf>
    <xf numFmtId="0" fontId="2" fillId="0" borderId="0" xfId="23" applyAlignment="1" applyProtection="1">
      <alignment vertical="top" wrapText="1"/>
      <protection/>
    </xf>
    <xf numFmtId="0" fontId="2" fillId="0" borderId="0" xfId="23" applyAlignment="1">
      <alignment vertical="top" wrapText="1"/>
      <protection/>
    </xf>
    <xf numFmtId="4" fontId="53" fillId="7" borderId="10" xfId="23" applyNumberFormat="1" applyFont="1" applyFill="1" applyBorder="1" applyAlignment="1">
      <alignment horizontal="left"/>
      <protection/>
    </xf>
    <xf numFmtId="14" fontId="4" fillId="3" borderId="0" xfId="0" applyNumberFormat="1" applyFont="1" applyFill="1" applyBorder="1" applyAlignment="1" applyProtection="1">
      <alignment horizontal="left" vertical="center"/>
      <protection locked="0"/>
    </xf>
    <xf numFmtId="0" fontId="2" fillId="0" borderId="0" xfId="23" applyAlignment="1">
      <alignment horizontal="center"/>
      <protection/>
    </xf>
    <xf numFmtId="0" fontId="2" fillId="8" borderId="0" xfId="23" applyFont="1" applyFill="1" applyAlignment="1">
      <alignment horizontal="center"/>
      <protection/>
    </xf>
    <xf numFmtId="0" fontId="2" fillId="0" borderId="0" xfId="23" applyAlignment="1">
      <alignment horizontal="center" vertical="top" wrapText="1"/>
      <protection/>
    </xf>
    <xf numFmtId="3" fontId="49" fillId="3" borderId="11" xfId="21" applyNumberFormat="1" applyFont="1" applyFill="1" applyBorder="1" applyAlignment="1" applyProtection="1">
      <alignment vertical="top"/>
      <protection locked="0"/>
    </xf>
    <xf numFmtId="3" fontId="49" fillId="3" borderId="12" xfId="21" applyNumberFormat="1" applyFont="1" applyFill="1" applyBorder="1" applyAlignment="1" applyProtection="1">
      <alignment vertical="top"/>
      <protection locked="0"/>
    </xf>
    <xf numFmtId="0" fontId="0" fillId="2" borderId="0" xfId="0" applyFill="1" applyProtection="1">
      <protection/>
    </xf>
    <xf numFmtId="0" fontId="43" fillId="2" borderId="0" xfId="20" applyFill="1" applyProtection="1">
      <protection/>
    </xf>
    <xf numFmtId="0" fontId="0" fillId="0" borderId="0" xfId="0" applyFont="1" applyAlignment="1" applyProtection="1">
      <alignment horizontal="left" vertical="center"/>
      <protection/>
    </xf>
    <xf numFmtId="0" fontId="0" fillId="0" borderId="13" xfId="0" applyBorder="1" applyProtection="1">
      <protection/>
    </xf>
    <xf numFmtId="0" fontId="0" fillId="0" borderId="14" xfId="0" applyBorder="1" applyProtection="1">
      <protection/>
    </xf>
    <xf numFmtId="0" fontId="0" fillId="0" borderId="15" xfId="0" applyBorder="1" applyProtection="1">
      <protection/>
    </xf>
    <xf numFmtId="0" fontId="0" fillId="0" borderId="16" xfId="0" applyBorder="1" applyProtection="1">
      <protection/>
    </xf>
    <xf numFmtId="0" fontId="0" fillId="0" borderId="0" xfId="0" applyBorder="1" applyProtection="1">
      <protection/>
    </xf>
    <xf numFmtId="0" fontId="19" fillId="0" borderId="0" xfId="0" applyFont="1" applyBorder="1" applyAlignment="1" applyProtection="1">
      <alignment horizontal="left" vertical="center"/>
      <protection/>
    </xf>
    <xf numFmtId="0" fontId="0" fillId="0" borderId="17" xfId="0" applyBorder="1" applyProtection="1">
      <protection/>
    </xf>
    <xf numFmtId="0" fontId="18" fillId="0" borderId="0" xfId="0" applyFont="1" applyAlignment="1" applyProtection="1">
      <alignment horizontal="lef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4" fillId="0" borderId="0" xfId="0" applyFont="1" applyBorder="1" applyAlignment="1" applyProtection="1">
      <alignment horizontal="left" vertical="center"/>
      <protection/>
    </xf>
    <xf numFmtId="165" fontId="4" fillId="0" borderId="0" xfId="0" applyNumberFormat="1" applyFont="1" applyBorder="1" applyAlignment="1" applyProtection="1">
      <alignment horizontal="left" vertical="center"/>
      <protection/>
    </xf>
    <xf numFmtId="0" fontId="0" fillId="0" borderId="16"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4" fontId="3" fillId="0" borderId="0" xfId="0" applyNumberFormat="1" applyFont="1" applyBorder="1" applyAlignment="1" applyProtection="1">
      <alignment vertical="center"/>
      <protection/>
    </xf>
    <xf numFmtId="164" fontId="3" fillId="0" borderId="0" xfId="0" applyNumberFormat="1" applyFont="1" applyBorder="1" applyAlignment="1" applyProtection="1">
      <alignment horizontal="right" vertical="center"/>
      <protection/>
    </xf>
    <xf numFmtId="0" fontId="0" fillId="9" borderId="0" xfId="0" applyFont="1" applyFill="1" applyBorder="1" applyAlignment="1" applyProtection="1">
      <alignment vertical="center"/>
      <protection/>
    </xf>
    <xf numFmtId="0" fontId="5" fillId="9" borderId="20" xfId="0" applyFont="1" applyFill="1" applyBorder="1" applyAlignment="1" applyProtection="1">
      <alignment horizontal="left" vertical="center"/>
      <protection/>
    </xf>
    <xf numFmtId="0" fontId="0" fillId="9" borderId="21" xfId="0" applyFont="1" applyFill="1" applyBorder="1" applyAlignment="1" applyProtection="1">
      <alignment vertical="center"/>
      <protection/>
    </xf>
    <xf numFmtId="0" fontId="5" fillId="9" borderId="21" xfId="0" applyFont="1" applyFill="1" applyBorder="1" applyAlignment="1" applyProtection="1">
      <alignment horizontal="right" vertical="center"/>
      <protection/>
    </xf>
    <xf numFmtId="0" fontId="5" fillId="9" borderId="21" xfId="0" applyFont="1" applyFill="1" applyBorder="1" applyAlignment="1" applyProtection="1">
      <alignment horizontal="center" vertical="center"/>
      <protection/>
    </xf>
    <xf numFmtId="4" fontId="5" fillId="9" borderId="21" xfId="0" applyNumberFormat="1" applyFont="1" applyFill="1" applyBorder="1" applyAlignment="1" applyProtection="1">
      <alignment vertical="center"/>
      <protection/>
    </xf>
    <xf numFmtId="0" fontId="0" fillId="9"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4" fillId="9" borderId="0" xfId="0" applyFont="1" applyFill="1" applyBorder="1" applyAlignment="1" applyProtection="1">
      <alignment horizontal="left" vertical="center"/>
      <protection/>
    </xf>
    <xf numFmtId="0" fontId="4" fillId="9" borderId="0" xfId="0" applyFont="1" applyFill="1" applyBorder="1" applyAlignment="1" applyProtection="1">
      <alignment horizontal="right" vertical="center"/>
      <protection/>
    </xf>
    <xf numFmtId="0" fontId="0" fillId="9" borderId="17"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6" xfId="0" applyFont="1" applyBorder="1" applyAlignment="1" applyProtection="1">
      <alignment horizontal="left" vertical="center"/>
      <protection/>
    </xf>
    <xf numFmtId="0" fontId="8" fillId="0" borderId="26" xfId="0" applyFont="1" applyBorder="1" applyAlignment="1" applyProtection="1">
      <alignment vertical="center"/>
      <protection/>
    </xf>
    <xf numFmtId="4" fontId="8" fillId="0" borderId="26" xfId="0" applyNumberFormat="1" applyFont="1" applyBorder="1" applyAlignment="1" applyProtection="1">
      <alignment vertical="center"/>
      <protection/>
    </xf>
    <xf numFmtId="0" fontId="8" fillId="0" borderId="17" xfId="0" applyFont="1" applyBorder="1" applyAlignment="1" applyProtection="1">
      <alignment vertical="center"/>
      <protection/>
    </xf>
    <xf numFmtId="0" fontId="8" fillId="0" borderId="0" xfId="0" applyFont="1" applyAlignment="1" applyProtection="1">
      <alignment vertical="center"/>
      <protection/>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6" xfId="0" applyFont="1" applyBorder="1" applyAlignment="1" applyProtection="1">
      <alignment horizontal="left" vertical="center"/>
      <protection/>
    </xf>
    <xf numFmtId="0" fontId="9" fillId="0" borderId="26" xfId="0" applyFont="1" applyBorder="1" applyAlignment="1" applyProtection="1">
      <alignment vertical="center"/>
      <protection/>
    </xf>
    <xf numFmtId="4" fontId="9" fillId="0" borderId="26" xfId="0" applyNumberFormat="1" applyFont="1" applyBorder="1" applyAlignment="1" applyProtection="1">
      <alignment vertical="center"/>
      <protection/>
    </xf>
    <xf numFmtId="0" fontId="9" fillId="0" borderId="17" xfId="0" applyFont="1" applyBorder="1" applyAlignment="1" applyProtection="1">
      <alignment vertical="center"/>
      <protection/>
    </xf>
    <xf numFmtId="0" fontId="9" fillId="0" borderId="0" xfId="0" applyFont="1" applyAlignment="1" applyProtection="1">
      <alignment vertical="center"/>
      <protection/>
    </xf>
    <xf numFmtId="0" fontId="19" fillId="0" borderId="0" xfId="0" applyFont="1" applyAlignment="1" applyProtection="1">
      <alignment horizontal="left" vertical="center"/>
      <protection/>
    </xf>
    <xf numFmtId="0" fontId="4" fillId="0" borderId="0" xfId="0" applyFont="1" applyAlignment="1" applyProtection="1">
      <alignment horizontal="left" vertical="center"/>
      <protection/>
    </xf>
    <xf numFmtId="165" fontId="4" fillId="0" borderId="0" xfId="0" applyNumberFormat="1" applyFont="1" applyAlignment="1" applyProtection="1">
      <alignment horizontal="left" vertical="center"/>
      <protection/>
    </xf>
    <xf numFmtId="0" fontId="0" fillId="0" borderId="16" xfId="0" applyFont="1" applyBorder="1" applyAlignment="1" applyProtection="1">
      <alignment horizontal="center" vertical="center" wrapText="1"/>
      <protection/>
    </xf>
    <xf numFmtId="0" fontId="4" fillId="9" borderId="27" xfId="0" applyFont="1" applyFill="1" applyBorder="1" applyAlignment="1" applyProtection="1">
      <alignment horizontal="center" vertical="center" wrapText="1"/>
      <protection/>
    </xf>
    <xf numFmtId="0" fontId="4" fillId="9" borderId="28" xfId="0" applyFont="1" applyFill="1" applyBorder="1" applyAlignment="1" applyProtection="1">
      <alignment horizontal="center" vertical="center" wrapText="1"/>
      <protection/>
    </xf>
    <xf numFmtId="0" fontId="4" fillId="9" borderId="29" xfId="0" applyFont="1" applyFill="1" applyBorder="1" applyAlignment="1" applyProtection="1">
      <alignment horizontal="center" vertical="center" wrapText="1"/>
      <protection/>
    </xf>
    <xf numFmtId="0" fontId="21" fillId="0" borderId="27" xfId="0" applyFont="1" applyBorder="1" applyAlignment="1" applyProtection="1">
      <alignment horizontal="center" vertical="center" wrapText="1"/>
      <protection/>
    </xf>
    <xf numFmtId="0" fontId="21" fillId="0" borderId="28" xfId="0" applyFont="1" applyBorder="1" applyAlignment="1" applyProtection="1">
      <alignment horizontal="center" vertical="center" wrapText="1"/>
      <protection/>
    </xf>
    <xf numFmtId="0" fontId="21" fillId="0" borderId="2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6" fillId="0" borderId="0" xfId="0" applyFont="1" applyAlignment="1" applyProtection="1">
      <alignment horizontal="left" vertical="center"/>
      <protection/>
    </xf>
    <xf numFmtId="4" fontId="26" fillId="0" borderId="0" xfId="0" applyNumberFormat="1" applyFont="1" applyAlignment="1" applyProtection="1">
      <alignment/>
      <protection/>
    </xf>
    <xf numFmtId="0" fontId="0" fillId="0" borderId="30" xfId="0" applyFont="1" applyBorder="1" applyAlignment="1" applyProtection="1">
      <alignment vertical="center"/>
      <protection/>
    </xf>
    <xf numFmtId="166" fontId="37" fillId="0" borderId="18" xfId="0" applyNumberFormat="1" applyFont="1" applyBorder="1" applyAlignment="1" applyProtection="1">
      <alignment/>
      <protection/>
    </xf>
    <xf numFmtId="166" fontId="37" fillId="0" borderId="31" xfId="0" applyNumberFormat="1" applyFont="1" applyBorder="1" applyAlignment="1" applyProtection="1">
      <alignment/>
      <protection/>
    </xf>
    <xf numFmtId="4" fontId="38" fillId="0" borderId="0" xfId="0" applyNumberFormat="1" applyFont="1" applyAlignment="1" applyProtection="1">
      <alignment vertical="center"/>
      <protection/>
    </xf>
    <xf numFmtId="0" fontId="10" fillId="0" borderId="16" xfId="0"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0" fillId="0" borderId="32" xfId="0" applyFont="1" applyBorder="1" applyAlignment="1" applyProtection="1">
      <alignment/>
      <protection/>
    </xf>
    <xf numFmtId="0" fontId="10" fillId="0" borderId="0" xfId="0" applyFont="1" applyBorder="1" applyAlignment="1" applyProtection="1">
      <alignment/>
      <protection/>
    </xf>
    <xf numFmtId="166" fontId="10" fillId="0" borderId="0" xfId="0" applyNumberFormat="1" applyFont="1" applyBorder="1" applyAlignment="1" applyProtection="1">
      <alignment/>
      <protection/>
    </xf>
    <xf numFmtId="166" fontId="10" fillId="0" borderId="33" xfId="0" applyNumberFormat="1" applyFont="1" applyBorder="1" applyAlignment="1" applyProtection="1">
      <alignment/>
      <protection/>
    </xf>
    <xf numFmtId="0" fontId="10" fillId="0" borderId="0" xfId="0" applyFont="1" applyAlignment="1" applyProtection="1">
      <alignment horizontal="center"/>
      <protection/>
    </xf>
    <xf numFmtId="4" fontId="10" fillId="0" borderId="0" xfId="0" applyNumberFormat="1" applyFont="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3" borderId="1" xfId="0" applyNumberFormat="1" applyFont="1" applyFill="1" applyBorder="1" applyAlignment="1" applyProtection="1">
      <alignment vertical="center"/>
      <protection/>
    </xf>
    <xf numFmtId="4" fontId="0" fillId="0" borderId="1" xfId="0" applyNumberFormat="1" applyFont="1" applyBorder="1" applyAlignment="1" applyProtection="1">
      <alignment vertical="center"/>
      <protection/>
    </xf>
    <xf numFmtId="0" fontId="3" fillId="3" borderId="1" xfId="0" applyFont="1" applyFill="1" applyBorder="1" applyAlignment="1" applyProtection="1">
      <alignment horizontal="left" vertical="center"/>
      <protection/>
    </xf>
    <xf numFmtId="0" fontId="3" fillId="0" borderId="0" xfId="0"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6" fontId="3" fillId="0" borderId="33"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41" fillId="0" borderId="0" xfId="0" applyFont="1" applyAlignment="1" applyProtection="1">
      <alignment vertical="center" wrapText="1"/>
      <protection/>
    </xf>
    <xf numFmtId="0" fontId="12" fillId="0" borderId="16"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32"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33"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2"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33" xfId="0" applyFont="1" applyBorder="1" applyAlignment="1" applyProtection="1">
      <alignment vertical="center"/>
      <protection/>
    </xf>
    <xf numFmtId="0" fontId="13" fillId="0" borderId="16"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32"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33" xfId="0" applyFont="1" applyBorder="1" applyAlignment="1" applyProtection="1">
      <alignment vertical="center"/>
      <protection/>
    </xf>
    <xf numFmtId="0" fontId="14" fillId="0" borderId="16"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vertical="center" wrapText="1"/>
      <protection/>
    </xf>
    <xf numFmtId="167" fontId="14" fillId="0" borderId="0" xfId="0" applyNumberFormat="1" applyFont="1" applyAlignment="1" applyProtection="1">
      <alignment vertical="center"/>
      <protection/>
    </xf>
    <xf numFmtId="0" fontId="14" fillId="0" borderId="32"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33" xfId="0" applyFont="1" applyBorder="1" applyAlignment="1" applyProtection="1">
      <alignment vertical="center"/>
      <protection/>
    </xf>
    <xf numFmtId="0" fontId="42" fillId="0" borderId="1" xfId="0" applyFont="1" applyBorder="1" applyAlignment="1" applyProtection="1">
      <alignment horizontal="center" vertical="center"/>
      <protection/>
    </xf>
    <xf numFmtId="49" fontId="42" fillId="0" borderId="1" xfId="0" applyNumberFormat="1" applyFont="1" applyBorder="1" applyAlignment="1" applyProtection="1">
      <alignment horizontal="left" vertical="center" wrapText="1"/>
      <protection/>
    </xf>
    <xf numFmtId="0" fontId="42" fillId="0" borderId="1" xfId="0" applyFont="1" applyBorder="1" applyAlignment="1" applyProtection="1">
      <alignment horizontal="left" vertical="center" wrapText="1"/>
      <protection/>
    </xf>
    <xf numFmtId="0" fontId="42" fillId="0" borderId="1" xfId="0" applyFont="1" applyBorder="1" applyAlignment="1" applyProtection="1">
      <alignment horizontal="center" vertical="center" wrapText="1"/>
      <protection/>
    </xf>
    <xf numFmtId="167" fontId="42" fillId="0" borderId="1" xfId="0" applyNumberFormat="1" applyFont="1" applyBorder="1" applyAlignment="1" applyProtection="1">
      <alignment vertical="center"/>
      <protection/>
    </xf>
    <xf numFmtId="4" fontId="42" fillId="0" borderId="1" xfId="0" applyNumberFormat="1" applyFont="1" applyBorder="1" applyAlignment="1" applyProtection="1">
      <alignment vertical="center"/>
      <protection/>
    </xf>
    <xf numFmtId="0" fontId="42" fillId="0" borderId="16" xfId="0" applyFont="1" applyBorder="1" applyAlignment="1" applyProtection="1">
      <alignment vertical="center"/>
      <protection/>
    </xf>
    <xf numFmtId="0" fontId="42" fillId="3" borderId="1" xfId="0" applyFont="1" applyFill="1" applyBorder="1" applyAlignment="1" applyProtection="1">
      <alignment horizontal="left" vertical="center"/>
      <protection/>
    </xf>
    <xf numFmtId="0" fontId="42" fillId="0" borderId="0" xfId="0" applyFont="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wrapText="1"/>
      <protection/>
    </xf>
    <xf numFmtId="0" fontId="0" fillId="0" borderId="34"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35" xfId="0" applyFont="1" applyBorder="1" applyAlignment="1" applyProtection="1">
      <alignment vertical="center"/>
      <protection/>
    </xf>
    <xf numFmtId="49" fontId="4" fillId="3" borderId="0" xfId="0" applyNumberFormat="1" applyFont="1" applyFill="1" applyBorder="1" applyAlignment="1" applyProtection="1">
      <alignment horizontal="left" vertical="center"/>
      <protection locked="0"/>
    </xf>
    <xf numFmtId="0" fontId="0" fillId="0" borderId="0" xfId="0" applyFont="1" applyAlignment="1" applyProtection="1">
      <alignment vertical="center"/>
      <protection/>
    </xf>
    <xf numFmtId="0" fontId="35" fillId="2" borderId="0" xfId="20" applyFont="1" applyFill="1" applyAlignment="1" applyProtection="1">
      <alignment vertical="center"/>
      <protection/>
    </xf>
    <xf numFmtId="0" fontId="0" fillId="0" borderId="0" xfId="0" applyProtection="1">
      <protection/>
    </xf>
    <xf numFmtId="0" fontId="0" fillId="0" borderId="0"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Border="1" applyAlignment="1" applyProtection="1">
      <alignment horizontal="left" vertical="center"/>
      <protection/>
    </xf>
    <xf numFmtId="0" fontId="15"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1"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0" fillId="0" borderId="36" xfId="0" applyBorder="1" applyProtection="1">
      <protection/>
    </xf>
    <xf numFmtId="0" fontId="23" fillId="0" borderId="37" xfId="0" applyFont="1" applyBorder="1" applyAlignment="1" applyProtection="1">
      <alignment horizontal="left" vertical="center"/>
      <protection/>
    </xf>
    <xf numFmtId="0" fontId="0" fillId="0" borderId="37"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0" xfId="0" applyFont="1" applyAlignment="1" applyProtection="1">
      <alignment vertical="center"/>
      <protection/>
    </xf>
    <xf numFmtId="0" fontId="0" fillId="10" borderId="0" xfId="0" applyFont="1" applyFill="1" applyBorder="1" applyAlignment="1" applyProtection="1">
      <alignment vertical="center"/>
      <protection/>
    </xf>
    <xf numFmtId="0" fontId="5" fillId="10" borderId="20" xfId="0" applyFont="1" applyFill="1" applyBorder="1" applyAlignment="1" applyProtection="1">
      <alignment horizontal="left" vertical="center"/>
      <protection/>
    </xf>
    <xf numFmtId="0" fontId="0" fillId="10" borderId="21" xfId="0" applyFont="1" applyFill="1" applyBorder="1" applyAlignment="1" applyProtection="1">
      <alignment vertical="center"/>
      <protection/>
    </xf>
    <xf numFmtId="0" fontId="5" fillId="10" borderId="21" xfId="0" applyFont="1" applyFill="1" applyBorder="1" applyAlignment="1" applyProtection="1">
      <alignment horizontal="center" vertical="center"/>
      <protection/>
    </xf>
    <xf numFmtId="0" fontId="0" fillId="10" borderId="17" xfId="0" applyFont="1" applyFill="1" applyBorder="1" applyAlignment="1" applyProtection="1">
      <alignmen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5" fillId="0" borderId="16"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24" fillId="0" borderId="0" xfId="0" applyFont="1" applyAlignment="1" applyProtection="1">
      <alignment vertical="center"/>
      <protection/>
    </xf>
    <xf numFmtId="0" fontId="0" fillId="0" borderId="31" xfId="0" applyFont="1" applyBorder="1" applyAlignment="1" applyProtection="1">
      <alignment vertical="center"/>
      <protection/>
    </xf>
    <xf numFmtId="0" fontId="4" fillId="9" borderId="38" xfId="0" applyFont="1" applyFill="1" applyBorder="1" applyAlignment="1" applyProtection="1">
      <alignment horizontal="center" vertical="center"/>
      <protection/>
    </xf>
    <xf numFmtId="0" fontId="26" fillId="0" borderId="0" xfId="0" applyFont="1" applyAlignment="1" applyProtection="1">
      <alignment vertical="center"/>
      <protection/>
    </xf>
    <xf numFmtId="0" fontId="5" fillId="0" borderId="0" xfId="0" applyFont="1" applyAlignment="1" applyProtection="1">
      <alignment horizontal="center" vertical="center"/>
      <protection/>
    </xf>
    <xf numFmtId="4" fontId="25" fillId="0" borderId="32"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33" xfId="0" applyNumberFormat="1" applyFont="1" applyBorder="1" applyAlignment="1" applyProtection="1">
      <alignment vertical="center"/>
      <protection/>
    </xf>
    <xf numFmtId="0" fontId="27"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16"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30" fillId="0" borderId="0" xfId="0" applyFont="1" applyAlignment="1" applyProtection="1">
      <alignment horizontal="center" vertical="center"/>
      <protection/>
    </xf>
    <xf numFmtId="4" fontId="31" fillId="0" borderId="32"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33" xfId="0" applyNumberFormat="1" applyFont="1" applyBorder="1" applyAlignment="1" applyProtection="1">
      <alignment vertical="center"/>
      <protection/>
    </xf>
    <xf numFmtId="0" fontId="6" fillId="0" borderId="0" xfId="0" applyFont="1" applyAlignment="1" applyProtection="1">
      <alignment horizontal="left" vertical="center"/>
      <protection/>
    </xf>
    <xf numFmtId="0" fontId="32" fillId="0" borderId="0" xfId="20" applyFont="1" applyAlignment="1" applyProtection="1">
      <alignment horizontal="center" vertical="center"/>
      <protection/>
    </xf>
    <xf numFmtId="0" fontId="7" fillId="0" borderId="16" xfId="0" applyFont="1" applyBorder="1" applyAlignment="1" applyProtection="1">
      <alignment vertical="center"/>
      <protection/>
    </xf>
    <xf numFmtId="0" fontId="7" fillId="0" borderId="0" xfId="0" applyFont="1" applyAlignment="1" applyProtection="1">
      <alignment horizontal="center" vertical="center"/>
      <protection/>
    </xf>
    <xf numFmtId="4" fontId="34" fillId="0" borderId="32"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166" fontId="34" fillId="0" borderId="0" xfId="0" applyNumberFormat="1" applyFont="1" applyBorder="1" applyAlignment="1" applyProtection="1">
      <alignment vertical="center"/>
      <protection/>
    </xf>
    <xf numFmtId="4" fontId="34" fillId="0" borderId="33" xfId="0" applyNumberFormat="1"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4" fontId="34" fillId="0" borderId="34" xfId="0" applyNumberFormat="1" applyFont="1" applyBorder="1" applyAlignment="1" applyProtection="1">
      <alignment vertical="center"/>
      <protection/>
    </xf>
    <xf numFmtId="4" fontId="34" fillId="0" borderId="26" xfId="0" applyNumberFormat="1" applyFont="1" applyBorder="1" applyAlignment="1" applyProtection="1">
      <alignment vertical="center"/>
      <protection/>
    </xf>
    <xf numFmtId="166" fontId="34" fillId="0" borderId="26" xfId="0" applyNumberFormat="1" applyFont="1" applyBorder="1" applyAlignment="1" applyProtection="1">
      <alignment vertical="center"/>
      <protection/>
    </xf>
    <xf numFmtId="4" fontId="34" fillId="0" borderId="35" xfId="0" applyNumberFormat="1" applyFont="1" applyBorder="1" applyAlignment="1" applyProtection="1">
      <alignment vertical="center"/>
      <protection/>
    </xf>
    <xf numFmtId="0" fontId="40" fillId="0" borderId="0" xfId="0" applyFont="1" applyAlignment="1" applyProtection="1">
      <alignment horizontal="left" vertical="center" wrapText="1"/>
      <protection/>
    </xf>
    <xf numFmtId="0" fontId="1" fillId="0" borderId="0" xfId="21" applyAlignment="1" applyProtection="1">
      <alignment vertical="top"/>
      <protection/>
    </xf>
    <xf numFmtId="0" fontId="46" fillId="11" borderId="39" xfId="21" applyFont="1" applyFill="1" applyBorder="1" applyAlignment="1" applyProtection="1">
      <alignment horizontal="center" vertical="top" wrapText="1"/>
      <protection/>
    </xf>
    <xf numFmtId="0" fontId="46" fillId="11" borderId="40" xfId="21" applyFont="1" applyFill="1" applyBorder="1" applyAlignment="1" applyProtection="1">
      <alignment horizontal="left" vertical="top"/>
      <protection/>
    </xf>
    <xf numFmtId="0" fontId="46" fillId="11" borderId="40" xfId="21" applyFont="1" applyFill="1" applyBorder="1" applyAlignment="1" applyProtection="1">
      <alignment horizontal="center" vertical="top"/>
      <protection/>
    </xf>
    <xf numFmtId="0" fontId="46" fillId="11" borderId="40" xfId="21" applyFont="1" applyFill="1" applyBorder="1" applyAlignment="1" applyProtection="1">
      <alignment horizontal="center" vertical="top" wrapText="1"/>
      <protection/>
    </xf>
    <xf numFmtId="0" fontId="46" fillId="11" borderId="41" xfId="21" applyFont="1" applyFill="1" applyBorder="1" applyAlignment="1" applyProtection="1">
      <alignment horizontal="center" vertical="top" wrapText="1"/>
      <protection/>
    </xf>
    <xf numFmtId="0" fontId="1" fillId="0" borderId="0" xfId="21" applyFont="1" applyAlignment="1" applyProtection="1">
      <alignment vertical="top"/>
      <protection/>
    </xf>
    <xf numFmtId="0" fontId="49" fillId="0" borderId="42" xfId="21" applyFont="1" applyFill="1" applyBorder="1" applyAlignment="1" applyProtection="1">
      <alignment horizontal="center" vertical="top" wrapText="1"/>
      <protection/>
    </xf>
    <xf numFmtId="0" fontId="49" fillId="0" borderId="43" xfId="21" applyFont="1" applyFill="1" applyBorder="1" applyAlignment="1" applyProtection="1">
      <alignment horizontal="center" vertical="top"/>
      <protection/>
    </xf>
    <xf numFmtId="0" fontId="49" fillId="0" borderId="43" xfId="21" applyFont="1" applyFill="1" applyBorder="1" applyAlignment="1" applyProtection="1">
      <alignment horizontal="center" vertical="top" wrapText="1"/>
      <protection/>
    </xf>
    <xf numFmtId="0" fontId="49" fillId="0" borderId="44" xfId="21" applyFont="1" applyFill="1" applyBorder="1" applyAlignment="1" applyProtection="1">
      <alignment horizontal="center" vertical="top" wrapText="1"/>
      <protection/>
    </xf>
    <xf numFmtId="0" fontId="49" fillId="0" borderId="45" xfId="21" applyFont="1" applyFill="1" applyBorder="1" applyAlignment="1" applyProtection="1">
      <alignment horizontal="center" vertical="top"/>
      <protection/>
    </xf>
    <xf numFmtId="0" fontId="49" fillId="0" borderId="46" xfId="21" applyFont="1" applyFill="1" applyBorder="1" applyAlignment="1" applyProtection="1">
      <alignment horizontal="center" vertical="top"/>
      <protection/>
    </xf>
    <xf numFmtId="0" fontId="49" fillId="0" borderId="47" xfId="21" applyFont="1" applyFill="1" applyBorder="1" applyAlignment="1" applyProtection="1">
      <alignment horizontal="center" vertical="top"/>
      <protection/>
    </xf>
    <xf numFmtId="49" fontId="50" fillId="0" borderId="48" xfId="21" applyNumberFormat="1" applyFont="1" applyBorder="1" applyAlignment="1" applyProtection="1">
      <alignment horizontal="center" vertical="top"/>
      <protection/>
    </xf>
    <xf numFmtId="0" fontId="51" fillId="0" borderId="11" xfId="21" applyFont="1" applyBorder="1" applyAlignment="1" applyProtection="1">
      <alignment horizontal="left" vertical="center" wrapText="1"/>
      <protection/>
    </xf>
    <xf numFmtId="0" fontId="49" fillId="0" borderId="11" xfId="21" applyFont="1" applyBorder="1" applyAlignment="1" applyProtection="1">
      <alignment horizontal="center" vertical="top"/>
      <protection/>
    </xf>
    <xf numFmtId="3" fontId="49" fillId="0" borderId="11" xfId="21" applyNumberFormat="1" applyFont="1" applyBorder="1" applyAlignment="1" applyProtection="1">
      <alignment horizontal="center" vertical="top" wrapText="1"/>
      <protection/>
    </xf>
    <xf numFmtId="3" fontId="49" fillId="0" borderId="11" xfId="21" applyNumberFormat="1" applyFont="1" applyBorder="1" applyAlignment="1" applyProtection="1">
      <alignment vertical="top"/>
      <protection/>
    </xf>
    <xf numFmtId="4" fontId="49" fillId="0" borderId="11" xfId="21" applyNumberFormat="1" applyFont="1" applyBorder="1" applyAlignment="1" applyProtection="1">
      <alignment vertical="top"/>
      <protection/>
    </xf>
    <xf numFmtId="0" fontId="50" fillId="0" borderId="11" xfId="21" applyFont="1" applyBorder="1" applyAlignment="1" applyProtection="1">
      <alignment horizontal="left" vertical="top" wrapText="1"/>
      <protection/>
    </xf>
    <xf numFmtId="49" fontId="50" fillId="0" borderId="49" xfId="21" applyNumberFormat="1" applyFont="1" applyBorder="1" applyAlignment="1" applyProtection="1">
      <alignment horizontal="center" vertical="top"/>
      <protection/>
    </xf>
    <xf numFmtId="0" fontId="49" fillId="0" borderId="50" xfId="21" applyFont="1" applyBorder="1" applyAlignment="1" applyProtection="1">
      <alignment horizontal="left" vertical="top" wrapText="1"/>
      <protection/>
    </xf>
    <xf numFmtId="0" fontId="49" fillId="0" borderId="50" xfId="21" applyFont="1" applyBorder="1" applyAlignment="1" applyProtection="1">
      <alignment horizontal="center" vertical="top"/>
      <protection/>
    </xf>
    <xf numFmtId="3" fontId="49" fillId="0" borderId="50" xfId="21" applyNumberFormat="1" applyFont="1" applyBorder="1" applyAlignment="1" applyProtection="1">
      <alignment horizontal="center" vertical="top" wrapText="1"/>
      <protection/>
    </xf>
    <xf numFmtId="3" fontId="49" fillId="0" borderId="50" xfId="21" applyNumberFormat="1" applyFont="1" applyBorder="1" applyAlignment="1" applyProtection="1">
      <alignment vertical="top"/>
      <protection/>
    </xf>
    <xf numFmtId="4" fontId="49" fillId="0" borderId="50" xfId="21" applyNumberFormat="1" applyFont="1" applyBorder="1" applyAlignment="1" applyProtection="1">
      <alignment vertical="top"/>
      <protection/>
    </xf>
    <xf numFmtId="0" fontId="49" fillId="0" borderId="11" xfId="21" applyFont="1" applyBorder="1" applyAlignment="1" applyProtection="1">
      <alignment horizontal="left" vertical="top" wrapText="1"/>
      <protection/>
    </xf>
    <xf numFmtId="49" fontId="50" fillId="0" borderId="51" xfId="21" applyNumberFormat="1" applyFont="1" applyBorder="1" applyAlignment="1" applyProtection="1">
      <alignment horizontal="center" vertical="top"/>
      <protection/>
    </xf>
    <xf numFmtId="0" fontId="51" fillId="0" borderId="12" xfId="21" applyFont="1" applyBorder="1" applyAlignment="1" applyProtection="1">
      <alignment horizontal="left" vertical="center" wrapText="1"/>
      <protection/>
    </xf>
    <xf numFmtId="0" fontId="49" fillId="0" borderId="12" xfId="21" applyFont="1" applyBorder="1" applyAlignment="1" applyProtection="1">
      <alignment horizontal="center" vertical="top"/>
      <protection/>
    </xf>
    <xf numFmtId="3" fontId="49" fillId="0" borderId="12" xfId="21" applyNumberFormat="1" applyFont="1" applyBorder="1" applyAlignment="1" applyProtection="1">
      <alignment horizontal="center" vertical="top" wrapText="1"/>
      <protection/>
    </xf>
    <xf numFmtId="3" fontId="49" fillId="0" borderId="12" xfId="21" applyNumberFormat="1" applyFont="1" applyBorder="1" applyAlignment="1" applyProtection="1">
      <alignment vertical="top"/>
      <protection/>
    </xf>
    <xf numFmtId="4" fontId="49" fillId="0" borderId="12" xfId="21" applyNumberFormat="1" applyFont="1" applyBorder="1" applyAlignment="1" applyProtection="1">
      <alignment vertical="top"/>
      <protection/>
    </xf>
    <xf numFmtId="0" fontId="50" fillId="0" borderId="12" xfId="21" applyFont="1" applyBorder="1" applyAlignment="1" applyProtection="1">
      <alignment horizontal="left" vertical="top" wrapText="1"/>
      <protection/>
    </xf>
    <xf numFmtId="0" fontId="49" fillId="0" borderId="11" xfId="21" applyFont="1" applyBorder="1" applyAlignment="1" applyProtection="1">
      <alignment horizontal="left" vertical="center" wrapText="1"/>
      <protection/>
    </xf>
    <xf numFmtId="49" fontId="50" fillId="0" borderId="52" xfId="21" applyNumberFormat="1" applyFont="1" applyFill="1" applyBorder="1" applyAlignment="1" applyProtection="1">
      <alignment horizontal="center" vertical="top"/>
      <protection/>
    </xf>
    <xf numFmtId="0" fontId="50" fillId="0" borderId="53" xfId="21" applyFont="1" applyFill="1" applyBorder="1" applyAlignment="1" applyProtection="1">
      <alignment horizontal="left" vertical="top" wrapText="1"/>
      <protection/>
    </xf>
    <xf numFmtId="0" fontId="49" fillId="0" borderId="53" xfId="21" applyFont="1" applyFill="1" applyBorder="1" applyAlignment="1" applyProtection="1">
      <alignment horizontal="center" vertical="top"/>
      <protection/>
    </xf>
    <xf numFmtId="3" fontId="49" fillId="0" borderId="53" xfId="21" applyNumberFormat="1" applyFont="1" applyFill="1" applyBorder="1" applyAlignment="1" applyProtection="1">
      <alignment horizontal="center" vertical="top" wrapText="1"/>
      <protection/>
    </xf>
    <xf numFmtId="3" fontId="49" fillId="0" borderId="53" xfId="21" applyNumberFormat="1" applyFont="1" applyFill="1" applyBorder="1" applyAlignment="1" applyProtection="1">
      <alignment vertical="top"/>
      <protection/>
    </xf>
    <xf numFmtId="4" fontId="49" fillId="0" borderId="53" xfId="21" applyNumberFormat="1" applyFont="1" applyBorder="1" applyAlignment="1" applyProtection="1">
      <alignment vertical="top"/>
      <protection/>
    </xf>
    <xf numFmtId="0" fontId="49" fillId="0" borderId="52" xfId="21" applyFont="1" applyBorder="1" applyAlignment="1" applyProtection="1">
      <alignment horizontal="center" vertical="top"/>
      <protection/>
    </xf>
    <xf numFmtId="0" fontId="49" fillId="0" borderId="0" xfId="21" applyFont="1" applyBorder="1" applyAlignment="1" applyProtection="1">
      <alignment horizontal="left" vertical="top" wrapText="1"/>
      <protection/>
    </xf>
    <xf numFmtId="0" fontId="49" fillId="0" borderId="53" xfId="21" applyFont="1" applyBorder="1" applyAlignment="1" applyProtection="1">
      <alignment horizontal="center" vertical="top"/>
      <protection/>
    </xf>
    <xf numFmtId="3" fontId="49" fillId="0" borderId="53" xfId="21" applyNumberFormat="1" applyFont="1" applyBorder="1" applyAlignment="1" applyProtection="1">
      <alignment horizontal="center" vertical="top" wrapText="1"/>
      <protection/>
    </xf>
    <xf numFmtId="3" fontId="49" fillId="0" borderId="53" xfId="21" applyNumberFormat="1" applyFont="1" applyBorder="1" applyAlignment="1" applyProtection="1">
      <alignment vertical="top"/>
      <protection/>
    </xf>
    <xf numFmtId="0" fontId="49" fillId="0" borderId="5" xfId="21" applyFont="1" applyBorder="1" applyAlignment="1" applyProtection="1">
      <alignment horizontal="left" vertical="top" wrapText="1" indent="1"/>
      <protection/>
    </xf>
    <xf numFmtId="0" fontId="49" fillId="0" borderId="54" xfId="21" applyFont="1" applyBorder="1" applyAlignment="1" applyProtection="1">
      <alignment horizontal="center" vertical="top"/>
      <protection/>
    </xf>
    <xf numFmtId="3" fontId="49" fillId="0" borderId="54" xfId="21" applyNumberFormat="1" applyFont="1" applyBorder="1" applyAlignment="1" applyProtection="1">
      <alignment horizontal="center" vertical="top" wrapText="1"/>
      <protection/>
    </xf>
    <xf numFmtId="3" fontId="49" fillId="0" borderId="54" xfId="21" applyNumberFormat="1" applyFont="1" applyBorder="1" applyAlignment="1" applyProtection="1">
      <alignment vertical="top"/>
      <protection/>
    </xf>
    <xf numFmtId="4" fontId="49" fillId="0" borderId="54" xfId="21" applyNumberFormat="1" applyFont="1" applyBorder="1" applyAlignment="1" applyProtection="1">
      <alignment vertical="top"/>
      <protection/>
    </xf>
    <xf numFmtId="0" fontId="50" fillId="0" borderId="55" xfId="21" applyFont="1" applyBorder="1" applyAlignment="1" applyProtection="1">
      <alignment horizontal="left" vertical="top" indent="1"/>
      <protection/>
    </xf>
    <xf numFmtId="4" fontId="46" fillId="0" borderId="56" xfId="21" applyNumberFormat="1" applyFont="1" applyBorder="1" applyAlignment="1" applyProtection="1">
      <alignment vertical="top"/>
      <protection/>
    </xf>
    <xf numFmtId="4" fontId="0" fillId="0" borderId="1" xfId="0" applyNumberFormat="1" applyFont="1" applyFill="1" applyBorder="1" applyAlignment="1" applyProtection="1">
      <alignment vertical="center"/>
      <protection/>
    </xf>
    <xf numFmtId="4" fontId="59" fillId="3" borderId="10" xfId="23" applyNumberFormat="1" applyFont="1" applyFill="1" applyBorder="1" applyAlignment="1" applyProtection="1">
      <alignment horizontal="right" vertical="top" wrapText="1"/>
      <protection locked="0"/>
    </xf>
    <xf numFmtId="4" fontId="59" fillId="3" borderId="10" xfId="23" applyNumberFormat="1" applyFont="1" applyFill="1" applyBorder="1" applyAlignment="1" applyProtection="1">
      <alignment horizontal="right"/>
      <protection locked="0"/>
    </xf>
    <xf numFmtId="0" fontId="2" fillId="0" borderId="0" xfId="23" applyAlignment="1" applyProtection="1">
      <alignment horizontal="center"/>
      <protection/>
    </xf>
    <xf numFmtId="49" fontId="52" fillId="4" borderId="10" xfId="23" applyNumberFormat="1" applyFont="1" applyFill="1" applyBorder="1" applyAlignment="1" applyProtection="1">
      <alignment horizontal="left"/>
      <protection/>
    </xf>
    <xf numFmtId="0" fontId="2" fillId="0" borderId="0" xfId="23" applyFont="1" applyAlignment="1" applyProtection="1">
      <alignment horizontal="center"/>
      <protection/>
    </xf>
    <xf numFmtId="49" fontId="53" fillId="5" borderId="10" xfId="23" applyNumberFormat="1" applyFont="1" applyFill="1" applyBorder="1" applyAlignment="1" applyProtection="1">
      <alignment horizontal="left"/>
      <protection/>
    </xf>
    <xf numFmtId="4" fontId="53" fillId="5" borderId="10" xfId="23" applyNumberFormat="1" applyFont="1" applyFill="1" applyBorder="1" applyAlignment="1" applyProtection="1">
      <alignment horizontal="left"/>
      <protection/>
    </xf>
    <xf numFmtId="4" fontId="52" fillId="4" borderId="10" xfId="23" applyNumberFormat="1" applyFont="1" applyFill="1" applyBorder="1" applyAlignment="1" applyProtection="1">
      <alignment horizontal="right"/>
      <protection/>
    </xf>
    <xf numFmtId="49" fontId="54" fillId="6" borderId="10" xfId="23" applyNumberFormat="1" applyFont="1" applyFill="1" applyBorder="1" applyAlignment="1" applyProtection="1">
      <alignment horizontal="left"/>
      <protection/>
    </xf>
    <xf numFmtId="4" fontId="54" fillId="6" borderId="10" xfId="23" applyNumberFormat="1" applyFont="1" applyFill="1" applyBorder="1" applyAlignment="1" applyProtection="1">
      <alignment horizontal="right"/>
      <protection/>
    </xf>
    <xf numFmtId="49" fontId="55" fillId="12" borderId="10" xfId="23" applyNumberFormat="1" applyFont="1" applyFill="1" applyBorder="1" applyAlignment="1" applyProtection="1">
      <alignment horizontal="left"/>
      <protection/>
    </xf>
    <xf numFmtId="4" fontId="55" fillId="12" borderId="10" xfId="23" applyNumberFormat="1" applyFont="1" applyFill="1" applyBorder="1" applyAlignment="1" applyProtection="1">
      <alignment horizontal="right"/>
      <protection/>
    </xf>
    <xf numFmtId="49" fontId="53" fillId="7" borderId="10" xfId="23" applyNumberFormat="1" applyFont="1" applyFill="1" applyBorder="1" applyAlignment="1" applyProtection="1">
      <alignment horizontal="left"/>
      <protection/>
    </xf>
    <xf numFmtId="4" fontId="53" fillId="7" borderId="10" xfId="23" applyNumberFormat="1" applyFont="1" applyFill="1" applyBorder="1" applyAlignment="1" applyProtection="1">
      <alignment horizontal="right"/>
      <protection/>
    </xf>
    <xf numFmtId="49" fontId="53" fillId="7" borderId="10" xfId="23" applyNumberFormat="1" applyFont="1" applyFill="1" applyBorder="1" applyAlignment="1" applyProtection="1">
      <alignment horizontal="left" vertical="top" wrapText="1"/>
      <protection/>
    </xf>
    <xf numFmtId="4" fontId="53" fillId="7" borderId="10" xfId="23" applyNumberFormat="1" applyFont="1" applyFill="1" applyBorder="1" applyAlignment="1" applyProtection="1">
      <alignment horizontal="right" vertical="top" wrapText="1"/>
      <protection/>
    </xf>
    <xf numFmtId="49" fontId="2" fillId="0" borderId="0" xfId="23" applyNumberFormat="1" applyProtection="1">
      <alignment/>
      <protection/>
    </xf>
    <xf numFmtId="4" fontId="2" fillId="0" borderId="0" xfId="23" applyNumberFormat="1" applyProtection="1">
      <alignment/>
      <protection/>
    </xf>
    <xf numFmtId="49" fontId="53" fillId="5" borderId="10" xfId="0" applyNumberFormat="1" applyFont="1" applyFill="1" applyBorder="1" applyAlignment="1" applyProtection="1">
      <alignment horizontal="left"/>
      <protection/>
    </xf>
    <xf numFmtId="49" fontId="52" fillId="4" borderId="10" xfId="0" applyNumberFormat="1" applyFont="1" applyFill="1" applyBorder="1" applyAlignment="1" applyProtection="1">
      <alignment horizontal="left"/>
      <protection/>
    </xf>
    <xf numFmtId="49" fontId="54" fillId="6" borderId="10" xfId="0" applyNumberFormat="1" applyFont="1" applyFill="1" applyBorder="1" applyAlignment="1" applyProtection="1">
      <alignment horizontal="left"/>
      <protection/>
    </xf>
    <xf numFmtId="49" fontId="53" fillId="7" borderId="10" xfId="0" applyNumberFormat="1" applyFont="1" applyFill="1" applyBorder="1" applyAlignment="1" applyProtection="1">
      <alignment horizontal="left"/>
      <protection/>
    </xf>
    <xf numFmtId="4" fontId="56" fillId="12" borderId="10" xfId="0" applyNumberFormat="1" applyFont="1" applyFill="1" applyBorder="1" applyAlignment="1" applyProtection="1">
      <alignment horizontal="left"/>
      <protection/>
    </xf>
    <xf numFmtId="168" fontId="56" fillId="12" borderId="10" xfId="0" applyNumberFormat="1" applyFont="1" applyFill="1" applyBorder="1" applyAlignment="1" applyProtection="1">
      <alignment horizontal="left"/>
      <protection/>
    </xf>
    <xf numFmtId="49" fontId="0" fillId="0" borderId="0" xfId="0" applyNumberFormat="1" applyProtection="1">
      <protection/>
    </xf>
    <xf numFmtId="3" fontId="1" fillId="0" borderId="0" xfId="0" applyNumberFormat="1" applyFont="1" applyAlignment="1" applyProtection="1">
      <alignment horizontal="left"/>
      <protection/>
    </xf>
    <xf numFmtId="0" fontId="4" fillId="0" borderId="0" xfId="0" applyFont="1" applyBorder="1" applyAlignment="1" applyProtection="1">
      <alignment horizontal="left" vertical="center"/>
      <protection/>
    </xf>
    <xf numFmtId="0" fontId="0" fillId="0" borderId="0" xfId="0" applyBorder="1" applyProtection="1">
      <protection/>
    </xf>
    <xf numFmtId="0" fontId="3" fillId="0" borderId="0" xfId="0" applyFont="1" applyBorder="1" applyAlignment="1" applyProtection="1">
      <alignment horizontal="right" vertical="center"/>
      <protection/>
    </xf>
    <xf numFmtId="165" fontId="4" fillId="0" borderId="0" xfId="0" applyNumberFormat="1" applyFont="1" applyAlignment="1" applyProtection="1">
      <alignment horizontal="left" vertical="center"/>
      <protection/>
    </xf>
    <xf numFmtId="0" fontId="3" fillId="0" borderId="0" xfId="0" applyFont="1" applyBorder="1" applyAlignment="1" applyProtection="1">
      <alignment horizontal="left" vertical="center"/>
      <protection/>
    </xf>
    <xf numFmtId="0" fontId="9" fillId="0" borderId="0" xfId="0" applyFont="1" applyAlignment="1" applyProtection="1">
      <alignment vertical="center"/>
      <protection/>
    </xf>
    <xf numFmtId="0" fontId="0" fillId="0" borderId="0" xfId="0" applyProtection="1">
      <protection/>
    </xf>
    <xf numFmtId="0" fontId="0" fillId="0" borderId="0" xfId="0" applyFont="1" applyAlignment="1" applyProtection="1">
      <alignment vertical="center"/>
      <protection/>
    </xf>
    <xf numFmtId="0" fontId="35" fillId="2" borderId="0" xfId="20" applyFont="1" applyFill="1" applyAlignment="1" applyProtection="1">
      <alignment vertical="center"/>
      <protection/>
    </xf>
    <xf numFmtId="0" fontId="0" fillId="0" borderId="0"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Border="1" applyAlignment="1" applyProtection="1">
      <alignment horizontal="left" vertical="center"/>
      <protection/>
    </xf>
    <xf numFmtId="4" fontId="58" fillId="7" borderId="10" xfId="23" applyNumberFormat="1" applyFont="1" applyFill="1" applyBorder="1" applyAlignment="1" applyProtection="1">
      <alignment horizontal="right"/>
      <protection/>
    </xf>
    <xf numFmtId="4" fontId="57" fillId="12" borderId="10" xfId="23" applyNumberFormat="1" applyFont="1" applyFill="1" applyBorder="1" applyAlignment="1" applyProtection="1">
      <alignment horizontal="right"/>
      <protection/>
    </xf>
    <xf numFmtId="4" fontId="57" fillId="6" borderId="10" xfId="23" applyNumberFormat="1" applyFont="1" applyFill="1" applyBorder="1" applyAlignment="1" applyProtection="1">
      <alignment horizontal="right"/>
      <protection/>
    </xf>
    <xf numFmtId="4" fontId="57" fillId="4" borderId="10" xfId="23" applyNumberFormat="1" applyFont="1" applyFill="1" applyBorder="1" applyAlignment="1" applyProtection="1">
      <alignment horizontal="right"/>
      <protection/>
    </xf>
    <xf numFmtId="49" fontId="54" fillId="6" borderId="10" xfId="23" applyNumberFormat="1" applyFont="1" applyFill="1" applyBorder="1" applyAlignment="1" applyProtection="1">
      <alignment horizontal="center"/>
      <protection/>
    </xf>
    <xf numFmtId="0" fontId="9"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0" fillId="0" borderId="0" xfId="0" applyFont="1" applyAlignment="1" applyProtection="1">
      <alignment/>
      <protection/>
    </xf>
    <xf numFmtId="0" fontId="10" fillId="0" borderId="0" xfId="0" applyFont="1" applyAlignment="1" applyProtection="1">
      <alignment horizontal="left"/>
      <protection/>
    </xf>
    <xf numFmtId="49" fontId="9" fillId="0" borderId="0" xfId="0" applyNumberFormat="1" applyFont="1" applyAlignment="1" applyProtection="1">
      <alignment horizontal="left"/>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39" fillId="0" borderId="0" xfId="0" applyFont="1" applyAlignment="1" applyProtection="1">
      <alignment horizontal="left" vertical="center"/>
      <protection/>
    </xf>
    <xf numFmtId="49" fontId="0" fillId="0" borderId="0" xfId="0" applyNumberFormat="1" applyFont="1" applyAlignment="1" applyProtection="1">
      <alignment vertical="center"/>
      <protection/>
    </xf>
    <xf numFmtId="0" fontId="4" fillId="0" borderId="0" xfId="0" applyFont="1" applyBorder="1" applyAlignment="1" applyProtection="1">
      <alignment horizontal="left" vertical="center"/>
      <protection/>
    </xf>
    <xf numFmtId="0" fontId="0" fillId="0" borderId="0" xfId="0" applyBorder="1" applyProtection="1">
      <protection/>
    </xf>
    <xf numFmtId="0" fontId="3" fillId="0" borderId="0" xfId="0" applyFont="1" applyBorder="1" applyAlignment="1" applyProtection="1">
      <alignment horizontal="right" vertical="center"/>
      <protection/>
    </xf>
    <xf numFmtId="165" fontId="4" fillId="0" borderId="0" xfId="0" applyNumberFormat="1" applyFont="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Protection="1">
      <protection/>
    </xf>
    <xf numFmtId="0" fontId="0" fillId="0" borderId="0" xfId="0" applyFont="1" applyAlignment="1" applyProtection="1">
      <alignment vertical="center"/>
      <protection/>
    </xf>
    <xf numFmtId="0" fontId="35" fillId="2" borderId="0" xfId="20" applyFont="1" applyFill="1" applyAlignment="1" applyProtection="1">
      <alignment vertical="center"/>
      <protection/>
    </xf>
    <xf numFmtId="0" fontId="0" fillId="0" borderId="0"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Border="1" applyAlignment="1" applyProtection="1">
      <alignment horizontal="left" vertical="center"/>
      <protection/>
    </xf>
    <xf numFmtId="0" fontId="33"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33" fillId="0" borderId="0" xfId="0" applyFont="1" applyAlignment="1" applyProtection="1">
      <alignment horizontal="center" vertical="center" wrapText="1"/>
      <protection/>
    </xf>
    <xf numFmtId="0" fontId="18" fillId="13" borderId="0" xfId="0" applyFont="1" applyFill="1" applyAlignment="1" applyProtection="1">
      <alignment horizontal="center" vertical="center"/>
      <protection/>
    </xf>
    <xf numFmtId="0" fontId="0" fillId="0" borderId="0" xfId="0" applyProtection="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33" fillId="0" borderId="0" xfId="0" applyFont="1" applyAlignment="1" applyProtection="1">
      <alignment horizontal="center"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0" fontId="28" fillId="0" borderId="0" xfId="0" applyFont="1" applyAlignment="1" applyProtection="1">
      <alignment horizontal="center" vertical="center" wrapText="1"/>
      <protection/>
    </xf>
    <xf numFmtId="0" fontId="28" fillId="0" borderId="0" xfId="0" applyFont="1" applyAlignment="1" applyProtection="1">
      <alignment horizontal="center" vertical="center" wrapText="1"/>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4" fillId="0" borderId="0" xfId="0" applyFont="1" applyAlignment="1" applyProtection="1">
      <alignment vertical="center"/>
      <protection/>
    </xf>
    <xf numFmtId="0" fontId="25" fillId="0" borderId="30" xfId="0" applyFont="1" applyBorder="1" applyAlignment="1" applyProtection="1">
      <alignment horizontal="center" vertical="center"/>
      <protection/>
    </xf>
    <xf numFmtId="0" fontId="25" fillId="0" borderId="18" xfId="0" applyFont="1" applyBorder="1" applyAlignment="1" applyProtection="1">
      <alignment horizontal="left" vertical="center"/>
      <protection/>
    </xf>
    <xf numFmtId="0" fontId="3" fillId="0" borderId="32"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4" fillId="9" borderId="20" xfId="0" applyFont="1" applyFill="1" applyBorder="1" applyAlignment="1" applyProtection="1">
      <alignment horizontal="center" vertical="center"/>
      <protection/>
    </xf>
    <xf numFmtId="0" fontId="4" fillId="9" borderId="21" xfId="0" applyFont="1" applyFill="1" applyBorder="1" applyAlignment="1" applyProtection="1">
      <alignment horizontal="left" vertical="center"/>
      <protection/>
    </xf>
    <xf numFmtId="0" fontId="4" fillId="9" borderId="21" xfId="0" applyFont="1" applyFill="1" applyBorder="1" applyAlignment="1" applyProtection="1">
      <alignment horizontal="center" vertical="center"/>
      <protection/>
    </xf>
    <xf numFmtId="0" fontId="4" fillId="9" borderId="21" xfId="0" applyFont="1" applyFill="1" applyBorder="1" applyAlignment="1" applyProtection="1">
      <alignment horizontal="right" vertical="center"/>
      <protection/>
    </xf>
    <xf numFmtId="164" fontId="3"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protection/>
    </xf>
    <xf numFmtId="4" fontId="22" fillId="0" borderId="0" xfId="0" applyNumberFormat="1" applyFont="1" applyBorder="1" applyAlignment="1" applyProtection="1">
      <alignment vertical="center"/>
      <protection/>
    </xf>
    <xf numFmtId="0" fontId="5" fillId="10" borderId="21" xfId="0" applyFont="1" applyFill="1" applyBorder="1" applyAlignment="1" applyProtection="1">
      <alignment horizontal="left" vertical="center"/>
      <protection/>
    </xf>
    <xf numFmtId="0" fontId="0" fillId="10" borderId="21" xfId="0" applyFont="1" applyFill="1" applyBorder="1" applyAlignment="1" applyProtection="1">
      <alignment vertical="center"/>
      <protection/>
    </xf>
    <xf numFmtId="4" fontId="5" fillId="10" borderId="21" xfId="0" applyNumberFormat="1" applyFont="1" applyFill="1" applyBorder="1" applyAlignment="1" applyProtection="1">
      <alignment vertical="center"/>
      <protection/>
    </xf>
    <xf numFmtId="0" fontId="0" fillId="10" borderId="38" xfId="0" applyFont="1" applyFill="1" applyBorder="1" applyAlignment="1" applyProtection="1">
      <alignment vertical="center"/>
      <protection/>
    </xf>
    <xf numFmtId="0" fontId="22" fillId="0" borderId="0" xfId="0" applyFont="1" applyAlignment="1" applyProtection="1">
      <alignment horizontal="left" vertical="top" wrapText="1"/>
      <protection/>
    </xf>
    <xf numFmtId="0" fontId="22" fillId="0" borderId="0" xfId="0" applyFont="1"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0" xfId="0" applyBorder="1" applyProtection="1">
      <protection/>
    </xf>
    <xf numFmtId="0" fontId="5" fillId="0" borderId="0" xfId="0" applyFont="1" applyBorder="1" applyAlignment="1" applyProtection="1">
      <alignment horizontal="left" vertical="top" wrapText="1"/>
      <protection/>
    </xf>
    <xf numFmtId="49" fontId="4" fillId="3"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xf>
    <xf numFmtId="4" fontId="23" fillId="0" borderId="37" xfId="0" applyNumberFormat="1" applyFont="1" applyBorder="1" applyAlignment="1" applyProtection="1">
      <alignment vertical="center"/>
      <protection/>
    </xf>
    <xf numFmtId="0" fontId="0" fillId="0" borderId="37" xfId="0" applyFont="1" applyBorder="1" applyAlignment="1" applyProtection="1">
      <alignment vertical="center"/>
      <protection/>
    </xf>
    <xf numFmtId="0" fontId="3" fillId="0" borderId="0" xfId="0" applyFont="1" applyBorder="1" applyAlignment="1" applyProtection="1">
      <alignment horizontal="right" vertical="center"/>
      <protection/>
    </xf>
    <xf numFmtId="0" fontId="0" fillId="0" borderId="0" xfId="0" applyFont="1" applyAlignment="1" applyProtection="1">
      <alignment vertical="center"/>
      <protection/>
    </xf>
    <xf numFmtId="0" fontId="35" fillId="2" borderId="0" xfId="20" applyFont="1" applyFill="1" applyAlignment="1" applyProtection="1">
      <alignment vertical="center"/>
      <protection/>
    </xf>
    <xf numFmtId="0" fontId="21"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5"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1" fillId="0" borderId="0" xfId="0" applyFont="1" applyAlignment="1" applyProtection="1">
      <alignment horizontal="left" vertical="center" wrapText="1"/>
      <protection/>
    </xf>
    <xf numFmtId="0" fontId="21" fillId="0" borderId="0" xfId="0" applyFont="1" applyAlignment="1" applyProtection="1">
      <alignment horizontal="left" vertical="center"/>
      <protection/>
    </xf>
    <xf numFmtId="0" fontId="21" fillId="0" borderId="0" xfId="0" applyFont="1" applyBorder="1" applyAlignment="1" applyProtection="1">
      <alignment horizontal="left" vertical="center"/>
      <protection/>
    </xf>
    <xf numFmtId="0" fontId="46" fillId="0" borderId="57" xfId="21" applyFont="1" applyBorder="1" applyAlignment="1" applyProtection="1">
      <alignment horizontal="left" vertical="top" wrapText="1" indent="1"/>
      <protection/>
    </xf>
    <xf numFmtId="0" fontId="46" fillId="0" borderId="58" xfId="21" applyFont="1" applyBorder="1" applyAlignment="1" applyProtection="1">
      <alignment horizontal="left" vertical="top" wrapText="1" indent="1"/>
      <protection/>
    </xf>
    <xf numFmtId="0" fontId="46" fillId="0" borderId="59" xfId="21" applyFont="1" applyBorder="1" applyAlignment="1" applyProtection="1">
      <alignment horizontal="left" vertical="top" wrapText="1" indent="1"/>
      <protection/>
    </xf>
    <xf numFmtId="49" fontId="45" fillId="0" borderId="0" xfId="21" applyNumberFormat="1" applyFont="1" applyAlignment="1" applyProtection="1">
      <alignment horizontal="center" vertical="top"/>
      <protection/>
    </xf>
    <xf numFmtId="49" fontId="47" fillId="0" borderId="60" xfId="21" applyNumberFormat="1" applyFont="1" applyBorder="1" applyAlignment="1" applyProtection="1">
      <alignment horizontal="center" vertical="top"/>
      <protection/>
    </xf>
    <xf numFmtId="0" fontId="46" fillId="0" borderId="0" xfId="21" applyFont="1" applyAlignment="1" applyProtection="1">
      <alignment horizontal="left" vertical="top" indent="1"/>
      <protection/>
    </xf>
    <xf numFmtId="0" fontId="1" fillId="0" borderId="0" xfId="21" applyAlignment="1" applyProtection="1">
      <alignment vertical="top"/>
      <protection/>
    </xf>
    <xf numFmtId="0" fontId="1" fillId="0" borderId="0" xfId="21" applyAlignment="1" applyProtection="1">
      <alignment horizontal="right" vertical="top"/>
      <protection/>
    </xf>
    <xf numFmtId="0" fontId="1" fillId="0" borderId="60" xfId="21" applyFont="1" applyBorder="1" applyAlignment="1" applyProtection="1">
      <alignment horizontal="left" vertical="top" indent="1"/>
      <protection/>
    </xf>
    <xf numFmtId="0" fontId="1" fillId="0" borderId="60" xfId="21" applyFont="1" applyBorder="1" applyAlignment="1" applyProtection="1">
      <alignment vertical="top"/>
      <protection/>
    </xf>
    <xf numFmtId="0" fontId="48" fillId="0" borderId="60" xfId="21" applyFont="1" applyBorder="1" applyAlignment="1" applyProtection="1">
      <alignment vertical="top"/>
      <protection/>
    </xf>
    <xf numFmtId="0" fontId="19" fillId="0" borderId="0" xfId="0" applyFont="1" applyBorder="1" applyAlignment="1" applyProtection="1">
      <alignment horizontal="center" vertical="center" wrapText="1"/>
      <protection locked="0"/>
    </xf>
    <xf numFmtId="0" fontId="30" fillId="0" borderId="8" xfId="0" applyFont="1" applyBorder="1" applyAlignment="1" applyProtection="1">
      <alignment horizontal="left"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wrapText="1"/>
      <protection locked="0"/>
    </xf>
    <xf numFmtId="0" fontId="19" fillId="0" borderId="0" xfId="0" applyFont="1" applyBorder="1" applyAlignment="1" applyProtection="1">
      <alignment horizontal="center" vertical="center"/>
      <protection locked="0"/>
    </xf>
    <xf numFmtId="0" fontId="30" fillId="0" borderId="8" xfId="0" applyFont="1" applyBorder="1" applyAlignment="1" applyProtection="1">
      <alignment horizontal="left"/>
      <protection locked="0"/>
    </xf>
    <xf numFmtId="0" fontId="4" fillId="0" borderId="0" xfId="0" applyFont="1" applyBorder="1" applyAlignment="1" applyProtection="1">
      <alignment horizontal="left" vertical="top"/>
      <protection locked="0"/>
    </xf>
  </cellXfs>
  <cellStyles count="10">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3 2" xfId="23"/>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0</xdr:row>
      <xdr:rowOff>0</xdr:rowOff>
    </xdr:from>
    <xdr:to>
      <xdr:col>13</xdr:col>
      <xdr:colOff>457200</xdr:colOff>
      <xdr:row>1</xdr:row>
      <xdr:rowOff>9525</xdr:rowOff>
    </xdr:to>
    <xdr:sp macro="" textlink="">
      <xdr:nvSpPr>
        <xdr:cNvPr id="2" name="Text Box 1"/>
        <xdr:cNvSpPr txBox="1">
          <a:spLocks noChangeArrowheads="1"/>
        </xdr:cNvSpPr>
      </xdr:nvSpPr>
      <xdr:spPr bwMode="auto">
        <a:xfrm>
          <a:off x="12030075" y="0"/>
          <a:ext cx="1676400" cy="171450"/>
        </a:xfrm>
        <a:prstGeom prst="rect">
          <a:avLst/>
        </a:prstGeom>
        <a:solidFill>
          <a:srgbClr val="FFCC00"/>
        </a:solidFill>
        <a:ln w="9525">
          <a:solidFill>
            <a:srgbClr val="000000"/>
          </a:solidFill>
          <a:miter lim="800000"/>
          <a:headEnd type="none"/>
          <a:tailEnd type="none"/>
        </a:ln>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y\Ostatn&#237;\Rozpo&#269;ty%20-%20vzory\Bla&#382;ej\14.Uprava%20Star&#233;%20Jaktarky\PS%20rozpo&#269;ty\CS_Stara_Jaktarka_kalkulace_nakladu_PS-202_Elektrocast_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Rozpočet"/>
      <sheetName val="Parametry"/>
    </sheetNames>
    <sheetDataSet>
      <sheetData sheetId="0" refreshError="1"/>
      <sheetData sheetId="1"/>
      <sheetData sheetId="2">
        <row r="16">
          <cell r="B16" t="str">
            <v>3,60</v>
          </cell>
        </row>
        <row r="31">
          <cell r="B31">
            <v>21</v>
          </cell>
        </row>
        <row r="32">
          <cell r="B32">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0"/>
  <sheetViews>
    <sheetView showGridLines="0" tabSelected="1" workbookViewId="0" topLeftCell="A1">
      <pane ySplit="1" topLeftCell="A14" activePane="bottomLeft" state="frozen"/>
      <selection pane="bottomLeft" activeCell="AG57" sqref="AG57:AM57"/>
    </sheetView>
  </sheetViews>
  <sheetFormatPr defaultColWidth="9.33203125" defaultRowHeight="13.5"/>
  <cols>
    <col min="1" max="1" width="8.33203125" style="261" customWidth="1"/>
    <col min="2" max="2" width="1.66796875" style="261" customWidth="1"/>
    <col min="3" max="3" width="4.16015625" style="261" customWidth="1"/>
    <col min="4" max="33" width="2.66015625" style="261" customWidth="1"/>
    <col min="34" max="34" width="3.33203125" style="261" customWidth="1"/>
    <col min="35" max="35" width="31.66015625" style="261" customWidth="1"/>
    <col min="36" max="37" width="2.5" style="261" customWidth="1"/>
    <col min="38" max="38" width="8.33203125" style="261" customWidth="1"/>
    <col min="39" max="39" width="3.33203125" style="261" customWidth="1"/>
    <col min="40" max="40" width="13.33203125" style="261" customWidth="1"/>
    <col min="41" max="41" width="7.5" style="261" customWidth="1"/>
    <col min="42" max="42" width="4.16015625" style="261" customWidth="1"/>
    <col min="43" max="43" width="15.66015625" style="261" customWidth="1"/>
    <col min="44" max="44" width="13.66015625" style="261" customWidth="1"/>
    <col min="45" max="47" width="25.83203125" style="261" hidden="1" customWidth="1"/>
    <col min="48" max="52" width="21.66015625" style="261" hidden="1" customWidth="1"/>
    <col min="53" max="53" width="19.16015625" style="261" hidden="1" customWidth="1"/>
    <col min="54" max="54" width="25" style="261" hidden="1" customWidth="1"/>
    <col min="55" max="56" width="19.16015625" style="261" hidden="1" customWidth="1"/>
    <col min="57" max="57" width="66.5" style="261" customWidth="1"/>
    <col min="58" max="70" width="9.33203125" style="261" customWidth="1"/>
    <col min="71" max="91" width="9.33203125" style="261" hidden="1" customWidth="1"/>
    <col min="92" max="16384" width="9.33203125" style="261" customWidth="1"/>
  </cols>
  <sheetData>
    <row r="1" spans="1:74" ht="21.4"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109"/>
      <c r="AJ1" s="108"/>
      <c r="AK1" s="108"/>
      <c r="AL1" s="108"/>
      <c r="AM1" s="108"/>
      <c r="AN1" s="108"/>
      <c r="AO1" s="108"/>
      <c r="AP1" s="108"/>
      <c r="AQ1" s="108"/>
      <c r="AR1" s="108"/>
      <c r="AS1" s="108"/>
      <c r="AT1" s="108"/>
      <c r="AU1" s="108"/>
      <c r="AV1" s="108"/>
      <c r="AW1" s="108"/>
      <c r="AX1" s="108"/>
      <c r="AY1" s="108"/>
      <c r="AZ1" s="108"/>
      <c r="BA1" s="2" t="s">
        <v>4</v>
      </c>
      <c r="BB1" s="2" t="s">
        <v>5</v>
      </c>
      <c r="BC1" s="108"/>
      <c r="BD1" s="108"/>
      <c r="BE1" s="108"/>
      <c r="BF1" s="108"/>
      <c r="BG1" s="108"/>
      <c r="BH1" s="108"/>
      <c r="BI1" s="108"/>
      <c r="BJ1" s="108"/>
      <c r="BK1" s="108"/>
      <c r="BL1" s="108"/>
      <c r="BM1" s="108"/>
      <c r="BN1" s="108"/>
      <c r="BO1" s="108"/>
      <c r="BP1" s="108"/>
      <c r="BQ1" s="108"/>
      <c r="BR1" s="108"/>
      <c r="BT1" s="265" t="s">
        <v>6</v>
      </c>
      <c r="BU1" s="265" t="s">
        <v>6</v>
      </c>
      <c r="BV1" s="265" t="s">
        <v>7</v>
      </c>
    </row>
    <row r="2" spans="3:72" ht="36.95" customHeight="1">
      <c r="AR2" s="443" t="s">
        <v>8</v>
      </c>
      <c r="AS2" s="444"/>
      <c r="AT2" s="444"/>
      <c r="AU2" s="444"/>
      <c r="AV2" s="444"/>
      <c r="AW2" s="444"/>
      <c r="AX2" s="444"/>
      <c r="AY2" s="444"/>
      <c r="AZ2" s="444"/>
      <c r="BA2" s="444"/>
      <c r="BB2" s="444"/>
      <c r="BC2" s="444"/>
      <c r="BD2" s="444"/>
      <c r="BE2" s="444"/>
      <c r="BS2" s="110" t="s">
        <v>9</v>
      </c>
      <c r="BT2" s="110" t="s">
        <v>10</v>
      </c>
    </row>
    <row r="3" spans="2:72" ht="6.95" customHeight="1">
      <c r="B3" s="111"/>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3"/>
      <c r="BS3" s="110" t="s">
        <v>9</v>
      </c>
      <c r="BT3" s="110" t="s">
        <v>11</v>
      </c>
    </row>
    <row r="4" spans="2:71" ht="36.95" customHeight="1">
      <c r="B4" s="114"/>
      <c r="C4" s="115"/>
      <c r="D4" s="116" t="s">
        <v>12</v>
      </c>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7"/>
      <c r="AS4" s="118" t="s">
        <v>13</v>
      </c>
      <c r="BE4" s="266" t="s">
        <v>14</v>
      </c>
      <c r="BS4" s="110" t="s">
        <v>15</v>
      </c>
    </row>
    <row r="5" spans="2:71" ht="14.45" customHeight="1">
      <c r="B5" s="114"/>
      <c r="C5" s="115"/>
      <c r="D5" s="267" t="s">
        <v>16</v>
      </c>
      <c r="E5" s="115"/>
      <c r="F5" s="115"/>
      <c r="G5" s="115"/>
      <c r="H5" s="115"/>
      <c r="I5" s="115"/>
      <c r="J5" s="115"/>
      <c r="K5" s="476" t="s">
        <v>17</v>
      </c>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115"/>
      <c r="AQ5" s="117"/>
      <c r="BE5" s="474" t="s">
        <v>18</v>
      </c>
      <c r="BS5" s="110" t="s">
        <v>9</v>
      </c>
    </row>
    <row r="6" spans="2:71" ht="36.95" customHeight="1">
      <c r="B6" s="114"/>
      <c r="C6" s="115"/>
      <c r="D6" s="268" t="s">
        <v>19</v>
      </c>
      <c r="E6" s="115"/>
      <c r="F6" s="115"/>
      <c r="G6" s="115"/>
      <c r="H6" s="115"/>
      <c r="I6" s="115"/>
      <c r="J6" s="115"/>
      <c r="K6" s="478" t="s">
        <v>20</v>
      </c>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115"/>
      <c r="AQ6" s="117"/>
      <c r="BE6" s="475"/>
      <c r="BS6" s="110" t="s">
        <v>9</v>
      </c>
    </row>
    <row r="7" spans="2:71" ht="14.45" customHeight="1">
      <c r="B7" s="114"/>
      <c r="C7" s="115"/>
      <c r="D7" s="264" t="s">
        <v>21</v>
      </c>
      <c r="E7" s="115"/>
      <c r="F7" s="115"/>
      <c r="G7" s="115"/>
      <c r="H7" s="115"/>
      <c r="I7" s="115"/>
      <c r="J7" s="115"/>
      <c r="K7" s="121" t="s">
        <v>5</v>
      </c>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264" t="s">
        <v>22</v>
      </c>
      <c r="AL7" s="115"/>
      <c r="AM7" s="115"/>
      <c r="AN7" s="121" t="s">
        <v>5</v>
      </c>
      <c r="AO7" s="115"/>
      <c r="AP7" s="115"/>
      <c r="AQ7" s="117"/>
      <c r="BE7" s="475"/>
      <c r="BS7" s="110" t="s">
        <v>9</v>
      </c>
    </row>
    <row r="8" spans="2:71" ht="14.45" customHeight="1">
      <c r="B8" s="114"/>
      <c r="C8" s="115"/>
      <c r="D8" s="264" t="s">
        <v>23</v>
      </c>
      <c r="E8" s="115"/>
      <c r="F8" s="115"/>
      <c r="G8" s="115"/>
      <c r="H8" s="115"/>
      <c r="I8" s="115"/>
      <c r="J8" s="115"/>
      <c r="K8" s="121" t="s">
        <v>24</v>
      </c>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264" t="s">
        <v>25</v>
      </c>
      <c r="AL8" s="115"/>
      <c r="AM8" s="115"/>
      <c r="AN8" s="102">
        <v>43220</v>
      </c>
      <c r="AO8" s="115"/>
      <c r="AP8" s="115"/>
      <c r="AQ8" s="117"/>
      <c r="BE8" s="475"/>
      <c r="BS8" s="110" t="s">
        <v>9</v>
      </c>
    </row>
    <row r="9" spans="2:71" ht="14.45" customHeight="1">
      <c r="B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7"/>
      <c r="BE9" s="475"/>
      <c r="BS9" s="110" t="s">
        <v>9</v>
      </c>
    </row>
    <row r="10" spans="2:71" ht="14.45" customHeight="1">
      <c r="B10" s="114"/>
      <c r="C10" s="115"/>
      <c r="D10" s="264" t="s">
        <v>26</v>
      </c>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264" t="s">
        <v>27</v>
      </c>
      <c r="AL10" s="115"/>
      <c r="AM10" s="115"/>
      <c r="AN10" s="121" t="s">
        <v>5</v>
      </c>
      <c r="AO10" s="115"/>
      <c r="AP10" s="115"/>
      <c r="AQ10" s="117"/>
      <c r="BE10" s="475"/>
      <c r="BS10" s="110" t="s">
        <v>9</v>
      </c>
    </row>
    <row r="11" spans="2:71" ht="18.4" customHeight="1">
      <c r="B11" s="114"/>
      <c r="C11" s="115"/>
      <c r="D11" s="115"/>
      <c r="E11" s="121" t="s">
        <v>28</v>
      </c>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264" t="s">
        <v>29</v>
      </c>
      <c r="AL11" s="115"/>
      <c r="AM11" s="115"/>
      <c r="AN11" s="121" t="s">
        <v>5</v>
      </c>
      <c r="AO11" s="115"/>
      <c r="AP11" s="115"/>
      <c r="AQ11" s="117"/>
      <c r="BE11" s="475"/>
      <c r="BS11" s="110" t="s">
        <v>9</v>
      </c>
    </row>
    <row r="12" spans="2:71" ht="6.95" customHeight="1">
      <c r="B12" s="114"/>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7"/>
      <c r="BE12" s="475"/>
      <c r="BS12" s="110" t="s">
        <v>9</v>
      </c>
    </row>
    <row r="13" spans="2:71" ht="14.45" customHeight="1">
      <c r="B13" s="114"/>
      <c r="C13" s="115"/>
      <c r="D13" s="264" t="s">
        <v>30</v>
      </c>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264" t="s">
        <v>27</v>
      </c>
      <c r="AL13" s="115"/>
      <c r="AM13" s="115"/>
      <c r="AN13" s="258" t="s">
        <v>31</v>
      </c>
      <c r="AO13" s="115"/>
      <c r="AP13" s="115"/>
      <c r="AQ13" s="117"/>
      <c r="BE13" s="475"/>
      <c r="BS13" s="110" t="s">
        <v>9</v>
      </c>
    </row>
    <row r="14" spans="2:71" ht="15">
      <c r="B14" s="114"/>
      <c r="C14" s="115"/>
      <c r="D14" s="115"/>
      <c r="E14" s="479" t="s">
        <v>31</v>
      </c>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264" t="s">
        <v>29</v>
      </c>
      <c r="AL14" s="115"/>
      <c r="AM14" s="115"/>
      <c r="AN14" s="258" t="s">
        <v>31</v>
      </c>
      <c r="AO14" s="115"/>
      <c r="AP14" s="115"/>
      <c r="AQ14" s="117"/>
      <c r="BE14" s="475"/>
      <c r="BS14" s="110" t="s">
        <v>9</v>
      </c>
    </row>
    <row r="15" spans="2:71" ht="6.95" customHeight="1">
      <c r="B15" s="114"/>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7"/>
      <c r="BE15" s="475"/>
      <c r="BS15" s="110" t="s">
        <v>6</v>
      </c>
    </row>
    <row r="16" spans="2:71" ht="14.45" customHeight="1">
      <c r="B16" s="114"/>
      <c r="C16" s="115"/>
      <c r="D16" s="264" t="s">
        <v>32</v>
      </c>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264" t="s">
        <v>27</v>
      </c>
      <c r="AL16" s="115"/>
      <c r="AM16" s="115"/>
      <c r="AN16" s="121" t="s">
        <v>5</v>
      </c>
      <c r="AO16" s="115"/>
      <c r="AP16" s="115"/>
      <c r="AQ16" s="117"/>
      <c r="BE16" s="475"/>
      <c r="BS16" s="110" t="s">
        <v>6</v>
      </c>
    </row>
    <row r="17" spans="2:71" ht="18.4" customHeight="1">
      <c r="B17" s="114"/>
      <c r="C17" s="115"/>
      <c r="D17" s="115"/>
      <c r="E17" s="121" t="s">
        <v>33</v>
      </c>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264" t="s">
        <v>29</v>
      </c>
      <c r="AL17" s="115"/>
      <c r="AM17" s="115"/>
      <c r="AN17" s="121" t="s">
        <v>5</v>
      </c>
      <c r="AO17" s="115"/>
      <c r="AP17" s="115"/>
      <c r="AQ17" s="117"/>
      <c r="BE17" s="475"/>
      <c r="BS17" s="110" t="s">
        <v>34</v>
      </c>
    </row>
    <row r="18" spans="2:71" ht="6.95" customHeight="1">
      <c r="B18" s="114"/>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7"/>
      <c r="BE18" s="475"/>
      <c r="BS18" s="110" t="s">
        <v>9</v>
      </c>
    </row>
    <row r="19" spans="2:71" ht="14.45" customHeight="1">
      <c r="B19" s="114"/>
      <c r="C19" s="115"/>
      <c r="D19" s="264" t="s">
        <v>35</v>
      </c>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7"/>
      <c r="BE19" s="475"/>
      <c r="BS19" s="110" t="s">
        <v>9</v>
      </c>
    </row>
    <row r="20" spans="2:71" ht="16.5" customHeight="1">
      <c r="B20" s="114"/>
      <c r="C20" s="115"/>
      <c r="D20" s="115"/>
      <c r="E20" s="481" t="s">
        <v>5</v>
      </c>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115"/>
      <c r="AP20" s="115"/>
      <c r="AQ20" s="117"/>
      <c r="BE20" s="475"/>
      <c r="BS20" s="110" t="s">
        <v>6</v>
      </c>
    </row>
    <row r="21" spans="2:57" ht="6.95" customHeight="1">
      <c r="B21" s="114"/>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7"/>
      <c r="BE21" s="475"/>
    </row>
    <row r="22" spans="2:57" ht="6.95" customHeight="1">
      <c r="B22" s="114"/>
      <c r="C22" s="115"/>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115"/>
      <c r="AQ22" s="117"/>
      <c r="BE22" s="475"/>
    </row>
    <row r="23" spans="2:57" s="259" customFormat="1" ht="25.9" customHeight="1">
      <c r="B23" s="119"/>
      <c r="C23" s="262"/>
      <c r="D23" s="270" t="s">
        <v>36</v>
      </c>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482">
        <f>ROUND(AG51,2)</f>
        <v>500000</v>
      </c>
      <c r="AL23" s="483"/>
      <c r="AM23" s="483"/>
      <c r="AN23" s="483"/>
      <c r="AO23" s="483"/>
      <c r="AP23" s="262"/>
      <c r="AQ23" s="120"/>
      <c r="BE23" s="475"/>
    </row>
    <row r="24" spans="2:57" s="259" customFormat="1" ht="6.95" customHeight="1">
      <c r="B24" s="119"/>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120"/>
      <c r="BE24" s="475"/>
    </row>
    <row r="25" spans="2:57" s="259" customFormat="1" ht="13.5">
      <c r="B25" s="119"/>
      <c r="C25" s="262"/>
      <c r="D25" s="262"/>
      <c r="E25" s="262"/>
      <c r="F25" s="262"/>
      <c r="G25" s="262"/>
      <c r="H25" s="262"/>
      <c r="I25" s="262"/>
      <c r="J25" s="262"/>
      <c r="K25" s="262"/>
      <c r="L25" s="484" t="s">
        <v>37</v>
      </c>
      <c r="M25" s="484"/>
      <c r="N25" s="484"/>
      <c r="O25" s="484"/>
      <c r="P25" s="262"/>
      <c r="Q25" s="262"/>
      <c r="R25" s="262"/>
      <c r="S25" s="262"/>
      <c r="T25" s="262"/>
      <c r="U25" s="262"/>
      <c r="V25" s="262"/>
      <c r="W25" s="484" t="s">
        <v>38</v>
      </c>
      <c r="X25" s="484"/>
      <c r="Y25" s="484"/>
      <c r="Z25" s="484"/>
      <c r="AA25" s="484"/>
      <c r="AB25" s="484"/>
      <c r="AC25" s="484"/>
      <c r="AD25" s="484"/>
      <c r="AE25" s="484"/>
      <c r="AF25" s="262"/>
      <c r="AG25" s="262"/>
      <c r="AH25" s="262"/>
      <c r="AI25" s="262"/>
      <c r="AJ25" s="262"/>
      <c r="AK25" s="484" t="s">
        <v>39</v>
      </c>
      <c r="AL25" s="484"/>
      <c r="AM25" s="484"/>
      <c r="AN25" s="484"/>
      <c r="AO25" s="484"/>
      <c r="AP25" s="262"/>
      <c r="AQ25" s="120"/>
      <c r="BE25" s="475"/>
    </row>
    <row r="26" spans="2:57" s="275" customFormat="1" ht="14.45" customHeight="1">
      <c r="B26" s="272"/>
      <c r="C26" s="273"/>
      <c r="D26" s="132" t="s">
        <v>40</v>
      </c>
      <c r="E26" s="273"/>
      <c r="F26" s="132" t="s">
        <v>41</v>
      </c>
      <c r="G26" s="273"/>
      <c r="H26" s="273"/>
      <c r="I26" s="273"/>
      <c r="J26" s="273"/>
      <c r="K26" s="273"/>
      <c r="L26" s="467">
        <v>0.21</v>
      </c>
      <c r="M26" s="468"/>
      <c r="N26" s="468"/>
      <c r="O26" s="468"/>
      <c r="P26" s="273"/>
      <c r="Q26" s="273"/>
      <c r="R26" s="273"/>
      <c r="S26" s="273"/>
      <c r="T26" s="273"/>
      <c r="U26" s="273"/>
      <c r="V26" s="273"/>
      <c r="W26" s="469">
        <f>AK23</f>
        <v>500000</v>
      </c>
      <c r="X26" s="468"/>
      <c r="Y26" s="468"/>
      <c r="Z26" s="468"/>
      <c r="AA26" s="468"/>
      <c r="AB26" s="468"/>
      <c r="AC26" s="468"/>
      <c r="AD26" s="468"/>
      <c r="AE26" s="468"/>
      <c r="AF26" s="273"/>
      <c r="AG26" s="273"/>
      <c r="AH26" s="273"/>
      <c r="AI26" s="273"/>
      <c r="AJ26" s="273"/>
      <c r="AK26" s="469">
        <f>W26*L26</f>
        <v>105000</v>
      </c>
      <c r="AL26" s="468"/>
      <c r="AM26" s="468"/>
      <c r="AN26" s="468"/>
      <c r="AO26" s="468"/>
      <c r="AP26" s="273"/>
      <c r="AQ26" s="274"/>
      <c r="BE26" s="475"/>
    </row>
    <row r="27" spans="2:57" s="275" customFormat="1" ht="14.45" customHeight="1">
      <c r="B27" s="272"/>
      <c r="C27" s="273"/>
      <c r="D27" s="273"/>
      <c r="E27" s="273"/>
      <c r="F27" s="132" t="s">
        <v>42</v>
      </c>
      <c r="G27" s="273"/>
      <c r="H27" s="273"/>
      <c r="I27" s="273"/>
      <c r="J27" s="273"/>
      <c r="K27" s="273"/>
      <c r="L27" s="467">
        <v>0.15</v>
      </c>
      <c r="M27" s="468"/>
      <c r="N27" s="468"/>
      <c r="O27" s="468"/>
      <c r="P27" s="273"/>
      <c r="Q27" s="273"/>
      <c r="R27" s="273"/>
      <c r="S27" s="273"/>
      <c r="T27" s="273"/>
      <c r="U27" s="273"/>
      <c r="V27" s="273"/>
      <c r="W27" s="469">
        <v>0</v>
      </c>
      <c r="X27" s="468"/>
      <c r="Y27" s="468"/>
      <c r="Z27" s="468"/>
      <c r="AA27" s="468"/>
      <c r="AB27" s="468"/>
      <c r="AC27" s="468"/>
      <c r="AD27" s="468"/>
      <c r="AE27" s="468"/>
      <c r="AF27" s="273"/>
      <c r="AG27" s="273"/>
      <c r="AH27" s="273"/>
      <c r="AI27" s="273"/>
      <c r="AJ27" s="273"/>
      <c r="AK27" s="469">
        <f>W27*L27</f>
        <v>0</v>
      </c>
      <c r="AL27" s="468"/>
      <c r="AM27" s="468"/>
      <c r="AN27" s="468"/>
      <c r="AO27" s="468"/>
      <c r="AP27" s="273"/>
      <c r="AQ27" s="274"/>
      <c r="BE27" s="475"/>
    </row>
    <row r="28" spans="2:57" s="275" customFormat="1" ht="14.45" customHeight="1" hidden="1">
      <c r="B28" s="272"/>
      <c r="C28" s="273"/>
      <c r="D28" s="273"/>
      <c r="E28" s="273"/>
      <c r="F28" s="132" t="s">
        <v>43</v>
      </c>
      <c r="G28" s="273"/>
      <c r="H28" s="273"/>
      <c r="I28" s="273"/>
      <c r="J28" s="273"/>
      <c r="K28" s="273"/>
      <c r="L28" s="467">
        <v>0.21</v>
      </c>
      <c r="M28" s="468"/>
      <c r="N28" s="468"/>
      <c r="O28" s="468"/>
      <c r="P28" s="273"/>
      <c r="Q28" s="273"/>
      <c r="R28" s="273"/>
      <c r="S28" s="273"/>
      <c r="T28" s="273"/>
      <c r="U28" s="273"/>
      <c r="V28" s="273"/>
      <c r="W28" s="469" t="e">
        <f>ROUND(BB51,2)</f>
        <v>#REF!</v>
      </c>
      <c r="X28" s="468"/>
      <c r="Y28" s="468"/>
      <c r="Z28" s="468"/>
      <c r="AA28" s="468"/>
      <c r="AB28" s="468"/>
      <c r="AC28" s="468"/>
      <c r="AD28" s="468"/>
      <c r="AE28" s="468"/>
      <c r="AF28" s="273"/>
      <c r="AG28" s="273"/>
      <c r="AH28" s="273"/>
      <c r="AI28" s="273"/>
      <c r="AJ28" s="273"/>
      <c r="AK28" s="469">
        <v>0</v>
      </c>
      <c r="AL28" s="468"/>
      <c r="AM28" s="468"/>
      <c r="AN28" s="468"/>
      <c r="AO28" s="468"/>
      <c r="AP28" s="273"/>
      <c r="AQ28" s="274"/>
      <c r="BE28" s="475"/>
    </row>
    <row r="29" spans="2:57" s="275" customFormat="1" ht="14.45" customHeight="1" hidden="1">
      <c r="B29" s="272"/>
      <c r="C29" s="273"/>
      <c r="D29" s="273"/>
      <c r="E29" s="273"/>
      <c r="F29" s="132" t="s">
        <v>44</v>
      </c>
      <c r="G29" s="273"/>
      <c r="H29" s="273"/>
      <c r="I29" s="273"/>
      <c r="J29" s="273"/>
      <c r="K29" s="273"/>
      <c r="L29" s="467">
        <v>0.15</v>
      </c>
      <c r="M29" s="468"/>
      <c r="N29" s="468"/>
      <c r="O29" s="468"/>
      <c r="P29" s="273"/>
      <c r="Q29" s="273"/>
      <c r="R29" s="273"/>
      <c r="S29" s="273"/>
      <c r="T29" s="273"/>
      <c r="U29" s="273"/>
      <c r="V29" s="273"/>
      <c r="W29" s="469" t="e">
        <f>ROUND(BC51,2)</f>
        <v>#REF!</v>
      </c>
      <c r="X29" s="468"/>
      <c r="Y29" s="468"/>
      <c r="Z29" s="468"/>
      <c r="AA29" s="468"/>
      <c r="AB29" s="468"/>
      <c r="AC29" s="468"/>
      <c r="AD29" s="468"/>
      <c r="AE29" s="468"/>
      <c r="AF29" s="273"/>
      <c r="AG29" s="273"/>
      <c r="AH29" s="273"/>
      <c r="AI29" s="273"/>
      <c r="AJ29" s="273"/>
      <c r="AK29" s="469">
        <v>0</v>
      </c>
      <c r="AL29" s="468"/>
      <c r="AM29" s="468"/>
      <c r="AN29" s="468"/>
      <c r="AO29" s="468"/>
      <c r="AP29" s="273"/>
      <c r="AQ29" s="274"/>
      <c r="BE29" s="475"/>
    </row>
    <row r="30" spans="2:57" s="275" customFormat="1" ht="14.45" customHeight="1" hidden="1">
      <c r="B30" s="272"/>
      <c r="C30" s="273"/>
      <c r="D30" s="273"/>
      <c r="E30" s="273"/>
      <c r="F30" s="132" t="s">
        <v>45</v>
      </c>
      <c r="G30" s="273"/>
      <c r="H30" s="273"/>
      <c r="I30" s="273"/>
      <c r="J30" s="273"/>
      <c r="K30" s="273"/>
      <c r="L30" s="467">
        <v>0</v>
      </c>
      <c r="M30" s="468"/>
      <c r="N30" s="468"/>
      <c r="O30" s="468"/>
      <c r="P30" s="273"/>
      <c r="Q30" s="273"/>
      <c r="R30" s="273"/>
      <c r="S30" s="273"/>
      <c r="T30" s="273"/>
      <c r="U30" s="273"/>
      <c r="V30" s="273"/>
      <c r="W30" s="469" t="e">
        <f>ROUND(BD51,2)</f>
        <v>#REF!</v>
      </c>
      <c r="X30" s="468"/>
      <c r="Y30" s="468"/>
      <c r="Z30" s="468"/>
      <c r="AA30" s="468"/>
      <c r="AB30" s="468"/>
      <c r="AC30" s="468"/>
      <c r="AD30" s="468"/>
      <c r="AE30" s="468"/>
      <c r="AF30" s="273"/>
      <c r="AG30" s="273"/>
      <c r="AH30" s="273"/>
      <c r="AI30" s="273"/>
      <c r="AJ30" s="273"/>
      <c r="AK30" s="469">
        <v>0</v>
      </c>
      <c r="AL30" s="468"/>
      <c r="AM30" s="468"/>
      <c r="AN30" s="468"/>
      <c r="AO30" s="468"/>
      <c r="AP30" s="273"/>
      <c r="AQ30" s="274"/>
      <c r="BE30" s="475"/>
    </row>
    <row r="31" spans="2:57" s="259" customFormat="1" ht="6.95" customHeight="1">
      <c r="B31" s="119"/>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120"/>
      <c r="BE31" s="475"/>
    </row>
    <row r="32" spans="2:57" s="259" customFormat="1" ht="25.9" customHeight="1">
      <c r="B32" s="119"/>
      <c r="C32" s="276"/>
      <c r="D32" s="277" t="s">
        <v>46</v>
      </c>
      <c r="E32" s="278"/>
      <c r="F32" s="278"/>
      <c r="G32" s="278"/>
      <c r="H32" s="278"/>
      <c r="I32" s="278"/>
      <c r="J32" s="278"/>
      <c r="K32" s="278"/>
      <c r="L32" s="278"/>
      <c r="M32" s="278"/>
      <c r="N32" s="278"/>
      <c r="O32" s="278"/>
      <c r="P32" s="278"/>
      <c r="Q32" s="278"/>
      <c r="R32" s="278"/>
      <c r="S32" s="278"/>
      <c r="T32" s="279" t="s">
        <v>47</v>
      </c>
      <c r="U32" s="278"/>
      <c r="V32" s="278"/>
      <c r="W32" s="278"/>
      <c r="X32" s="470" t="s">
        <v>48</v>
      </c>
      <c r="Y32" s="471"/>
      <c r="Z32" s="471"/>
      <c r="AA32" s="471"/>
      <c r="AB32" s="471"/>
      <c r="AC32" s="278"/>
      <c r="AD32" s="278"/>
      <c r="AE32" s="278"/>
      <c r="AF32" s="278"/>
      <c r="AG32" s="278"/>
      <c r="AH32" s="278"/>
      <c r="AI32" s="278"/>
      <c r="AJ32" s="278"/>
      <c r="AK32" s="472">
        <f>AN51</f>
        <v>605000</v>
      </c>
      <c r="AL32" s="471"/>
      <c r="AM32" s="471"/>
      <c r="AN32" s="471"/>
      <c r="AO32" s="473"/>
      <c r="AP32" s="276"/>
      <c r="AQ32" s="280"/>
      <c r="BE32" s="475"/>
    </row>
    <row r="33" spans="2:43" s="259" customFormat="1" ht="6.95" customHeight="1">
      <c r="B33" s="119"/>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120"/>
    </row>
    <row r="34" spans="2:43" s="259" customFormat="1" ht="6.95" customHeight="1">
      <c r="B34" s="142"/>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4"/>
    </row>
    <row r="38" spans="2:44" s="259" customFormat="1" ht="6.95" customHeight="1">
      <c r="B38" s="145"/>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19"/>
    </row>
    <row r="39" spans="2:44" s="259" customFormat="1" ht="36.95" customHeight="1">
      <c r="B39" s="119"/>
      <c r="C39" s="166" t="s">
        <v>49</v>
      </c>
      <c r="AR39" s="119"/>
    </row>
    <row r="40" spans="2:44" s="259" customFormat="1" ht="6.95" customHeight="1">
      <c r="B40" s="119"/>
      <c r="AR40" s="119"/>
    </row>
    <row r="41" spans="2:44" s="282" customFormat="1" ht="14.45" customHeight="1">
      <c r="B41" s="281"/>
      <c r="C41" s="263" t="s">
        <v>16</v>
      </c>
      <c r="L41" s="282" t="str">
        <f>K5</f>
        <v>Blazej-014</v>
      </c>
      <c r="AR41" s="281"/>
    </row>
    <row r="42" spans="2:44" s="285" customFormat="1" ht="36.95" customHeight="1">
      <c r="B42" s="283"/>
      <c r="C42" s="284" t="s">
        <v>19</v>
      </c>
      <c r="L42" s="455" t="str">
        <f>K6</f>
        <v>Úprava Staré Jaktarky</v>
      </c>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R42" s="283"/>
    </row>
    <row r="43" spans="2:44" s="259" customFormat="1" ht="6.95" customHeight="1">
      <c r="B43" s="119"/>
      <c r="AR43" s="119"/>
    </row>
    <row r="44" spans="2:44" s="259" customFormat="1" ht="15">
      <c r="B44" s="119"/>
      <c r="C44" s="263" t="s">
        <v>23</v>
      </c>
      <c r="L44" s="286" t="str">
        <f>IF(K8="","",K8)</f>
        <v xml:space="preserve"> </v>
      </c>
      <c r="AI44" s="263" t="s">
        <v>25</v>
      </c>
      <c r="AM44" s="457">
        <f>IF(AN8="","",AN8)</f>
        <v>43220</v>
      </c>
      <c r="AN44" s="457"/>
      <c r="AR44" s="119"/>
    </row>
    <row r="45" spans="2:44" s="259" customFormat="1" ht="6.95" customHeight="1">
      <c r="B45" s="119"/>
      <c r="AR45" s="119"/>
    </row>
    <row r="46" spans="2:56" s="259" customFormat="1" ht="15">
      <c r="B46" s="119"/>
      <c r="C46" s="263" t="s">
        <v>26</v>
      </c>
      <c r="L46" s="282" t="str">
        <f>IF(E11="","",E11)</f>
        <v>Statutarní město Opava</v>
      </c>
      <c r="AI46" s="263" t="s">
        <v>32</v>
      </c>
      <c r="AM46" s="458" t="str">
        <f>IF(E17="","",E17)</f>
        <v>KB projekt Aqua s.r.o.</v>
      </c>
      <c r="AN46" s="458"/>
      <c r="AO46" s="458"/>
      <c r="AP46" s="458"/>
      <c r="AR46" s="119"/>
      <c r="AS46" s="459" t="s">
        <v>50</v>
      </c>
      <c r="AT46" s="460"/>
      <c r="AU46" s="127"/>
      <c r="AV46" s="127"/>
      <c r="AW46" s="127"/>
      <c r="AX46" s="127"/>
      <c r="AY46" s="127"/>
      <c r="AZ46" s="127"/>
      <c r="BA46" s="127"/>
      <c r="BB46" s="127"/>
      <c r="BC46" s="127"/>
      <c r="BD46" s="287"/>
    </row>
    <row r="47" spans="2:56" s="259" customFormat="1" ht="15">
      <c r="B47" s="119"/>
      <c r="C47" s="263" t="s">
        <v>30</v>
      </c>
      <c r="L47" s="282" t="str">
        <f>IF(E14="Vyplň údaj","",E14)</f>
        <v/>
      </c>
      <c r="AR47" s="119"/>
      <c r="AS47" s="461"/>
      <c r="AT47" s="462"/>
      <c r="AU47" s="262"/>
      <c r="AV47" s="262"/>
      <c r="AW47" s="262"/>
      <c r="AX47" s="262"/>
      <c r="AY47" s="262"/>
      <c r="AZ47" s="262"/>
      <c r="BA47" s="262"/>
      <c r="BB47" s="262"/>
      <c r="BC47" s="262"/>
      <c r="BD47" s="211"/>
    </row>
    <row r="48" spans="2:56" s="259" customFormat="1" ht="10.9" customHeight="1">
      <c r="B48" s="119"/>
      <c r="AR48" s="119"/>
      <c r="AS48" s="461"/>
      <c r="AT48" s="462"/>
      <c r="AU48" s="262"/>
      <c r="AV48" s="262"/>
      <c r="AW48" s="262"/>
      <c r="AX48" s="262"/>
      <c r="AY48" s="262"/>
      <c r="AZ48" s="262"/>
      <c r="BA48" s="262"/>
      <c r="BB48" s="262"/>
      <c r="BC48" s="262"/>
      <c r="BD48" s="211"/>
    </row>
    <row r="49" spans="2:56" s="259" customFormat="1" ht="29.25" customHeight="1">
      <c r="B49" s="119"/>
      <c r="C49" s="463" t="s">
        <v>51</v>
      </c>
      <c r="D49" s="464"/>
      <c r="E49" s="464"/>
      <c r="F49" s="464"/>
      <c r="G49" s="464"/>
      <c r="H49" s="137"/>
      <c r="I49" s="465" t="s">
        <v>52</v>
      </c>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6" t="s">
        <v>53</v>
      </c>
      <c r="AH49" s="464"/>
      <c r="AI49" s="464"/>
      <c r="AJ49" s="464"/>
      <c r="AK49" s="464"/>
      <c r="AL49" s="464"/>
      <c r="AM49" s="464"/>
      <c r="AN49" s="465" t="s">
        <v>54</v>
      </c>
      <c r="AO49" s="464"/>
      <c r="AP49" s="464"/>
      <c r="AQ49" s="288" t="s">
        <v>55</v>
      </c>
      <c r="AR49" s="119"/>
      <c r="AS49" s="173" t="s">
        <v>56</v>
      </c>
      <c r="AT49" s="174" t="s">
        <v>57</v>
      </c>
      <c r="AU49" s="174" t="s">
        <v>58</v>
      </c>
      <c r="AV49" s="174" t="s">
        <v>59</v>
      </c>
      <c r="AW49" s="174" t="s">
        <v>60</v>
      </c>
      <c r="AX49" s="174" t="s">
        <v>61</v>
      </c>
      <c r="AY49" s="174" t="s">
        <v>62</v>
      </c>
      <c r="AZ49" s="174" t="s">
        <v>63</v>
      </c>
      <c r="BA49" s="174" t="s">
        <v>64</v>
      </c>
      <c r="BB49" s="174" t="s">
        <v>65</v>
      </c>
      <c r="BC49" s="174" t="s">
        <v>66</v>
      </c>
      <c r="BD49" s="175" t="s">
        <v>67</v>
      </c>
    </row>
    <row r="50" spans="2:56" s="259" customFormat="1" ht="10.9" customHeight="1">
      <c r="B50" s="119"/>
      <c r="AR50" s="119"/>
      <c r="AS50" s="179"/>
      <c r="AT50" s="127"/>
      <c r="AU50" s="127"/>
      <c r="AV50" s="127"/>
      <c r="AW50" s="127"/>
      <c r="AX50" s="127"/>
      <c r="AY50" s="127"/>
      <c r="AZ50" s="127"/>
      <c r="BA50" s="127"/>
      <c r="BB50" s="127"/>
      <c r="BC50" s="127"/>
      <c r="BD50" s="287"/>
    </row>
    <row r="51" spans="2:90" s="285" customFormat="1" ht="32.45" customHeight="1">
      <c r="B51" s="283"/>
      <c r="C51" s="177" t="s">
        <v>68</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447">
        <f>ROUND(AG52,2)</f>
        <v>500000</v>
      </c>
      <c r="AH51" s="447"/>
      <c r="AI51" s="447"/>
      <c r="AJ51" s="447"/>
      <c r="AK51" s="447"/>
      <c r="AL51" s="447"/>
      <c r="AM51" s="447"/>
      <c r="AN51" s="448">
        <f>AN52</f>
        <v>605000</v>
      </c>
      <c r="AO51" s="448"/>
      <c r="AP51" s="448"/>
      <c r="AQ51" s="290" t="s">
        <v>5</v>
      </c>
      <c r="AR51" s="283"/>
      <c r="AS51" s="291">
        <f>ROUND(AS52,2)</f>
        <v>0</v>
      </c>
      <c r="AT51" s="292" t="e">
        <f aca="true" t="shared" si="0" ref="AT51:AT58">ROUND(SUM(AV51:AW51),2)</f>
        <v>#REF!</v>
      </c>
      <c r="AU51" s="293" t="e">
        <f>ROUND(AU52,5)</f>
        <v>#REF!</v>
      </c>
      <c r="AV51" s="292" t="e">
        <f>ROUND(AZ51*L26,2)</f>
        <v>#REF!</v>
      </c>
      <c r="AW51" s="292" t="e">
        <f>ROUND(BA51*L27,2)</f>
        <v>#REF!</v>
      </c>
      <c r="AX51" s="292" t="e">
        <f>ROUND(BB51*L26,2)</f>
        <v>#REF!</v>
      </c>
      <c r="AY51" s="292" t="e">
        <f>ROUND(BC51*L27,2)</f>
        <v>#REF!</v>
      </c>
      <c r="AZ51" s="292" t="e">
        <f>ROUND(AZ52,2)</f>
        <v>#REF!</v>
      </c>
      <c r="BA51" s="292" t="e">
        <f>ROUND(BA52,2)</f>
        <v>#REF!</v>
      </c>
      <c r="BB51" s="292" t="e">
        <f>ROUND(BB52,2)</f>
        <v>#REF!</v>
      </c>
      <c r="BC51" s="292" t="e">
        <f>ROUND(BC52,2)</f>
        <v>#REF!</v>
      </c>
      <c r="BD51" s="294" t="e">
        <f>ROUND(BD52,2)</f>
        <v>#REF!</v>
      </c>
      <c r="BS51" s="284" t="s">
        <v>69</v>
      </c>
      <c r="BT51" s="284" t="s">
        <v>70</v>
      </c>
      <c r="BU51" s="295" t="s">
        <v>71</v>
      </c>
      <c r="BV51" s="284" t="s">
        <v>72</v>
      </c>
      <c r="BW51" s="284" t="s">
        <v>7</v>
      </c>
      <c r="BX51" s="284" t="s">
        <v>73</v>
      </c>
      <c r="CL51" s="284" t="s">
        <v>5</v>
      </c>
    </row>
    <row r="52" spans="2:91" s="296" customFormat="1" ht="16.5" customHeight="1">
      <c r="B52" s="297"/>
      <c r="C52" s="298"/>
      <c r="D52" s="441" t="s">
        <v>74</v>
      </c>
      <c r="E52" s="441"/>
      <c r="F52" s="441"/>
      <c r="G52" s="441"/>
      <c r="H52" s="441"/>
      <c r="I52" s="299"/>
      <c r="J52" s="441" t="s">
        <v>20</v>
      </c>
      <c r="K52" s="441"/>
      <c r="L52" s="441"/>
      <c r="M52" s="441"/>
      <c r="N52" s="441"/>
      <c r="O52" s="441"/>
      <c r="P52" s="441"/>
      <c r="Q52" s="441"/>
      <c r="R52" s="441"/>
      <c r="S52" s="441"/>
      <c r="T52" s="441"/>
      <c r="U52" s="441"/>
      <c r="V52" s="441"/>
      <c r="W52" s="441"/>
      <c r="X52" s="441"/>
      <c r="Y52" s="441"/>
      <c r="Z52" s="300"/>
      <c r="AA52" s="453" t="s">
        <v>2114</v>
      </c>
      <c r="AB52" s="454"/>
      <c r="AC52" s="454"/>
      <c r="AD52" s="454"/>
      <c r="AE52" s="454"/>
      <c r="AF52" s="454"/>
      <c r="AG52" s="452">
        <f>ROUND(SUM(AG53:AG58),2)</f>
        <v>500000</v>
      </c>
      <c r="AH52" s="451"/>
      <c r="AI52" s="451"/>
      <c r="AJ52" s="451"/>
      <c r="AK52" s="451"/>
      <c r="AL52" s="451"/>
      <c r="AM52" s="451"/>
      <c r="AN52" s="450">
        <f>AN53+AN54+AN55+AN56+AN57+AN58</f>
        <v>605000</v>
      </c>
      <c r="AO52" s="451"/>
      <c r="AP52" s="451"/>
      <c r="AQ52" s="301" t="s">
        <v>75</v>
      </c>
      <c r="AR52" s="297"/>
      <c r="AS52" s="302">
        <f>ROUND(SUM(AS53:AS58),2)</f>
        <v>0</v>
      </c>
      <c r="AT52" s="303" t="e">
        <f t="shared" si="0"/>
        <v>#REF!</v>
      </c>
      <c r="AU52" s="304" t="e">
        <f>ROUND(SUM(AU53:AU58),5)</f>
        <v>#REF!</v>
      </c>
      <c r="AV52" s="303" t="e">
        <f>ROUND(AZ52*L26,2)</f>
        <v>#REF!</v>
      </c>
      <c r="AW52" s="303" t="e">
        <f>ROUND(BA52*L27,2)</f>
        <v>#REF!</v>
      </c>
      <c r="AX52" s="303" t="e">
        <f>ROUND(BB52*L26,2)</f>
        <v>#REF!</v>
      </c>
      <c r="AY52" s="303" t="e">
        <f>ROUND(BC52*L27,2)</f>
        <v>#REF!</v>
      </c>
      <c r="AZ52" s="303" t="e">
        <f>ROUND(SUM(AZ53:AZ58),2)</f>
        <v>#REF!</v>
      </c>
      <c r="BA52" s="303" t="e">
        <f>ROUND(SUM(BA53:BA58),2)</f>
        <v>#REF!</v>
      </c>
      <c r="BB52" s="303" t="e">
        <f>ROUND(SUM(BB53:BB58),2)</f>
        <v>#REF!</v>
      </c>
      <c r="BC52" s="303" t="e">
        <f>ROUND(SUM(BC53:BC58),2)</f>
        <v>#REF!</v>
      </c>
      <c r="BD52" s="305" t="e">
        <f>ROUND(SUM(BD53:BD58),2)</f>
        <v>#REF!</v>
      </c>
      <c r="BS52" s="306" t="s">
        <v>69</v>
      </c>
      <c r="BT52" s="306" t="s">
        <v>76</v>
      </c>
      <c r="BU52" s="306" t="s">
        <v>71</v>
      </c>
      <c r="BV52" s="306" t="s">
        <v>72</v>
      </c>
      <c r="BW52" s="306" t="s">
        <v>77</v>
      </c>
      <c r="BX52" s="306" t="s">
        <v>7</v>
      </c>
      <c r="CL52" s="306" t="s">
        <v>5</v>
      </c>
      <c r="CM52" s="306" t="s">
        <v>78</v>
      </c>
    </row>
    <row r="53" spans="1:90" s="314" customFormat="1" ht="16.5" customHeight="1">
      <c r="A53" s="307" t="s">
        <v>79</v>
      </c>
      <c r="B53" s="308"/>
      <c r="C53" s="165"/>
      <c r="D53" s="165"/>
      <c r="E53" s="440" t="s">
        <v>80</v>
      </c>
      <c r="F53" s="440"/>
      <c r="G53" s="440"/>
      <c r="H53" s="440"/>
      <c r="I53" s="440"/>
      <c r="J53" s="165"/>
      <c r="K53" s="440" t="s">
        <v>81</v>
      </c>
      <c r="L53" s="440"/>
      <c r="M53" s="440"/>
      <c r="N53" s="440"/>
      <c r="O53" s="440"/>
      <c r="P53" s="440"/>
      <c r="Q53" s="440"/>
      <c r="R53" s="440"/>
      <c r="S53" s="440"/>
      <c r="T53" s="440"/>
      <c r="U53" s="440"/>
      <c r="V53" s="440"/>
      <c r="W53" s="440"/>
      <c r="X53" s="440"/>
      <c r="Y53" s="440"/>
      <c r="Z53" s="440"/>
      <c r="AA53" s="449" t="s">
        <v>2115</v>
      </c>
      <c r="AB53" s="442"/>
      <c r="AC53" s="442"/>
      <c r="AD53" s="442"/>
      <c r="AE53" s="442"/>
      <c r="AF53" s="442"/>
      <c r="AG53" s="445">
        <f>'001 - SO 101 Stoková síť'!J29</f>
        <v>0</v>
      </c>
      <c r="AH53" s="446"/>
      <c r="AI53" s="446"/>
      <c r="AJ53" s="446"/>
      <c r="AK53" s="446"/>
      <c r="AL53" s="446"/>
      <c r="AM53" s="446"/>
      <c r="AN53" s="445">
        <f aca="true" t="shared" si="1" ref="AN53:AN58">SUM(AG53,AT53)</f>
        <v>0</v>
      </c>
      <c r="AO53" s="446"/>
      <c r="AP53" s="446"/>
      <c r="AQ53" s="309" t="s">
        <v>82</v>
      </c>
      <c r="AR53" s="308"/>
      <c r="AS53" s="310">
        <v>0</v>
      </c>
      <c r="AT53" s="311">
        <f t="shared" si="0"/>
        <v>0</v>
      </c>
      <c r="AU53" s="312">
        <f>'001 - SO 101 Stoková síť'!P91</f>
        <v>0</v>
      </c>
      <c r="AV53" s="311">
        <f>'001 - SO 101 Stoková síť'!J32</f>
        <v>0</v>
      </c>
      <c r="AW53" s="311">
        <f>'001 - SO 101 Stoková síť'!J33</f>
        <v>0</v>
      </c>
      <c r="AX53" s="311">
        <f>'001 - SO 101 Stoková síť'!J34</f>
        <v>0</v>
      </c>
      <c r="AY53" s="311">
        <f>'001 - SO 101 Stoková síť'!J35</f>
        <v>0</v>
      </c>
      <c r="AZ53" s="311">
        <f>'001 - SO 101 Stoková síť'!F32</f>
        <v>0</v>
      </c>
      <c r="BA53" s="311">
        <f>'001 - SO 101 Stoková síť'!F33</f>
        <v>0</v>
      </c>
      <c r="BB53" s="311">
        <f>'001 - SO 101 Stoková síť'!F34</f>
        <v>0</v>
      </c>
      <c r="BC53" s="311">
        <f>'001 - SO 101 Stoková síť'!F35</f>
        <v>0</v>
      </c>
      <c r="BD53" s="313">
        <f>'001 - SO 101 Stoková síť'!F36</f>
        <v>0</v>
      </c>
      <c r="BT53" s="315" t="s">
        <v>78</v>
      </c>
      <c r="BV53" s="315" t="s">
        <v>72</v>
      </c>
      <c r="BW53" s="315" t="s">
        <v>83</v>
      </c>
      <c r="BX53" s="315" t="s">
        <v>77</v>
      </c>
      <c r="CL53" s="315" t="s">
        <v>5</v>
      </c>
    </row>
    <row r="54" spans="1:90" s="314" customFormat="1" ht="16.5" customHeight="1">
      <c r="A54" s="307" t="s">
        <v>79</v>
      </c>
      <c r="B54" s="308"/>
      <c r="C54" s="165"/>
      <c r="D54" s="165"/>
      <c r="E54" s="440" t="s">
        <v>84</v>
      </c>
      <c r="F54" s="440"/>
      <c r="G54" s="440"/>
      <c r="H54" s="440"/>
      <c r="I54" s="440"/>
      <c r="J54" s="165"/>
      <c r="K54" s="440" t="s">
        <v>85</v>
      </c>
      <c r="L54" s="440"/>
      <c r="M54" s="440"/>
      <c r="N54" s="440"/>
      <c r="O54" s="440"/>
      <c r="P54" s="440"/>
      <c r="Q54" s="440"/>
      <c r="R54" s="440"/>
      <c r="S54" s="440"/>
      <c r="T54" s="440"/>
      <c r="U54" s="440"/>
      <c r="V54" s="440"/>
      <c r="W54" s="440"/>
      <c r="X54" s="440"/>
      <c r="Y54" s="440"/>
      <c r="Z54" s="440"/>
      <c r="AA54" s="449" t="s">
        <v>2115</v>
      </c>
      <c r="AB54" s="442"/>
      <c r="AC54" s="442"/>
      <c r="AD54" s="442"/>
      <c r="AE54" s="442"/>
      <c r="AF54" s="442"/>
      <c r="AG54" s="445">
        <f>'002 - SO 102 Kanalizační ...'!J29</f>
        <v>0</v>
      </c>
      <c r="AH54" s="446"/>
      <c r="AI54" s="446"/>
      <c r="AJ54" s="446"/>
      <c r="AK54" s="446"/>
      <c r="AL54" s="446"/>
      <c r="AM54" s="446"/>
      <c r="AN54" s="445">
        <f t="shared" si="1"/>
        <v>0</v>
      </c>
      <c r="AO54" s="446"/>
      <c r="AP54" s="446"/>
      <c r="AQ54" s="309" t="s">
        <v>82</v>
      </c>
      <c r="AR54" s="308"/>
      <c r="AS54" s="310">
        <v>0</v>
      </c>
      <c r="AT54" s="311">
        <f t="shared" si="0"/>
        <v>0</v>
      </c>
      <c r="AU54" s="312">
        <f>'002 - SO 102 Kanalizační ...'!P91</f>
        <v>0</v>
      </c>
      <c r="AV54" s="311">
        <f>'002 - SO 102 Kanalizační ...'!J32</f>
        <v>0</v>
      </c>
      <c r="AW54" s="311">
        <f>'002 - SO 102 Kanalizační ...'!J33</f>
        <v>0</v>
      </c>
      <c r="AX54" s="311">
        <f>'002 - SO 102 Kanalizační ...'!J34</f>
        <v>0</v>
      </c>
      <c r="AY54" s="311">
        <f>'002 - SO 102 Kanalizační ...'!J35</f>
        <v>0</v>
      </c>
      <c r="AZ54" s="311">
        <f>'002 - SO 102 Kanalizační ...'!F32</f>
        <v>0</v>
      </c>
      <c r="BA54" s="311">
        <f>'002 - SO 102 Kanalizační ...'!F33</f>
        <v>0</v>
      </c>
      <c r="BB54" s="311">
        <f>'002 - SO 102 Kanalizační ...'!F34</f>
        <v>0</v>
      </c>
      <c r="BC54" s="311">
        <f>'002 - SO 102 Kanalizační ...'!F35</f>
        <v>0</v>
      </c>
      <c r="BD54" s="313">
        <f>'002 - SO 102 Kanalizační ...'!F36</f>
        <v>0</v>
      </c>
      <c r="BT54" s="315" t="s">
        <v>78</v>
      </c>
      <c r="BV54" s="315" t="s">
        <v>72</v>
      </c>
      <c r="BW54" s="315" t="s">
        <v>86</v>
      </c>
      <c r="BX54" s="315" t="s">
        <v>77</v>
      </c>
      <c r="CL54" s="315" t="s">
        <v>5</v>
      </c>
    </row>
    <row r="55" spans="1:90" s="314" customFormat="1" ht="16.5" customHeight="1">
      <c r="A55" s="307" t="s">
        <v>79</v>
      </c>
      <c r="B55" s="308"/>
      <c r="C55" s="165"/>
      <c r="D55" s="165"/>
      <c r="E55" s="440" t="s">
        <v>87</v>
      </c>
      <c r="F55" s="440"/>
      <c r="G55" s="440"/>
      <c r="H55" s="440"/>
      <c r="I55" s="440"/>
      <c r="J55" s="165"/>
      <c r="K55" s="440" t="s">
        <v>88</v>
      </c>
      <c r="L55" s="440"/>
      <c r="M55" s="440"/>
      <c r="N55" s="440"/>
      <c r="O55" s="440"/>
      <c r="P55" s="440"/>
      <c r="Q55" s="440"/>
      <c r="R55" s="440"/>
      <c r="S55" s="440"/>
      <c r="T55" s="440"/>
      <c r="U55" s="440"/>
      <c r="V55" s="440"/>
      <c r="W55" s="440"/>
      <c r="X55" s="440"/>
      <c r="Y55" s="440"/>
      <c r="Z55" s="440"/>
      <c r="AA55" s="442" t="s">
        <v>2152</v>
      </c>
      <c r="AB55" s="442"/>
      <c r="AC55" s="442"/>
      <c r="AD55" s="442"/>
      <c r="AE55" s="442"/>
      <c r="AF55" s="442"/>
      <c r="AG55" s="445">
        <f>'003 - SO 103 Čerpací stan...'!J29</f>
        <v>0</v>
      </c>
      <c r="AH55" s="446"/>
      <c r="AI55" s="446"/>
      <c r="AJ55" s="446"/>
      <c r="AK55" s="446"/>
      <c r="AL55" s="446"/>
      <c r="AM55" s="446"/>
      <c r="AN55" s="445">
        <f t="shared" si="1"/>
        <v>0</v>
      </c>
      <c r="AO55" s="446"/>
      <c r="AP55" s="446"/>
      <c r="AQ55" s="309" t="s">
        <v>82</v>
      </c>
      <c r="AR55" s="308"/>
      <c r="AS55" s="310">
        <v>0</v>
      </c>
      <c r="AT55" s="311">
        <f t="shared" si="0"/>
        <v>0</v>
      </c>
      <c r="AU55" s="312" t="e">
        <f>'003 - SO 103 Čerpací stan...'!P96</f>
        <v>#REF!</v>
      </c>
      <c r="AV55" s="311">
        <f>'003 - SO 103 Čerpací stan...'!J32</f>
        <v>0</v>
      </c>
      <c r="AW55" s="311">
        <f>'003 - SO 103 Čerpací stan...'!J33</f>
        <v>0</v>
      </c>
      <c r="AX55" s="311">
        <f>'003 - SO 103 Čerpací stan...'!J34</f>
        <v>0</v>
      </c>
      <c r="AY55" s="311">
        <f>'003 - SO 103 Čerpací stan...'!J35</f>
        <v>0</v>
      </c>
      <c r="AZ55" s="311">
        <f>'003 - SO 103 Čerpací stan...'!F32</f>
        <v>0</v>
      </c>
      <c r="BA55" s="311">
        <f>'003 - SO 103 Čerpací stan...'!F33</f>
        <v>0</v>
      </c>
      <c r="BB55" s="311">
        <f>'003 - SO 103 Čerpací stan...'!F34</f>
        <v>0</v>
      </c>
      <c r="BC55" s="311">
        <f>'003 - SO 103 Čerpací stan...'!F35</f>
        <v>0</v>
      </c>
      <c r="BD55" s="313">
        <f>'003 - SO 103 Čerpací stan...'!F36</f>
        <v>0</v>
      </c>
      <c r="BT55" s="315" t="s">
        <v>78</v>
      </c>
      <c r="BV55" s="315" t="s">
        <v>72</v>
      </c>
      <c r="BW55" s="315" t="s">
        <v>89</v>
      </c>
      <c r="BX55" s="315" t="s">
        <v>77</v>
      </c>
      <c r="CL55" s="315" t="s">
        <v>5</v>
      </c>
    </row>
    <row r="56" spans="1:90" s="314" customFormat="1" ht="16.5" customHeight="1">
      <c r="A56" s="307" t="s">
        <v>79</v>
      </c>
      <c r="B56" s="308"/>
      <c r="C56" s="165"/>
      <c r="D56" s="165"/>
      <c r="E56" s="440" t="s">
        <v>90</v>
      </c>
      <c r="F56" s="440"/>
      <c r="G56" s="440"/>
      <c r="H56" s="440"/>
      <c r="I56" s="440"/>
      <c r="J56" s="165"/>
      <c r="K56" s="440" t="s">
        <v>91</v>
      </c>
      <c r="L56" s="440"/>
      <c r="M56" s="440"/>
      <c r="N56" s="440"/>
      <c r="O56" s="440"/>
      <c r="P56" s="440"/>
      <c r="Q56" s="440"/>
      <c r="R56" s="440"/>
      <c r="S56" s="440"/>
      <c r="T56" s="440"/>
      <c r="U56" s="440"/>
      <c r="V56" s="440"/>
      <c r="W56" s="440"/>
      <c r="X56" s="440"/>
      <c r="Y56" s="440"/>
      <c r="Z56" s="440"/>
      <c r="AA56" s="442" t="s">
        <v>2152</v>
      </c>
      <c r="AB56" s="442"/>
      <c r="AC56" s="442"/>
      <c r="AD56" s="442"/>
      <c r="AE56" s="442"/>
      <c r="AF56" s="442"/>
      <c r="AG56" s="445">
        <f>'004 - PS 201 Strojně-tech...'!F16</f>
        <v>0</v>
      </c>
      <c r="AH56" s="446"/>
      <c r="AI56" s="446"/>
      <c r="AJ56" s="446"/>
      <c r="AK56" s="446"/>
      <c r="AL56" s="446"/>
      <c r="AM56" s="446"/>
      <c r="AN56" s="445">
        <f>AG56*1.21</f>
        <v>0</v>
      </c>
      <c r="AO56" s="446"/>
      <c r="AP56" s="446"/>
      <c r="AQ56" s="309" t="s">
        <v>82</v>
      </c>
      <c r="AR56" s="308"/>
      <c r="AS56" s="310">
        <v>0</v>
      </c>
      <c r="AT56" s="311" t="e">
        <f t="shared" si="0"/>
        <v>#REF!</v>
      </c>
      <c r="AU56" s="312" t="e">
        <f>#REF!</f>
        <v>#REF!</v>
      </c>
      <c r="AV56" s="311" t="e">
        <f>#REF!</f>
        <v>#REF!</v>
      </c>
      <c r="AW56" s="311" t="e">
        <f>#REF!</f>
        <v>#REF!</v>
      </c>
      <c r="AX56" s="311" t="e">
        <f>#REF!</f>
        <v>#REF!</v>
      </c>
      <c r="AY56" s="311" t="e">
        <f>#REF!</f>
        <v>#REF!</v>
      </c>
      <c r="AZ56" s="311" t="e">
        <f>#REF!</f>
        <v>#REF!</v>
      </c>
      <c r="BA56" s="311" t="e">
        <f>#REF!</f>
        <v>#REF!</v>
      </c>
      <c r="BB56" s="311" t="e">
        <f>#REF!</f>
        <v>#REF!</v>
      </c>
      <c r="BC56" s="311" t="e">
        <f>#REF!</f>
        <v>#REF!</v>
      </c>
      <c r="BD56" s="313" t="e">
        <f>#REF!</f>
        <v>#REF!</v>
      </c>
      <c r="BT56" s="315" t="s">
        <v>78</v>
      </c>
      <c r="BV56" s="315" t="s">
        <v>72</v>
      </c>
      <c r="BW56" s="315" t="s">
        <v>92</v>
      </c>
      <c r="BX56" s="315" t="s">
        <v>77</v>
      </c>
      <c r="CL56" s="315" t="s">
        <v>5</v>
      </c>
    </row>
    <row r="57" spans="1:90" s="314" customFormat="1" ht="16.5" customHeight="1">
      <c r="A57" s="307" t="s">
        <v>79</v>
      </c>
      <c r="B57" s="308"/>
      <c r="C57" s="165"/>
      <c r="D57" s="165"/>
      <c r="E57" s="440" t="s">
        <v>93</v>
      </c>
      <c r="F57" s="440"/>
      <c r="G57" s="440"/>
      <c r="H57" s="440"/>
      <c r="I57" s="440"/>
      <c r="J57" s="165"/>
      <c r="K57" s="440" t="s">
        <v>94</v>
      </c>
      <c r="L57" s="440"/>
      <c r="M57" s="440"/>
      <c r="N57" s="440"/>
      <c r="O57" s="440"/>
      <c r="P57" s="440"/>
      <c r="Q57" s="440"/>
      <c r="R57" s="440"/>
      <c r="S57" s="440"/>
      <c r="T57" s="440"/>
      <c r="U57" s="440"/>
      <c r="V57" s="440"/>
      <c r="W57" s="440"/>
      <c r="X57" s="440"/>
      <c r="Y57" s="440"/>
      <c r="Z57" s="440"/>
      <c r="AA57" s="442" t="s">
        <v>2152</v>
      </c>
      <c r="AB57" s="442"/>
      <c r="AC57" s="442"/>
      <c r="AD57" s="442"/>
      <c r="AE57" s="442"/>
      <c r="AF57" s="442"/>
      <c r="AG57" s="445">
        <f>'005 - PS 202 Elektrotechn...'!J29</f>
        <v>0</v>
      </c>
      <c r="AH57" s="446"/>
      <c r="AI57" s="446"/>
      <c r="AJ57" s="446"/>
      <c r="AK57" s="446"/>
      <c r="AL57" s="446"/>
      <c r="AM57" s="446"/>
      <c r="AN57" s="445">
        <f t="shared" si="1"/>
        <v>0</v>
      </c>
      <c r="AO57" s="446"/>
      <c r="AP57" s="446"/>
      <c r="AQ57" s="309" t="s">
        <v>82</v>
      </c>
      <c r="AR57" s="308"/>
      <c r="AS57" s="310">
        <v>0</v>
      </c>
      <c r="AT57" s="311">
        <f t="shared" si="0"/>
        <v>0</v>
      </c>
      <c r="AU57" s="312">
        <f>'005 - PS 202 Elektrotechn...'!P83</f>
        <v>0</v>
      </c>
      <c r="AV57" s="311">
        <f>'005 - PS 202 Elektrotechn...'!J32</f>
        <v>0</v>
      </c>
      <c r="AW57" s="311">
        <f>'005 - PS 202 Elektrotechn...'!J33</f>
        <v>0</v>
      </c>
      <c r="AX57" s="311">
        <f>'005 - PS 202 Elektrotechn...'!J34</f>
        <v>0</v>
      </c>
      <c r="AY57" s="311">
        <f>'005 - PS 202 Elektrotechn...'!J35</f>
        <v>0</v>
      </c>
      <c r="AZ57" s="311">
        <f>'005 - PS 202 Elektrotechn...'!F32</f>
        <v>0</v>
      </c>
      <c r="BA57" s="311">
        <f>'005 - PS 202 Elektrotechn...'!F33</f>
        <v>0</v>
      </c>
      <c r="BB57" s="311">
        <f>'005 - PS 202 Elektrotechn...'!F34</f>
        <v>0</v>
      </c>
      <c r="BC57" s="311">
        <f>'005 - PS 202 Elektrotechn...'!F35</f>
        <v>0</v>
      </c>
      <c r="BD57" s="313">
        <f>'005 - PS 202 Elektrotechn...'!F36</f>
        <v>0</v>
      </c>
      <c r="BT57" s="315" t="s">
        <v>78</v>
      </c>
      <c r="BV57" s="315" t="s">
        <v>72</v>
      </c>
      <c r="BW57" s="315" t="s">
        <v>95</v>
      </c>
      <c r="BX57" s="315" t="s">
        <v>77</v>
      </c>
      <c r="CL57" s="315" t="s">
        <v>5</v>
      </c>
    </row>
    <row r="58" spans="1:90" s="314" customFormat="1" ht="16.5" customHeight="1">
      <c r="A58" s="307" t="s">
        <v>79</v>
      </c>
      <c r="B58" s="308"/>
      <c r="C58" s="165"/>
      <c r="D58" s="165"/>
      <c r="E58" s="440" t="s">
        <v>96</v>
      </c>
      <c r="F58" s="440"/>
      <c r="G58" s="440"/>
      <c r="H58" s="440"/>
      <c r="I58" s="440"/>
      <c r="J58" s="165"/>
      <c r="K58" s="440" t="s">
        <v>97</v>
      </c>
      <c r="L58" s="440"/>
      <c r="M58" s="440"/>
      <c r="N58" s="440"/>
      <c r="O58" s="440"/>
      <c r="P58" s="440"/>
      <c r="Q58" s="440"/>
      <c r="R58" s="440"/>
      <c r="S58" s="440"/>
      <c r="T58" s="440"/>
      <c r="U58" s="440"/>
      <c r="V58" s="440"/>
      <c r="W58" s="440"/>
      <c r="X58" s="440"/>
      <c r="Y58" s="440"/>
      <c r="Z58" s="316"/>
      <c r="AA58" s="442" t="s">
        <v>2116</v>
      </c>
      <c r="AB58" s="442"/>
      <c r="AC58" s="442"/>
      <c r="AD58" s="442"/>
      <c r="AE58" s="442"/>
      <c r="AF58" s="442"/>
      <c r="AG58" s="445">
        <f>'006 - Ostatní a vedlejší ...'!J29</f>
        <v>500000</v>
      </c>
      <c r="AH58" s="446"/>
      <c r="AI58" s="446"/>
      <c r="AJ58" s="446"/>
      <c r="AK58" s="446"/>
      <c r="AL58" s="446"/>
      <c r="AM58" s="446"/>
      <c r="AN58" s="445">
        <f t="shared" si="1"/>
        <v>605000</v>
      </c>
      <c r="AO58" s="446"/>
      <c r="AP58" s="446"/>
      <c r="AQ58" s="309" t="s">
        <v>82</v>
      </c>
      <c r="AR58" s="308"/>
      <c r="AS58" s="317">
        <v>0</v>
      </c>
      <c r="AT58" s="318">
        <f t="shared" si="0"/>
        <v>105000</v>
      </c>
      <c r="AU58" s="319" t="e">
        <f>'006 - Ostatní a vedlejší ...'!P115</f>
        <v>#REF!</v>
      </c>
      <c r="AV58" s="318">
        <f>'006 - Ostatní a vedlejší ...'!J32</f>
        <v>105000</v>
      </c>
      <c r="AW58" s="318">
        <f>'006 - Ostatní a vedlejší ...'!J33</f>
        <v>0</v>
      </c>
      <c r="AX58" s="318">
        <f>'006 - Ostatní a vedlejší ...'!J34</f>
        <v>0</v>
      </c>
      <c r="AY58" s="318">
        <f>'006 - Ostatní a vedlejší ...'!J35</f>
        <v>0</v>
      </c>
      <c r="AZ58" s="318">
        <f>'006 - Ostatní a vedlejší ...'!F32</f>
        <v>500000</v>
      </c>
      <c r="BA58" s="318">
        <f>'006 - Ostatní a vedlejší ...'!F33</f>
        <v>0</v>
      </c>
      <c r="BB58" s="318">
        <f>'006 - Ostatní a vedlejší ...'!F34</f>
        <v>0</v>
      </c>
      <c r="BC58" s="318">
        <f>'006 - Ostatní a vedlejší ...'!F35</f>
        <v>0</v>
      </c>
      <c r="BD58" s="320">
        <f>'006 - Ostatní a vedlejší ...'!F36</f>
        <v>0</v>
      </c>
      <c r="BT58" s="315" t="s">
        <v>78</v>
      </c>
      <c r="BV58" s="315" t="s">
        <v>72</v>
      </c>
      <c r="BW58" s="315" t="s">
        <v>98</v>
      </c>
      <c r="BX58" s="315" t="s">
        <v>77</v>
      </c>
      <c r="CL58" s="315" t="s">
        <v>5</v>
      </c>
    </row>
    <row r="59" spans="2:44" s="259" customFormat="1" ht="30" customHeight="1">
      <c r="B59" s="119"/>
      <c r="AR59" s="119"/>
    </row>
    <row r="60" spans="2:44" s="259" customFormat="1" ht="6.95" customHeight="1">
      <c r="B60" s="142"/>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19"/>
    </row>
  </sheetData>
  <sheetProtection algorithmName="SHA-512" hashValue="p3P0fzVAh0UcE4dIyVeHdviWpmKr8d1AVOnnqjYco0Tfnto6NgQXczS6lcOexCN0ceL38SwcO8FQQ27vjcChSw==" saltValue="z+myLOhRx3Po6cRau+u+PA==" spinCount="100000" sheet="1" objects="1" scenarios="1"/>
  <mergeCells count="72">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5:AM55"/>
    <mergeCell ref="E55:I55"/>
    <mergeCell ref="AA54:AF54"/>
    <mergeCell ref="AA55:AF55"/>
    <mergeCell ref="AN52:AP52"/>
    <mergeCell ref="AG52:AM52"/>
    <mergeCell ref="D52:H52"/>
    <mergeCell ref="AN53:AP53"/>
    <mergeCell ref="AG53:AM53"/>
    <mergeCell ref="E53:I53"/>
    <mergeCell ref="AA52:AF52"/>
    <mergeCell ref="AA53:AF53"/>
    <mergeCell ref="AR2:BE2"/>
    <mergeCell ref="AN58:AP58"/>
    <mergeCell ref="AG58:AM58"/>
    <mergeCell ref="E58:I58"/>
    <mergeCell ref="AG51:AM51"/>
    <mergeCell ref="AN51:AP51"/>
    <mergeCell ref="AN56:AP56"/>
    <mergeCell ref="AG56:AM56"/>
    <mergeCell ref="E56:I56"/>
    <mergeCell ref="AN57:AP57"/>
    <mergeCell ref="AG57:AM57"/>
    <mergeCell ref="E57:I57"/>
    <mergeCell ref="AN54:AP54"/>
    <mergeCell ref="AG54:AM54"/>
    <mergeCell ref="E54:I54"/>
    <mergeCell ref="AN55:AP55"/>
    <mergeCell ref="K58:Y58"/>
    <mergeCell ref="J52:Y52"/>
    <mergeCell ref="AA56:AF56"/>
    <mergeCell ref="AA57:AF57"/>
    <mergeCell ref="K53:Z53"/>
    <mergeCell ref="K54:Z54"/>
    <mergeCell ref="K55:Z55"/>
    <mergeCell ref="K56:Z56"/>
    <mergeCell ref="K57:Z57"/>
    <mergeCell ref="AA58:AF58"/>
  </mergeCells>
  <hyperlinks>
    <hyperlink ref="K1:S1" location="C2" display="1) Rekapitulace stavby"/>
    <hyperlink ref="W1:AI1" location="C51" display="2) Rekapitulace objektů stavby a soupisů prací"/>
    <hyperlink ref="A53" location="'001 - SO 101 Stoková síť'!C2" display="/"/>
    <hyperlink ref="A54" location="'002 - SO 102 Kanalizační ...'!C2" display="/"/>
    <hyperlink ref="A55" location="'003 - SO 103 Čerpací stan...'!C2" display="/"/>
    <hyperlink ref="A56" location="'004 - PS 201 Strojně-tech...'!C2" display="/"/>
    <hyperlink ref="A57" location="'005 - PS 202 Elektrotechn...'!C2" display="/"/>
    <hyperlink ref="A58" location="'006 - Ostatní a vedlejš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2"/>
  <sheetViews>
    <sheetView view="pageBreakPreview" zoomScaleSheetLayoutView="100" workbookViewId="0" topLeftCell="A1">
      <selection activeCell="F13" sqref="F13"/>
    </sheetView>
  </sheetViews>
  <sheetFormatPr defaultColWidth="9.33203125" defaultRowHeight="13.5"/>
  <cols>
    <col min="1" max="1" width="9.33203125" style="379" customWidth="1"/>
    <col min="2" max="2" width="57.66015625" style="393" customWidth="1"/>
    <col min="3" max="3" width="4.66015625" style="393" bestFit="1" customWidth="1"/>
    <col min="4" max="4" width="7.5" style="394" bestFit="1" customWidth="1"/>
    <col min="5" max="10" width="16.16015625" style="394" customWidth="1"/>
    <col min="11" max="11" width="9.33203125" style="96" hidden="1" customWidth="1"/>
    <col min="12" max="257" width="9.33203125" style="96" customWidth="1"/>
    <col min="258" max="258" width="57.66015625" style="96" customWidth="1"/>
    <col min="259" max="259" width="4.66015625" style="96" bestFit="1" customWidth="1"/>
    <col min="260" max="260" width="7.5" style="96" bestFit="1" customWidth="1"/>
    <col min="261" max="266" width="16.16015625" style="96" customWidth="1"/>
    <col min="267" max="267" width="9.33203125" style="96" hidden="1" customWidth="1"/>
    <col min="268" max="513" width="9.33203125" style="96" customWidth="1"/>
    <col min="514" max="514" width="57.66015625" style="96" customWidth="1"/>
    <col min="515" max="515" width="4.66015625" style="96" bestFit="1" customWidth="1"/>
    <col min="516" max="516" width="7.5" style="96" bestFit="1" customWidth="1"/>
    <col min="517" max="522" width="16.16015625" style="96" customWidth="1"/>
    <col min="523" max="523" width="9.33203125" style="96" hidden="1" customWidth="1"/>
    <col min="524" max="769" width="9.33203125" style="96" customWidth="1"/>
    <col min="770" max="770" width="57.66015625" style="96" customWidth="1"/>
    <col min="771" max="771" width="4.66015625" style="96" bestFit="1" customWidth="1"/>
    <col min="772" max="772" width="7.5" style="96" bestFit="1" customWidth="1"/>
    <col min="773" max="778" width="16.16015625" style="96" customWidth="1"/>
    <col min="779" max="779" width="9.33203125" style="96" hidden="1" customWidth="1"/>
    <col min="780" max="1025" width="9.33203125" style="96" customWidth="1"/>
    <col min="1026" max="1026" width="57.66015625" style="96" customWidth="1"/>
    <col min="1027" max="1027" width="4.66015625" style="96" bestFit="1" customWidth="1"/>
    <col min="1028" max="1028" width="7.5" style="96" bestFit="1" customWidth="1"/>
    <col min="1029" max="1034" width="16.16015625" style="96" customWidth="1"/>
    <col min="1035" max="1035" width="9.33203125" style="96" hidden="1" customWidth="1"/>
    <col min="1036" max="1281" width="9.33203125" style="96" customWidth="1"/>
    <col min="1282" max="1282" width="57.66015625" style="96" customWidth="1"/>
    <col min="1283" max="1283" width="4.66015625" style="96" bestFit="1" customWidth="1"/>
    <col min="1284" max="1284" width="7.5" style="96" bestFit="1" customWidth="1"/>
    <col min="1285" max="1290" width="16.16015625" style="96" customWidth="1"/>
    <col min="1291" max="1291" width="9.33203125" style="96" hidden="1" customWidth="1"/>
    <col min="1292" max="1537" width="9.33203125" style="96" customWidth="1"/>
    <col min="1538" max="1538" width="57.66015625" style="96" customWidth="1"/>
    <col min="1539" max="1539" width="4.66015625" style="96" bestFit="1" customWidth="1"/>
    <col min="1540" max="1540" width="7.5" style="96" bestFit="1" customWidth="1"/>
    <col min="1541" max="1546" width="16.16015625" style="96" customWidth="1"/>
    <col min="1547" max="1547" width="9.33203125" style="96" hidden="1" customWidth="1"/>
    <col min="1548" max="1793" width="9.33203125" style="96" customWidth="1"/>
    <col min="1794" max="1794" width="57.66015625" style="96" customWidth="1"/>
    <col min="1795" max="1795" width="4.66015625" style="96" bestFit="1" customWidth="1"/>
    <col min="1796" max="1796" width="7.5" style="96" bestFit="1" customWidth="1"/>
    <col min="1797" max="1802" width="16.16015625" style="96" customWidth="1"/>
    <col min="1803" max="1803" width="9.33203125" style="96" hidden="1" customWidth="1"/>
    <col min="1804" max="2049" width="9.33203125" style="96" customWidth="1"/>
    <col min="2050" max="2050" width="57.66015625" style="96" customWidth="1"/>
    <col min="2051" max="2051" width="4.66015625" style="96" bestFit="1" customWidth="1"/>
    <col min="2052" max="2052" width="7.5" style="96" bestFit="1" customWidth="1"/>
    <col min="2053" max="2058" width="16.16015625" style="96" customWidth="1"/>
    <col min="2059" max="2059" width="9.33203125" style="96" hidden="1" customWidth="1"/>
    <col min="2060" max="2305" width="9.33203125" style="96" customWidth="1"/>
    <col min="2306" max="2306" width="57.66015625" style="96" customWidth="1"/>
    <col min="2307" max="2307" width="4.66015625" style="96" bestFit="1" customWidth="1"/>
    <col min="2308" max="2308" width="7.5" style="96" bestFit="1" customWidth="1"/>
    <col min="2309" max="2314" width="16.16015625" style="96" customWidth="1"/>
    <col min="2315" max="2315" width="9.33203125" style="96" hidden="1" customWidth="1"/>
    <col min="2316" max="2561" width="9.33203125" style="96" customWidth="1"/>
    <col min="2562" max="2562" width="57.66015625" style="96" customWidth="1"/>
    <col min="2563" max="2563" width="4.66015625" style="96" bestFit="1" customWidth="1"/>
    <col min="2564" max="2564" width="7.5" style="96" bestFit="1" customWidth="1"/>
    <col min="2565" max="2570" width="16.16015625" style="96" customWidth="1"/>
    <col min="2571" max="2571" width="9.33203125" style="96" hidden="1" customWidth="1"/>
    <col min="2572" max="2817" width="9.33203125" style="96" customWidth="1"/>
    <col min="2818" max="2818" width="57.66015625" style="96" customWidth="1"/>
    <col min="2819" max="2819" width="4.66015625" style="96" bestFit="1" customWidth="1"/>
    <col min="2820" max="2820" width="7.5" style="96" bestFit="1" customWidth="1"/>
    <col min="2821" max="2826" width="16.16015625" style="96" customWidth="1"/>
    <col min="2827" max="2827" width="9.33203125" style="96" hidden="1" customWidth="1"/>
    <col min="2828" max="3073" width="9.33203125" style="96" customWidth="1"/>
    <col min="3074" max="3074" width="57.66015625" style="96" customWidth="1"/>
    <col min="3075" max="3075" width="4.66015625" style="96" bestFit="1" customWidth="1"/>
    <col min="3076" max="3076" width="7.5" style="96" bestFit="1" customWidth="1"/>
    <col min="3077" max="3082" width="16.16015625" style="96" customWidth="1"/>
    <col min="3083" max="3083" width="9.33203125" style="96" hidden="1" customWidth="1"/>
    <col min="3084" max="3329" width="9.33203125" style="96" customWidth="1"/>
    <col min="3330" max="3330" width="57.66015625" style="96" customWidth="1"/>
    <col min="3331" max="3331" width="4.66015625" style="96" bestFit="1" customWidth="1"/>
    <col min="3332" max="3332" width="7.5" style="96" bestFit="1" customWidth="1"/>
    <col min="3333" max="3338" width="16.16015625" style="96" customWidth="1"/>
    <col min="3339" max="3339" width="9.33203125" style="96" hidden="1" customWidth="1"/>
    <col min="3340" max="3585" width="9.33203125" style="96" customWidth="1"/>
    <col min="3586" max="3586" width="57.66015625" style="96" customWidth="1"/>
    <col min="3587" max="3587" width="4.66015625" style="96" bestFit="1" customWidth="1"/>
    <col min="3588" max="3588" width="7.5" style="96" bestFit="1" customWidth="1"/>
    <col min="3589" max="3594" width="16.16015625" style="96" customWidth="1"/>
    <col min="3595" max="3595" width="9.33203125" style="96" hidden="1" customWidth="1"/>
    <col min="3596" max="3841" width="9.33203125" style="96" customWidth="1"/>
    <col min="3842" max="3842" width="57.66015625" style="96" customWidth="1"/>
    <col min="3843" max="3843" width="4.66015625" style="96" bestFit="1" customWidth="1"/>
    <col min="3844" max="3844" width="7.5" style="96" bestFit="1" customWidth="1"/>
    <col min="3845" max="3850" width="16.16015625" style="96" customWidth="1"/>
    <col min="3851" max="3851" width="9.33203125" style="96" hidden="1" customWidth="1"/>
    <col min="3852" max="4097" width="9.33203125" style="96" customWidth="1"/>
    <col min="4098" max="4098" width="57.66015625" style="96" customWidth="1"/>
    <col min="4099" max="4099" width="4.66015625" style="96" bestFit="1" customWidth="1"/>
    <col min="4100" max="4100" width="7.5" style="96" bestFit="1" customWidth="1"/>
    <col min="4101" max="4106" width="16.16015625" style="96" customWidth="1"/>
    <col min="4107" max="4107" width="9.33203125" style="96" hidden="1" customWidth="1"/>
    <col min="4108" max="4353" width="9.33203125" style="96" customWidth="1"/>
    <col min="4354" max="4354" width="57.66015625" style="96" customWidth="1"/>
    <col min="4355" max="4355" width="4.66015625" style="96" bestFit="1" customWidth="1"/>
    <col min="4356" max="4356" width="7.5" style="96" bestFit="1" customWidth="1"/>
    <col min="4357" max="4362" width="16.16015625" style="96" customWidth="1"/>
    <col min="4363" max="4363" width="9.33203125" style="96" hidden="1" customWidth="1"/>
    <col min="4364" max="4609" width="9.33203125" style="96" customWidth="1"/>
    <col min="4610" max="4610" width="57.66015625" style="96" customWidth="1"/>
    <col min="4611" max="4611" width="4.66015625" style="96" bestFit="1" customWidth="1"/>
    <col min="4612" max="4612" width="7.5" style="96" bestFit="1" customWidth="1"/>
    <col min="4613" max="4618" width="16.16015625" style="96" customWidth="1"/>
    <col min="4619" max="4619" width="9.33203125" style="96" hidden="1" customWidth="1"/>
    <col min="4620" max="4865" width="9.33203125" style="96" customWidth="1"/>
    <col min="4866" max="4866" width="57.66015625" style="96" customWidth="1"/>
    <col min="4867" max="4867" width="4.66015625" style="96" bestFit="1" customWidth="1"/>
    <col min="4868" max="4868" width="7.5" style="96" bestFit="1" customWidth="1"/>
    <col min="4869" max="4874" width="16.16015625" style="96" customWidth="1"/>
    <col min="4875" max="4875" width="9.33203125" style="96" hidden="1" customWidth="1"/>
    <col min="4876" max="5121" width="9.33203125" style="96" customWidth="1"/>
    <col min="5122" max="5122" width="57.66015625" style="96" customWidth="1"/>
    <col min="5123" max="5123" width="4.66015625" style="96" bestFit="1" customWidth="1"/>
    <col min="5124" max="5124" width="7.5" style="96" bestFit="1" customWidth="1"/>
    <col min="5125" max="5130" width="16.16015625" style="96" customWidth="1"/>
    <col min="5131" max="5131" width="9.33203125" style="96" hidden="1" customWidth="1"/>
    <col min="5132" max="5377" width="9.33203125" style="96" customWidth="1"/>
    <col min="5378" max="5378" width="57.66015625" style="96" customWidth="1"/>
    <col min="5379" max="5379" width="4.66015625" style="96" bestFit="1" customWidth="1"/>
    <col min="5380" max="5380" width="7.5" style="96" bestFit="1" customWidth="1"/>
    <col min="5381" max="5386" width="16.16015625" style="96" customWidth="1"/>
    <col min="5387" max="5387" width="9.33203125" style="96" hidden="1" customWidth="1"/>
    <col min="5388" max="5633" width="9.33203125" style="96" customWidth="1"/>
    <col min="5634" max="5634" width="57.66015625" style="96" customWidth="1"/>
    <col min="5635" max="5635" width="4.66015625" style="96" bestFit="1" customWidth="1"/>
    <col min="5636" max="5636" width="7.5" style="96" bestFit="1" customWidth="1"/>
    <col min="5637" max="5642" width="16.16015625" style="96" customWidth="1"/>
    <col min="5643" max="5643" width="9.33203125" style="96" hidden="1" customWidth="1"/>
    <col min="5644" max="5889" width="9.33203125" style="96" customWidth="1"/>
    <col min="5890" max="5890" width="57.66015625" style="96" customWidth="1"/>
    <col min="5891" max="5891" width="4.66015625" style="96" bestFit="1" customWidth="1"/>
    <col min="5892" max="5892" width="7.5" style="96" bestFit="1" customWidth="1"/>
    <col min="5893" max="5898" width="16.16015625" style="96" customWidth="1"/>
    <col min="5899" max="5899" width="9.33203125" style="96" hidden="1" customWidth="1"/>
    <col min="5900" max="6145" width="9.33203125" style="96" customWidth="1"/>
    <col min="6146" max="6146" width="57.66015625" style="96" customWidth="1"/>
    <col min="6147" max="6147" width="4.66015625" style="96" bestFit="1" customWidth="1"/>
    <col min="6148" max="6148" width="7.5" style="96" bestFit="1" customWidth="1"/>
    <col min="6149" max="6154" width="16.16015625" style="96" customWidth="1"/>
    <col min="6155" max="6155" width="9.33203125" style="96" hidden="1" customWidth="1"/>
    <col min="6156" max="6401" width="9.33203125" style="96" customWidth="1"/>
    <col min="6402" max="6402" width="57.66015625" style="96" customWidth="1"/>
    <col min="6403" max="6403" width="4.66015625" style="96" bestFit="1" customWidth="1"/>
    <col min="6404" max="6404" width="7.5" style="96" bestFit="1" customWidth="1"/>
    <col min="6405" max="6410" width="16.16015625" style="96" customWidth="1"/>
    <col min="6411" max="6411" width="9.33203125" style="96" hidden="1" customWidth="1"/>
    <col min="6412" max="6657" width="9.33203125" style="96" customWidth="1"/>
    <col min="6658" max="6658" width="57.66015625" style="96" customWidth="1"/>
    <col min="6659" max="6659" width="4.66015625" style="96" bestFit="1" customWidth="1"/>
    <col min="6660" max="6660" width="7.5" style="96" bestFit="1" customWidth="1"/>
    <col min="6661" max="6666" width="16.16015625" style="96" customWidth="1"/>
    <col min="6667" max="6667" width="9.33203125" style="96" hidden="1" customWidth="1"/>
    <col min="6668" max="6913" width="9.33203125" style="96" customWidth="1"/>
    <col min="6914" max="6914" width="57.66015625" style="96" customWidth="1"/>
    <col min="6915" max="6915" width="4.66015625" style="96" bestFit="1" customWidth="1"/>
    <col min="6916" max="6916" width="7.5" style="96" bestFit="1" customWidth="1"/>
    <col min="6917" max="6922" width="16.16015625" style="96" customWidth="1"/>
    <col min="6923" max="6923" width="9.33203125" style="96" hidden="1" customWidth="1"/>
    <col min="6924" max="7169" width="9.33203125" style="96" customWidth="1"/>
    <col min="7170" max="7170" width="57.66015625" style="96" customWidth="1"/>
    <col min="7171" max="7171" width="4.66015625" style="96" bestFit="1" customWidth="1"/>
    <col min="7172" max="7172" width="7.5" style="96" bestFit="1" customWidth="1"/>
    <col min="7173" max="7178" width="16.16015625" style="96" customWidth="1"/>
    <col min="7179" max="7179" width="9.33203125" style="96" hidden="1" customWidth="1"/>
    <col min="7180" max="7425" width="9.33203125" style="96" customWidth="1"/>
    <col min="7426" max="7426" width="57.66015625" style="96" customWidth="1"/>
    <col min="7427" max="7427" width="4.66015625" style="96" bestFit="1" customWidth="1"/>
    <col min="7428" max="7428" width="7.5" style="96" bestFit="1" customWidth="1"/>
    <col min="7429" max="7434" width="16.16015625" style="96" customWidth="1"/>
    <col min="7435" max="7435" width="9.33203125" style="96" hidden="1" customWidth="1"/>
    <col min="7436" max="7681" width="9.33203125" style="96" customWidth="1"/>
    <col min="7682" max="7682" width="57.66015625" style="96" customWidth="1"/>
    <col min="7683" max="7683" width="4.66015625" style="96" bestFit="1" customWidth="1"/>
    <col min="7684" max="7684" width="7.5" style="96" bestFit="1" customWidth="1"/>
    <col min="7685" max="7690" width="16.16015625" style="96" customWidth="1"/>
    <col min="7691" max="7691" width="9.33203125" style="96" hidden="1" customWidth="1"/>
    <col min="7692" max="7937" width="9.33203125" style="96" customWidth="1"/>
    <col min="7938" max="7938" width="57.66015625" style="96" customWidth="1"/>
    <col min="7939" max="7939" width="4.66015625" style="96" bestFit="1" customWidth="1"/>
    <col min="7940" max="7940" width="7.5" style="96" bestFit="1" customWidth="1"/>
    <col min="7941" max="7946" width="16.16015625" style="96" customWidth="1"/>
    <col min="7947" max="7947" width="9.33203125" style="96" hidden="1" customWidth="1"/>
    <col min="7948" max="8193" width="9.33203125" style="96" customWidth="1"/>
    <col min="8194" max="8194" width="57.66015625" style="96" customWidth="1"/>
    <col min="8195" max="8195" width="4.66015625" style="96" bestFit="1" customWidth="1"/>
    <col min="8196" max="8196" width="7.5" style="96" bestFit="1" customWidth="1"/>
    <col min="8197" max="8202" width="16.16015625" style="96" customWidth="1"/>
    <col min="8203" max="8203" width="9.33203125" style="96" hidden="1" customWidth="1"/>
    <col min="8204" max="8449" width="9.33203125" style="96" customWidth="1"/>
    <col min="8450" max="8450" width="57.66015625" style="96" customWidth="1"/>
    <col min="8451" max="8451" width="4.66015625" style="96" bestFit="1" customWidth="1"/>
    <col min="8452" max="8452" width="7.5" style="96" bestFit="1" customWidth="1"/>
    <col min="8453" max="8458" width="16.16015625" style="96" customWidth="1"/>
    <col min="8459" max="8459" width="9.33203125" style="96" hidden="1" customWidth="1"/>
    <col min="8460" max="8705" width="9.33203125" style="96" customWidth="1"/>
    <col min="8706" max="8706" width="57.66015625" style="96" customWidth="1"/>
    <col min="8707" max="8707" width="4.66015625" style="96" bestFit="1" customWidth="1"/>
    <col min="8708" max="8708" width="7.5" style="96" bestFit="1" customWidth="1"/>
    <col min="8709" max="8714" width="16.16015625" style="96" customWidth="1"/>
    <col min="8715" max="8715" width="9.33203125" style="96" hidden="1" customWidth="1"/>
    <col min="8716" max="8961" width="9.33203125" style="96" customWidth="1"/>
    <col min="8962" max="8962" width="57.66015625" style="96" customWidth="1"/>
    <col min="8963" max="8963" width="4.66015625" style="96" bestFit="1" customWidth="1"/>
    <col min="8964" max="8964" width="7.5" style="96" bestFit="1" customWidth="1"/>
    <col min="8965" max="8970" width="16.16015625" style="96" customWidth="1"/>
    <col min="8971" max="8971" width="9.33203125" style="96" hidden="1" customWidth="1"/>
    <col min="8972" max="9217" width="9.33203125" style="96" customWidth="1"/>
    <col min="9218" max="9218" width="57.66015625" style="96" customWidth="1"/>
    <col min="9219" max="9219" width="4.66015625" style="96" bestFit="1" customWidth="1"/>
    <col min="9220" max="9220" width="7.5" style="96" bestFit="1" customWidth="1"/>
    <col min="9221" max="9226" width="16.16015625" style="96" customWidth="1"/>
    <col min="9227" max="9227" width="9.33203125" style="96" hidden="1" customWidth="1"/>
    <col min="9228" max="9473" width="9.33203125" style="96" customWidth="1"/>
    <col min="9474" max="9474" width="57.66015625" style="96" customWidth="1"/>
    <col min="9475" max="9475" width="4.66015625" style="96" bestFit="1" customWidth="1"/>
    <col min="9476" max="9476" width="7.5" style="96" bestFit="1" customWidth="1"/>
    <col min="9477" max="9482" width="16.16015625" style="96" customWidth="1"/>
    <col min="9483" max="9483" width="9.33203125" style="96" hidden="1" customWidth="1"/>
    <col min="9484" max="9729" width="9.33203125" style="96" customWidth="1"/>
    <col min="9730" max="9730" width="57.66015625" style="96" customWidth="1"/>
    <col min="9731" max="9731" width="4.66015625" style="96" bestFit="1" customWidth="1"/>
    <col min="9732" max="9732" width="7.5" style="96" bestFit="1" customWidth="1"/>
    <col min="9733" max="9738" width="16.16015625" style="96" customWidth="1"/>
    <col min="9739" max="9739" width="9.33203125" style="96" hidden="1" customWidth="1"/>
    <col min="9740" max="9985" width="9.33203125" style="96" customWidth="1"/>
    <col min="9986" max="9986" width="57.66015625" style="96" customWidth="1"/>
    <col min="9987" max="9987" width="4.66015625" style="96" bestFit="1" customWidth="1"/>
    <col min="9988" max="9988" width="7.5" style="96" bestFit="1" customWidth="1"/>
    <col min="9989" max="9994" width="16.16015625" style="96" customWidth="1"/>
    <col min="9995" max="9995" width="9.33203125" style="96" hidden="1" customWidth="1"/>
    <col min="9996" max="10241" width="9.33203125" style="96" customWidth="1"/>
    <col min="10242" max="10242" width="57.66015625" style="96" customWidth="1"/>
    <col min="10243" max="10243" width="4.66015625" style="96" bestFit="1" customWidth="1"/>
    <col min="10244" max="10244" width="7.5" style="96" bestFit="1" customWidth="1"/>
    <col min="10245" max="10250" width="16.16015625" style="96" customWidth="1"/>
    <col min="10251" max="10251" width="9.33203125" style="96" hidden="1" customWidth="1"/>
    <col min="10252" max="10497" width="9.33203125" style="96" customWidth="1"/>
    <col min="10498" max="10498" width="57.66015625" style="96" customWidth="1"/>
    <col min="10499" max="10499" width="4.66015625" style="96" bestFit="1" customWidth="1"/>
    <col min="10500" max="10500" width="7.5" style="96" bestFit="1" customWidth="1"/>
    <col min="10501" max="10506" width="16.16015625" style="96" customWidth="1"/>
    <col min="10507" max="10507" width="9.33203125" style="96" hidden="1" customWidth="1"/>
    <col min="10508" max="10753" width="9.33203125" style="96" customWidth="1"/>
    <col min="10754" max="10754" width="57.66015625" style="96" customWidth="1"/>
    <col min="10755" max="10755" width="4.66015625" style="96" bestFit="1" customWidth="1"/>
    <col min="10756" max="10756" width="7.5" style="96" bestFit="1" customWidth="1"/>
    <col min="10757" max="10762" width="16.16015625" style="96" customWidth="1"/>
    <col min="10763" max="10763" width="9.33203125" style="96" hidden="1" customWidth="1"/>
    <col min="10764" max="11009" width="9.33203125" style="96" customWidth="1"/>
    <col min="11010" max="11010" width="57.66015625" style="96" customWidth="1"/>
    <col min="11011" max="11011" width="4.66015625" style="96" bestFit="1" customWidth="1"/>
    <col min="11012" max="11012" width="7.5" style="96" bestFit="1" customWidth="1"/>
    <col min="11013" max="11018" width="16.16015625" style="96" customWidth="1"/>
    <col min="11019" max="11019" width="9.33203125" style="96" hidden="1" customWidth="1"/>
    <col min="11020" max="11265" width="9.33203125" style="96" customWidth="1"/>
    <col min="11266" max="11266" width="57.66015625" style="96" customWidth="1"/>
    <col min="11267" max="11267" width="4.66015625" style="96" bestFit="1" customWidth="1"/>
    <col min="11268" max="11268" width="7.5" style="96" bestFit="1" customWidth="1"/>
    <col min="11269" max="11274" width="16.16015625" style="96" customWidth="1"/>
    <col min="11275" max="11275" width="9.33203125" style="96" hidden="1" customWidth="1"/>
    <col min="11276" max="11521" width="9.33203125" style="96" customWidth="1"/>
    <col min="11522" max="11522" width="57.66015625" style="96" customWidth="1"/>
    <col min="11523" max="11523" width="4.66015625" style="96" bestFit="1" customWidth="1"/>
    <col min="11524" max="11524" width="7.5" style="96" bestFit="1" customWidth="1"/>
    <col min="11525" max="11530" width="16.16015625" style="96" customWidth="1"/>
    <col min="11531" max="11531" width="9.33203125" style="96" hidden="1" customWidth="1"/>
    <col min="11532" max="11777" width="9.33203125" style="96" customWidth="1"/>
    <col min="11778" max="11778" width="57.66015625" style="96" customWidth="1"/>
    <col min="11779" max="11779" width="4.66015625" style="96" bestFit="1" customWidth="1"/>
    <col min="11780" max="11780" width="7.5" style="96" bestFit="1" customWidth="1"/>
    <col min="11781" max="11786" width="16.16015625" style="96" customWidth="1"/>
    <col min="11787" max="11787" width="9.33203125" style="96" hidden="1" customWidth="1"/>
    <col min="11788" max="12033" width="9.33203125" style="96" customWidth="1"/>
    <col min="12034" max="12034" width="57.66015625" style="96" customWidth="1"/>
    <col min="12035" max="12035" width="4.66015625" style="96" bestFit="1" customWidth="1"/>
    <col min="12036" max="12036" width="7.5" style="96" bestFit="1" customWidth="1"/>
    <col min="12037" max="12042" width="16.16015625" style="96" customWidth="1"/>
    <col min="12043" max="12043" width="9.33203125" style="96" hidden="1" customWidth="1"/>
    <col min="12044" max="12289" width="9.33203125" style="96" customWidth="1"/>
    <col min="12290" max="12290" width="57.66015625" style="96" customWidth="1"/>
    <col min="12291" max="12291" width="4.66015625" style="96" bestFit="1" customWidth="1"/>
    <col min="12292" max="12292" width="7.5" style="96" bestFit="1" customWidth="1"/>
    <col min="12293" max="12298" width="16.16015625" style="96" customWidth="1"/>
    <col min="12299" max="12299" width="9.33203125" style="96" hidden="1" customWidth="1"/>
    <col min="12300" max="12545" width="9.33203125" style="96" customWidth="1"/>
    <col min="12546" max="12546" width="57.66015625" style="96" customWidth="1"/>
    <col min="12547" max="12547" width="4.66015625" style="96" bestFit="1" customWidth="1"/>
    <col min="12548" max="12548" width="7.5" style="96" bestFit="1" customWidth="1"/>
    <col min="12549" max="12554" width="16.16015625" style="96" customWidth="1"/>
    <col min="12555" max="12555" width="9.33203125" style="96" hidden="1" customWidth="1"/>
    <col min="12556" max="12801" width="9.33203125" style="96" customWidth="1"/>
    <col min="12802" max="12802" width="57.66015625" style="96" customWidth="1"/>
    <col min="12803" max="12803" width="4.66015625" style="96" bestFit="1" customWidth="1"/>
    <col min="12804" max="12804" width="7.5" style="96" bestFit="1" customWidth="1"/>
    <col min="12805" max="12810" width="16.16015625" style="96" customWidth="1"/>
    <col min="12811" max="12811" width="9.33203125" style="96" hidden="1" customWidth="1"/>
    <col min="12812" max="13057" width="9.33203125" style="96" customWidth="1"/>
    <col min="13058" max="13058" width="57.66015625" style="96" customWidth="1"/>
    <col min="13059" max="13059" width="4.66015625" style="96" bestFit="1" customWidth="1"/>
    <col min="13060" max="13060" width="7.5" style="96" bestFit="1" customWidth="1"/>
    <col min="13061" max="13066" width="16.16015625" style="96" customWidth="1"/>
    <col min="13067" max="13067" width="9.33203125" style="96" hidden="1" customWidth="1"/>
    <col min="13068" max="13313" width="9.33203125" style="96" customWidth="1"/>
    <col min="13314" max="13314" width="57.66015625" style="96" customWidth="1"/>
    <col min="13315" max="13315" width="4.66015625" style="96" bestFit="1" customWidth="1"/>
    <col min="13316" max="13316" width="7.5" style="96" bestFit="1" customWidth="1"/>
    <col min="13317" max="13322" width="16.16015625" style="96" customWidth="1"/>
    <col min="13323" max="13323" width="9.33203125" style="96" hidden="1" customWidth="1"/>
    <col min="13324" max="13569" width="9.33203125" style="96" customWidth="1"/>
    <col min="13570" max="13570" width="57.66015625" style="96" customWidth="1"/>
    <col min="13571" max="13571" width="4.66015625" style="96" bestFit="1" customWidth="1"/>
    <col min="13572" max="13572" width="7.5" style="96" bestFit="1" customWidth="1"/>
    <col min="13573" max="13578" width="16.16015625" style="96" customWidth="1"/>
    <col min="13579" max="13579" width="9.33203125" style="96" hidden="1" customWidth="1"/>
    <col min="13580" max="13825" width="9.33203125" style="96" customWidth="1"/>
    <col min="13826" max="13826" width="57.66015625" style="96" customWidth="1"/>
    <col min="13827" max="13827" width="4.66015625" style="96" bestFit="1" customWidth="1"/>
    <col min="13828" max="13828" width="7.5" style="96" bestFit="1" customWidth="1"/>
    <col min="13829" max="13834" width="16.16015625" style="96" customWidth="1"/>
    <col min="13835" max="13835" width="9.33203125" style="96" hidden="1" customWidth="1"/>
    <col min="13836" max="14081" width="9.33203125" style="96" customWidth="1"/>
    <col min="14082" max="14082" width="57.66015625" style="96" customWidth="1"/>
    <col min="14083" max="14083" width="4.66015625" style="96" bestFit="1" customWidth="1"/>
    <col min="14084" max="14084" width="7.5" style="96" bestFit="1" customWidth="1"/>
    <col min="14085" max="14090" width="16.16015625" style="96" customWidth="1"/>
    <col min="14091" max="14091" width="9.33203125" style="96" hidden="1" customWidth="1"/>
    <col min="14092" max="14337" width="9.33203125" style="96" customWidth="1"/>
    <col min="14338" max="14338" width="57.66015625" style="96" customWidth="1"/>
    <col min="14339" max="14339" width="4.66015625" style="96" bestFit="1" customWidth="1"/>
    <col min="14340" max="14340" width="7.5" style="96" bestFit="1" customWidth="1"/>
    <col min="14341" max="14346" width="16.16015625" style="96" customWidth="1"/>
    <col min="14347" max="14347" width="9.33203125" style="96" hidden="1" customWidth="1"/>
    <col min="14348" max="14593" width="9.33203125" style="96" customWidth="1"/>
    <col min="14594" max="14594" width="57.66015625" style="96" customWidth="1"/>
    <col min="14595" max="14595" width="4.66015625" style="96" bestFit="1" customWidth="1"/>
    <col min="14596" max="14596" width="7.5" style="96" bestFit="1" customWidth="1"/>
    <col min="14597" max="14602" width="16.16015625" style="96" customWidth="1"/>
    <col min="14603" max="14603" width="9.33203125" style="96" hidden="1" customWidth="1"/>
    <col min="14604" max="14849" width="9.33203125" style="96" customWidth="1"/>
    <col min="14850" max="14850" width="57.66015625" style="96" customWidth="1"/>
    <col min="14851" max="14851" width="4.66015625" style="96" bestFit="1" customWidth="1"/>
    <col min="14852" max="14852" width="7.5" style="96" bestFit="1" customWidth="1"/>
    <col min="14853" max="14858" width="16.16015625" style="96" customWidth="1"/>
    <col min="14859" max="14859" width="9.33203125" style="96" hidden="1" customWidth="1"/>
    <col min="14860" max="15105" width="9.33203125" style="96" customWidth="1"/>
    <col min="15106" max="15106" width="57.66015625" style="96" customWidth="1"/>
    <col min="15107" max="15107" width="4.66015625" style="96" bestFit="1" customWidth="1"/>
    <col min="15108" max="15108" width="7.5" style="96" bestFit="1" customWidth="1"/>
    <col min="15109" max="15114" width="16.16015625" style="96" customWidth="1"/>
    <col min="15115" max="15115" width="9.33203125" style="96" hidden="1" customWidth="1"/>
    <col min="15116" max="15361" width="9.33203125" style="96" customWidth="1"/>
    <col min="15362" max="15362" width="57.66015625" style="96" customWidth="1"/>
    <col min="15363" max="15363" width="4.66015625" style="96" bestFit="1" customWidth="1"/>
    <col min="15364" max="15364" width="7.5" style="96" bestFit="1" customWidth="1"/>
    <col min="15365" max="15370" width="16.16015625" style="96" customWidth="1"/>
    <col min="15371" max="15371" width="9.33203125" style="96" hidden="1" customWidth="1"/>
    <col min="15372" max="15617" width="9.33203125" style="96" customWidth="1"/>
    <col min="15618" max="15618" width="57.66015625" style="96" customWidth="1"/>
    <col min="15619" max="15619" width="4.66015625" style="96" bestFit="1" customWidth="1"/>
    <col min="15620" max="15620" width="7.5" style="96" bestFit="1" customWidth="1"/>
    <col min="15621" max="15626" width="16.16015625" style="96" customWidth="1"/>
    <col min="15627" max="15627" width="9.33203125" style="96" hidden="1" customWidth="1"/>
    <col min="15628" max="15873" width="9.33203125" style="96" customWidth="1"/>
    <col min="15874" max="15874" width="57.66015625" style="96" customWidth="1"/>
    <col min="15875" max="15875" width="4.66015625" style="96" bestFit="1" customWidth="1"/>
    <col min="15876" max="15876" width="7.5" style="96" bestFit="1" customWidth="1"/>
    <col min="15877" max="15882" width="16.16015625" style="96" customWidth="1"/>
    <col min="15883" max="15883" width="9.33203125" style="96" hidden="1" customWidth="1"/>
    <col min="15884" max="16129" width="9.33203125" style="96" customWidth="1"/>
    <col min="16130" max="16130" width="57.66015625" style="96" customWidth="1"/>
    <col min="16131" max="16131" width="4.66015625" style="96" bestFit="1" customWidth="1"/>
    <col min="16132" max="16132" width="7.5" style="96" bestFit="1" customWidth="1"/>
    <col min="16133" max="16138" width="16.16015625" style="96" customWidth="1"/>
    <col min="16139" max="16139" width="9.33203125" style="96" hidden="1" customWidth="1"/>
    <col min="16140" max="16384" width="9.33203125" style="96" customWidth="1"/>
  </cols>
  <sheetData>
    <row r="1" spans="2:10" ht="13.5">
      <c r="B1" s="380" t="s">
        <v>1957</v>
      </c>
      <c r="C1" s="380"/>
      <c r="D1" s="380"/>
      <c r="E1" s="380"/>
      <c r="F1" s="380"/>
      <c r="G1" s="380"/>
      <c r="H1" s="380"/>
      <c r="I1" s="380"/>
      <c r="J1" s="380"/>
    </row>
    <row r="2" spans="1:10" ht="13.5">
      <c r="A2" s="381" t="s">
        <v>2150</v>
      </c>
      <c r="B2" s="382" t="s">
        <v>1787</v>
      </c>
      <c r="C2" s="382" t="s">
        <v>1958</v>
      </c>
      <c r="D2" s="383" t="s">
        <v>1959</v>
      </c>
      <c r="E2" s="383" t="s">
        <v>1946</v>
      </c>
      <c r="F2" s="383" t="s">
        <v>1960</v>
      </c>
      <c r="G2" s="383" t="s">
        <v>1947</v>
      </c>
      <c r="H2" s="383" t="s">
        <v>1961</v>
      </c>
      <c r="I2" s="383" t="s">
        <v>1962</v>
      </c>
      <c r="J2" s="383" t="s">
        <v>1856</v>
      </c>
    </row>
    <row r="3" spans="2:10" ht="13.5">
      <c r="B3" s="380" t="s">
        <v>1948</v>
      </c>
      <c r="C3" s="380" t="s">
        <v>5</v>
      </c>
      <c r="D3" s="384"/>
      <c r="E3" s="384"/>
      <c r="F3" s="384"/>
      <c r="G3" s="384"/>
      <c r="H3" s="384"/>
      <c r="I3" s="384"/>
      <c r="J3" s="384"/>
    </row>
    <row r="4" spans="2:10" ht="13.5">
      <c r="B4" s="385" t="s">
        <v>1963</v>
      </c>
      <c r="C4" s="385" t="s">
        <v>5</v>
      </c>
      <c r="D4" s="386"/>
      <c r="E4" s="386"/>
      <c r="F4" s="386"/>
      <c r="G4" s="386"/>
      <c r="H4" s="386"/>
      <c r="I4" s="386"/>
      <c r="J4" s="386"/>
    </row>
    <row r="5" spans="2:10" ht="13.5">
      <c r="B5" s="387" t="s">
        <v>1964</v>
      </c>
      <c r="C5" s="387" t="s">
        <v>5</v>
      </c>
      <c r="D5" s="388"/>
      <c r="E5" s="388"/>
      <c r="F5" s="388"/>
      <c r="G5" s="388"/>
      <c r="H5" s="388"/>
      <c r="I5" s="388"/>
      <c r="J5" s="388"/>
    </row>
    <row r="6" spans="1:10" ht="13.5">
      <c r="A6" s="379">
        <v>1</v>
      </c>
      <c r="B6" s="389" t="s">
        <v>1965</v>
      </c>
      <c r="C6" s="389" t="s">
        <v>208</v>
      </c>
      <c r="D6" s="390">
        <v>1</v>
      </c>
      <c r="E6" s="378"/>
      <c r="F6" s="390">
        <f aca="true" t="shared" si="0" ref="F6:F14">D6*E6</f>
        <v>0</v>
      </c>
      <c r="G6" s="378"/>
      <c r="H6" s="390">
        <f aca="true" t="shared" si="1" ref="H6:H14">D6*G6</f>
        <v>0</v>
      </c>
      <c r="I6" s="390">
        <f aca="true" t="shared" si="2" ref="I6:J14">E6+G6</f>
        <v>0</v>
      </c>
      <c r="J6" s="390">
        <f t="shared" si="2"/>
        <v>0</v>
      </c>
    </row>
    <row r="7" spans="1:10" ht="13.5">
      <c r="A7" s="379">
        <f>A6+1</f>
        <v>2</v>
      </c>
      <c r="B7" s="389" t="s">
        <v>1966</v>
      </c>
      <c r="C7" s="389" t="s">
        <v>208</v>
      </c>
      <c r="D7" s="390">
        <v>1</v>
      </c>
      <c r="E7" s="378"/>
      <c r="F7" s="390">
        <f t="shared" si="0"/>
        <v>0</v>
      </c>
      <c r="G7" s="378"/>
      <c r="H7" s="390">
        <f t="shared" si="1"/>
        <v>0</v>
      </c>
      <c r="I7" s="390">
        <f t="shared" si="2"/>
        <v>0</v>
      </c>
      <c r="J7" s="390">
        <f t="shared" si="2"/>
        <v>0</v>
      </c>
    </row>
    <row r="8" spans="1:10" ht="13.5">
      <c r="A8" s="379">
        <f aca="true" t="shared" si="3" ref="A8:A52">A7+1</f>
        <v>3</v>
      </c>
      <c r="B8" s="389" t="s">
        <v>1967</v>
      </c>
      <c r="C8" s="389" t="s">
        <v>208</v>
      </c>
      <c r="D8" s="390">
        <v>1</v>
      </c>
      <c r="E8" s="378"/>
      <c r="F8" s="390">
        <f t="shared" si="0"/>
        <v>0</v>
      </c>
      <c r="G8" s="378"/>
      <c r="H8" s="390">
        <f t="shared" si="1"/>
        <v>0</v>
      </c>
      <c r="I8" s="390">
        <f t="shared" si="2"/>
        <v>0</v>
      </c>
      <c r="J8" s="390">
        <f t="shared" si="2"/>
        <v>0</v>
      </c>
    </row>
    <row r="9" spans="1:10" ht="13.5">
      <c r="A9" s="379">
        <f t="shared" si="3"/>
        <v>4</v>
      </c>
      <c r="B9" s="389" t="s">
        <v>1968</v>
      </c>
      <c r="C9" s="389" t="s">
        <v>208</v>
      </c>
      <c r="D9" s="390">
        <v>1</v>
      </c>
      <c r="E9" s="378"/>
      <c r="F9" s="390">
        <f t="shared" si="0"/>
        <v>0</v>
      </c>
      <c r="G9" s="378"/>
      <c r="H9" s="390">
        <f t="shared" si="1"/>
        <v>0</v>
      </c>
      <c r="I9" s="390">
        <f t="shared" si="2"/>
        <v>0</v>
      </c>
      <c r="J9" s="390">
        <f t="shared" si="2"/>
        <v>0</v>
      </c>
    </row>
    <row r="10" spans="1:10" ht="13.5">
      <c r="A10" s="379">
        <f t="shared" si="3"/>
        <v>5</v>
      </c>
      <c r="B10" s="389" t="s">
        <v>1969</v>
      </c>
      <c r="C10" s="389" t="s">
        <v>1589</v>
      </c>
      <c r="D10" s="390">
        <v>1</v>
      </c>
      <c r="E10" s="378"/>
      <c r="F10" s="390">
        <f t="shared" si="0"/>
        <v>0</v>
      </c>
      <c r="G10" s="378"/>
      <c r="H10" s="390">
        <f t="shared" si="1"/>
        <v>0</v>
      </c>
      <c r="I10" s="390">
        <f t="shared" si="2"/>
        <v>0</v>
      </c>
      <c r="J10" s="390">
        <f t="shared" si="2"/>
        <v>0</v>
      </c>
    </row>
    <row r="11" spans="1:10" s="99" customFormat="1" ht="36">
      <c r="A11" s="379">
        <f t="shared" si="3"/>
        <v>6</v>
      </c>
      <c r="B11" s="391" t="s">
        <v>1970</v>
      </c>
      <c r="C11" s="391" t="s">
        <v>208</v>
      </c>
      <c r="D11" s="392">
        <v>1</v>
      </c>
      <c r="E11" s="377"/>
      <c r="F11" s="392">
        <f t="shared" si="0"/>
        <v>0</v>
      </c>
      <c r="G11" s="377"/>
      <c r="H11" s="392">
        <f t="shared" si="1"/>
        <v>0</v>
      </c>
      <c r="I11" s="392">
        <f t="shared" si="2"/>
        <v>0</v>
      </c>
      <c r="J11" s="392">
        <f t="shared" si="2"/>
        <v>0</v>
      </c>
    </row>
    <row r="12" spans="1:10" ht="13.5">
      <c r="A12" s="379">
        <f t="shared" si="3"/>
        <v>7</v>
      </c>
      <c r="B12" s="389" t="s">
        <v>1971</v>
      </c>
      <c r="C12" s="389" t="s">
        <v>1589</v>
      </c>
      <c r="D12" s="390">
        <v>1</v>
      </c>
      <c r="E12" s="378"/>
      <c r="F12" s="390">
        <f t="shared" si="0"/>
        <v>0</v>
      </c>
      <c r="G12" s="378"/>
      <c r="H12" s="390">
        <f t="shared" si="1"/>
        <v>0</v>
      </c>
      <c r="I12" s="390">
        <f t="shared" si="2"/>
        <v>0</v>
      </c>
      <c r="J12" s="390">
        <f t="shared" si="2"/>
        <v>0</v>
      </c>
    </row>
    <row r="13" spans="1:10" ht="13.5">
      <c r="A13" s="379">
        <f t="shared" si="3"/>
        <v>8</v>
      </c>
      <c r="B13" s="389" t="s">
        <v>1972</v>
      </c>
      <c r="C13" s="389" t="s">
        <v>1589</v>
      </c>
      <c r="D13" s="390">
        <v>1</v>
      </c>
      <c r="E13" s="378"/>
      <c r="F13" s="390">
        <f t="shared" si="0"/>
        <v>0</v>
      </c>
      <c r="G13" s="378"/>
      <c r="H13" s="390">
        <f t="shared" si="1"/>
        <v>0</v>
      </c>
      <c r="I13" s="390">
        <f t="shared" si="2"/>
        <v>0</v>
      </c>
      <c r="J13" s="390">
        <f t="shared" si="2"/>
        <v>0</v>
      </c>
    </row>
    <row r="14" spans="1:10" ht="13.5">
      <c r="A14" s="379">
        <f t="shared" si="3"/>
        <v>9</v>
      </c>
      <c r="B14" s="389" t="s">
        <v>1973</v>
      </c>
      <c r="C14" s="389" t="s">
        <v>1589</v>
      </c>
      <c r="D14" s="390">
        <v>1</v>
      </c>
      <c r="E14" s="378"/>
      <c r="F14" s="390">
        <f t="shared" si="0"/>
        <v>0</v>
      </c>
      <c r="G14" s="378"/>
      <c r="H14" s="390">
        <f t="shared" si="1"/>
        <v>0</v>
      </c>
      <c r="I14" s="390">
        <f t="shared" si="2"/>
        <v>0</v>
      </c>
      <c r="J14" s="390">
        <f t="shared" si="2"/>
        <v>0</v>
      </c>
    </row>
    <row r="15" spans="1:10" ht="13.5">
      <c r="A15" s="379">
        <f t="shared" si="3"/>
        <v>10</v>
      </c>
      <c r="B15" s="387" t="s">
        <v>1974</v>
      </c>
      <c r="C15" s="387" t="s">
        <v>5</v>
      </c>
      <c r="D15" s="388"/>
      <c r="E15" s="388"/>
      <c r="F15" s="388">
        <f>SUM(F6:F14)</f>
        <v>0</v>
      </c>
      <c r="G15" s="388"/>
      <c r="H15" s="388">
        <f>SUM(H6:H14)</f>
        <v>0</v>
      </c>
      <c r="I15" s="388"/>
      <c r="J15" s="388">
        <f>SUM(J6:J14)</f>
        <v>0</v>
      </c>
    </row>
    <row r="16" spans="1:10" ht="13.5">
      <c r="A16" s="379">
        <f t="shared" si="3"/>
        <v>11</v>
      </c>
      <c r="B16" s="389" t="s">
        <v>5</v>
      </c>
      <c r="C16" s="389" t="s">
        <v>5</v>
      </c>
      <c r="D16" s="390"/>
      <c r="E16" s="390"/>
      <c r="F16" s="390"/>
      <c r="G16" s="390"/>
      <c r="H16" s="390"/>
      <c r="I16" s="390">
        <f>E16+G16</f>
        <v>0</v>
      </c>
      <c r="J16" s="390">
        <f>F16+H16</f>
        <v>0</v>
      </c>
    </row>
    <row r="17" spans="2:10" ht="13.5">
      <c r="B17" s="387" t="s">
        <v>1975</v>
      </c>
      <c r="C17" s="387" t="s">
        <v>5</v>
      </c>
      <c r="D17" s="388"/>
      <c r="E17" s="388"/>
      <c r="F17" s="388"/>
      <c r="G17" s="388"/>
      <c r="H17" s="388"/>
      <c r="I17" s="388"/>
      <c r="J17" s="388"/>
    </row>
    <row r="18" spans="1:10" s="99" customFormat="1" ht="24">
      <c r="A18" s="379">
        <f>A16+1</f>
        <v>12</v>
      </c>
      <c r="B18" s="391" t="s">
        <v>2151</v>
      </c>
      <c r="C18" s="391" t="s">
        <v>1589</v>
      </c>
      <c r="D18" s="392">
        <v>1</v>
      </c>
      <c r="E18" s="377"/>
      <c r="F18" s="392">
        <f aca="true" t="shared" si="4" ref="F18:F32">D18*E18</f>
        <v>0</v>
      </c>
      <c r="G18" s="377"/>
      <c r="H18" s="392">
        <f aca="true" t="shared" si="5" ref="H18:H32">D18*G18</f>
        <v>0</v>
      </c>
      <c r="I18" s="392">
        <f aca="true" t="shared" si="6" ref="I18:J32">E18+G18</f>
        <v>0</v>
      </c>
      <c r="J18" s="392">
        <f t="shared" si="6"/>
        <v>0</v>
      </c>
    </row>
    <row r="19" spans="1:10" s="99" customFormat="1" ht="24">
      <c r="A19" s="379">
        <f t="shared" si="3"/>
        <v>13</v>
      </c>
      <c r="B19" s="391" t="s">
        <v>1976</v>
      </c>
      <c r="C19" s="391" t="s">
        <v>208</v>
      </c>
      <c r="D19" s="392">
        <v>1</v>
      </c>
      <c r="E19" s="377"/>
      <c r="F19" s="392">
        <f t="shared" si="4"/>
        <v>0</v>
      </c>
      <c r="G19" s="377"/>
      <c r="H19" s="392">
        <f t="shared" si="5"/>
        <v>0</v>
      </c>
      <c r="I19" s="392">
        <f t="shared" si="6"/>
        <v>0</v>
      </c>
      <c r="J19" s="392">
        <f t="shared" si="6"/>
        <v>0</v>
      </c>
    </row>
    <row r="20" spans="1:10" ht="13.5">
      <c r="A20" s="379">
        <f t="shared" si="3"/>
        <v>14</v>
      </c>
      <c r="B20" s="389" t="s">
        <v>1977</v>
      </c>
      <c r="C20" s="389" t="s">
        <v>208</v>
      </c>
      <c r="D20" s="390">
        <v>1</v>
      </c>
      <c r="E20" s="378"/>
      <c r="F20" s="390">
        <f t="shared" si="4"/>
        <v>0</v>
      </c>
      <c r="G20" s="378"/>
      <c r="H20" s="390">
        <f t="shared" si="5"/>
        <v>0</v>
      </c>
      <c r="I20" s="390">
        <f t="shared" si="6"/>
        <v>0</v>
      </c>
      <c r="J20" s="390">
        <f t="shared" si="6"/>
        <v>0</v>
      </c>
    </row>
    <row r="21" spans="1:10" ht="13.5">
      <c r="A21" s="379">
        <f t="shared" si="3"/>
        <v>15</v>
      </c>
      <c r="B21" s="389" t="s">
        <v>1978</v>
      </c>
      <c r="C21" s="389" t="s">
        <v>208</v>
      </c>
      <c r="D21" s="390">
        <v>2</v>
      </c>
      <c r="E21" s="378"/>
      <c r="F21" s="390">
        <f t="shared" si="4"/>
        <v>0</v>
      </c>
      <c r="G21" s="378"/>
      <c r="H21" s="390">
        <f t="shared" si="5"/>
        <v>0</v>
      </c>
      <c r="I21" s="390">
        <f t="shared" si="6"/>
        <v>0</v>
      </c>
      <c r="J21" s="390">
        <f t="shared" si="6"/>
        <v>0</v>
      </c>
    </row>
    <row r="22" spans="1:10" ht="13.5">
      <c r="A22" s="379">
        <f t="shared" si="3"/>
        <v>16</v>
      </c>
      <c r="B22" s="389" t="s">
        <v>1979</v>
      </c>
      <c r="C22" s="389" t="s">
        <v>208</v>
      </c>
      <c r="D22" s="390">
        <v>1</v>
      </c>
      <c r="E22" s="378"/>
      <c r="F22" s="390">
        <f t="shared" si="4"/>
        <v>0</v>
      </c>
      <c r="G22" s="378"/>
      <c r="H22" s="390">
        <f t="shared" si="5"/>
        <v>0</v>
      </c>
      <c r="I22" s="390">
        <f t="shared" si="6"/>
        <v>0</v>
      </c>
      <c r="J22" s="390">
        <f t="shared" si="6"/>
        <v>0</v>
      </c>
    </row>
    <row r="23" spans="1:10" ht="13.5">
      <c r="A23" s="379">
        <f t="shared" si="3"/>
        <v>17</v>
      </c>
      <c r="B23" s="389" t="s">
        <v>1980</v>
      </c>
      <c r="C23" s="389" t="s">
        <v>1981</v>
      </c>
      <c r="D23" s="390">
        <v>2</v>
      </c>
      <c r="E23" s="378"/>
      <c r="F23" s="390">
        <f t="shared" si="4"/>
        <v>0</v>
      </c>
      <c r="G23" s="378"/>
      <c r="H23" s="390">
        <f t="shared" si="5"/>
        <v>0</v>
      </c>
      <c r="I23" s="390">
        <f t="shared" si="6"/>
        <v>0</v>
      </c>
      <c r="J23" s="390">
        <f t="shared" si="6"/>
        <v>0</v>
      </c>
    </row>
    <row r="24" spans="1:10" ht="13.5">
      <c r="A24" s="379">
        <f t="shared" si="3"/>
        <v>18</v>
      </c>
      <c r="B24" s="389" t="s">
        <v>1982</v>
      </c>
      <c r="C24" s="389" t="s">
        <v>208</v>
      </c>
      <c r="D24" s="390">
        <v>40</v>
      </c>
      <c r="E24" s="378"/>
      <c r="F24" s="390">
        <f t="shared" si="4"/>
        <v>0</v>
      </c>
      <c r="G24" s="378"/>
      <c r="H24" s="390">
        <f t="shared" si="5"/>
        <v>0</v>
      </c>
      <c r="I24" s="390">
        <f t="shared" si="6"/>
        <v>0</v>
      </c>
      <c r="J24" s="390">
        <f t="shared" si="6"/>
        <v>0</v>
      </c>
    </row>
    <row r="25" spans="1:10" ht="13.5">
      <c r="A25" s="379">
        <f t="shared" si="3"/>
        <v>19</v>
      </c>
      <c r="B25" s="389" t="s">
        <v>1983</v>
      </c>
      <c r="C25" s="389" t="s">
        <v>208</v>
      </c>
      <c r="D25" s="390">
        <v>5</v>
      </c>
      <c r="E25" s="378"/>
      <c r="F25" s="390">
        <f t="shared" si="4"/>
        <v>0</v>
      </c>
      <c r="G25" s="378"/>
      <c r="H25" s="390">
        <f t="shared" si="5"/>
        <v>0</v>
      </c>
      <c r="I25" s="390">
        <f t="shared" si="6"/>
        <v>0</v>
      </c>
      <c r="J25" s="390">
        <f t="shared" si="6"/>
        <v>0</v>
      </c>
    </row>
    <row r="26" spans="1:10" ht="13.5">
      <c r="A26" s="379">
        <f t="shared" si="3"/>
        <v>20</v>
      </c>
      <c r="B26" s="389" t="s">
        <v>1984</v>
      </c>
      <c r="C26" s="389" t="s">
        <v>208</v>
      </c>
      <c r="D26" s="390">
        <v>8</v>
      </c>
      <c r="E26" s="378"/>
      <c r="F26" s="390">
        <f t="shared" si="4"/>
        <v>0</v>
      </c>
      <c r="G26" s="378"/>
      <c r="H26" s="390">
        <f t="shared" si="5"/>
        <v>0</v>
      </c>
      <c r="I26" s="390">
        <f t="shared" si="6"/>
        <v>0</v>
      </c>
      <c r="J26" s="390">
        <f t="shared" si="6"/>
        <v>0</v>
      </c>
    </row>
    <row r="27" spans="1:10" ht="13.5">
      <c r="A27" s="379">
        <f t="shared" si="3"/>
        <v>21</v>
      </c>
      <c r="B27" s="389" t="s">
        <v>1985</v>
      </c>
      <c r="C27" s="389" t="s">
        <v>208</v>
      </c>
      <c r="D27" s="390">
        <v>1</v>
      </c>
      <c r="E27" s="378"/>
      <c r="F27" s="390">
        <f t="shared" si="4"/>
        <v>0</v>
      </c>
      <c r="G27" s="378"/>
      <c r="H27" s="390">
        <f t="shared" si="5"/>
        <v>0</v>
      </c>
      <c r="I27" s="390">
        <f t="shared" si="6"/>
        <v>0</v>
      </c>
      <c r="J27" s="390">
        <f t="shared" si="6"/>
        <v>0</v>
      </c>
    </row>
    <row r="28" spans="1:10" ht="13.5">
      <c r="A28" s="379">
        <f t="shared" si="3"/>
        <v>22</v>
      </c>
      <c r="B28" s="389" t="s">
        <v>1986</v>
      </c>
      <c r="C28" s="389" t="s">
        <v>224</v>
      </c>
      <c r="D28" s="390">
        <v>100</v>
      </c>
      <c r="E28" s="378"/>
      <c r="F28" s="390">
        <f t="shared" si="4"/>
        <v>0</v>
      </c>
      <c r="G28" s="378"/>
      <c r="H28" s="390">
        <f t="shared" si="5"/>
        <v>0</v>
      </c>
      <c r="I28" s="390">
        <f t="shared" si="6"/>
        <v>0</v>
      </c>
      <c r="J28" s="390">
        <f t="shared" si="6"/>
        <v>0</v>
      </c>
    </row>
    <row r="29" spans="1:10" ht="13.5">
      <c r="A29" s="379">
        <f t="shared" si="3"/>
        <v>23</v>
      </c>
      <c r="B29" s="389" t="s">
        <v>1987</v>
      </c>
      <c r="C29" s="389" t="s">
        <v>224</v>
      </c>
      <c r="D29" s="390">
        <v>50</v>
      </c>
      <c r="E29" s="378"/>
      <c r="F29" s="390">
        <f t="shared" si="4"/>
        <v>0</v>
      </c>
      <c r="G29" s="378"/>
      <c r="H29" s="390">
        <f t="shared" si="5"/>
        <v>0</v>
      </c>
      <c r="I29" s="390">
        <f t="shared" si="6"/>
        <v>0</v>
      </c>
      <c r="J29" s="390">
        <f t="shared" si="6"/>
        <v>0</v>
      </c>
    </row>
    <row r="30" spans="1:10" ht="13.5">
      <c r="A30" s="379">
        <f t="shared" si="3"/>
        <v>24</v>
      </c>
      <c r="B30" s="389" t="s">
        <v>1988</v>
      </c>
      <c r="C30" s="389" t="s">
        <v>224</v>
      </c>
      <c r="D30" s="390">
        <v>0.5</v>
      </c>
      <c r="E30" s="378"/>
      <c r="F30" s="390">
        <f t="shared" si="4"/>
        <v>0</v>
      </c>
      <c r="G30" s="378"/>
      <c r="H30" s="390">
        <f t="shared" si="5"/>
        <v>0</v>
      </c>
      <c r="I30" s="390">
        <f t="shared" si="6"/>
        <v>0</v>
      </c>
      <c r="J30" s="390">
        <f t="shared" si="6"/>
        <v>0</v>
      </c>
    </row>
    <row r="31" spans="1:10" ht="13.5">
      <c r="A31" s="379">
        <f t="shared" si="3"/>
        <v>25</v>
      </c>
      <c r="B31" s="389" t="s">
        <v>1989</v>
      </c>
      <c r="C31" s="389" t="s">
        <v>538</v>
      </c>
      <c r="D31" s="390">
        <v>125</v>
      </c>
      <c r="E31" s="378"/>
      <c r="F31" s="390">
        <f t="shared" si="4"/>
        <v>0</v>
      </c>
      <c r="G31" s="378"/>
      <c r="H31" s="390">
        <f t="shared" si="5"/>
        <v>0</v>
      </c>
      <c r="I31" s="390">
        <f t="shared" si="6"/>
        <v>0</v>
      </c>
      <c r="J31" s="390">
        <f t="shared" si="6"/>
        <v>0</v>
      </c>
    </row>
    <row r="32" spans="1:10" ht="13.5">
      <c r="A32" s="379">
        <f t="shared" si="3"/>
        <v>26</v>
      </c>
      <c r="B32" s="389" t="s">
        <v>1990</v>
      </c>
      <c r="C32" s="389" t="s">
        <v>208</v>
      </c>
      <c r="D32" s="390">
        <v>1</v>
      </c>
      <c r="E32" s="378"/>
      <c r="F32" s="390">
        <f t="shared" si="4"/>
        <v>0</v>
      </c>
      <c r="G32" s="378"/>
      <c r="H32" s="390">
        <f t="shared" si="5"/>
        <v>0</v>
      </c>
      <c r="I32" s="390">
        <f t="shared" si="6"/>
        <v>0</v>
      </c>
      <c r="J32" s="390">
        <f t="shared" si="6"/>
        <v>0</v>
      </c>
    </row>
    <row r="33" spans="1:10" ht="13.5">
      <c r="A33" s="379">
        <f t="shared" si="3"/>
        <v>27</v>
      </c>
      <c r="B33" s="387" t="s">
        <v>1991</v>
      </c>
      <c r="C33" s="387" t="s">
        <v>5</v>
      </c>
      <c r="D33" s="388"/>
      <c r="E33" s="388"/>
      <c r="F33" s="388">
        <f>SUM(F18:F32)</f>
        <v>0</v>
      </c>
      <c r="G33" s="388"/>
      <c r="H33" s="388">
        <f>SUM(H18:H32)</f>
        <v>0</v>
      </c>
      <c r="I33" s="388"/>
      <c r="J33" s="388">
        <f>SUM(J18:J32)</f>
        <v>0</v>
      </c>
    </row>
    <row r="34" spans="1:10" ht="13.5">
      <c r="A34" s="379">
        <f t="shared" si="3"/>
        <v>28</v>
      </c>
      <c r="B34" s="385" t="s">
        <v>1992</v>
      </c>
      <c r="C34" s="385" t="s">
        <v>5</v>
      </c>
      <c r="D34" s="386"/>
      <c r="E34" s="386"/>
      <c r="F34" s="386">
        <f>SUM(F5:F14,F16,F18:F32)</f>
        <v>0</v>
      </c>
      <c r="G34" s="386"/>
      <c r="H34" s="386">
        <f>SUM(H5:H14,H16,H18:H32)</f>
        <v>0</v>
      </c>
      <c r="I34" s="386"/>
      <c r="J34" s="386">
        <f>SUM(J5:J14,J16,J18:J32)</f>
        <v>0</v>
      </c>
    </row>
    <row r="35" spans="1:10" ht="13.5">
      <c r="A35" s="379">
        <f t="shared" si="3"/>
        <v>29</v>
      </c>
      <c r="B35" s="389" t="s">
        <v>5</v>
      </c>
      <c r="C35" s="389" t="s">
        <v>5</v>
      </c>
      <c r="D35" s="390"/>
      <c r="E35" s="390"/>
      <c r="F35" s="390"/>
      <c r="G35" s="390"/>
      <c r="H35" s="390"/>
      <c r="I35" s="390">
        <f>E35+G35</f>
        <v>0</v>
      </c>
      <c r="J35" s="390">
        <f>F35+H35</f>
        <v>0</v>
      </c>
    </row>
    <row r="36" spans="1:10" ht="13.5">
      <c r="A36" s="379">
        <f t="shared" si="3"/>
        <v>30</v>
      </c>
      <c r="B36" s="380" t="s">
        <v>1993</v>
      </c>
      <c r="C36" s="380" t="s">
        <v>5</v>
      </c>
      <c r="D36" s="384"/>
      <c r="E36" s="384"/>
      <c r="F36" s="384">
        <f>SUM(F4,F6:F14,F16,F18:F32,F35:F35)</f>
        <v>0</v>
      </c>
      <c r="G36" s="384"/>
      <c r="H36" s="384">
        <f>SUM(H4,H6:H14,H16,H18:H32,H35:H35)</f>
        <v>0</v>
      </c>
      <c r="I36" s="384"/>
      <c r="J36" s="384">
        <f>SUM(J4,J6:J14,J16,J18:J32,J35:J35)</f>
        <v>0</v>
      </c>
    </row>
    <row r="37" spans="1:10" ht="13.5">
      <c r="A37" s="379">
        <f t="shared" si="3"/>
        <v>31</v>
      </c>
      <c r="B37" s="389" t="s">
        <v>5</v>
      </c>
      <c r="C37" s="389" t="s">
        <v>5</v>
      </c>
      <c r="D37" s="390"/>
      <c r="E37" s="390"/>
      <c r="F37" s="390"/>
      <c r="G37" s="390"/>
      <c r="H37" s="390"/>
      <c r="I37" s="390">
        <f>E37+G37</f>
        <v>0</v>
      </c>
      <c r="J37" s="390">
        <f>F37+H37</f>
        <v>0</v>
      </c>
    </row>
    <row r="38" spans="1:10" ht="13.5">
      <c r="A38" s="379">
        <f t="shared" si="3"/>
        <v>32</v>
      </c>
      <c r="B38" s="380" t="s">
        <v>1951</v>
      </c>
      <c r="C38" s="380" t="s">
        <v>5</v>
      </c>
      <c r="D38" s="384"/>
      <c r="E38" s="384"/>
      <c r="F38" s="384"/>
      <c r="G38" s="384"/>
      <c r="H38" s="384"/>
      <c r="I38" s="384"/>
      <c r="J38" s="384"/>
    </row>
    <row r="39" spans="1:10" ht="13.5">
      <c r="A39" s="379">
        <f t="shared" si="3"/>
        <v>33</v>
      </c>
      <c r="B39" s="389" t="s">
        <v>1948</v>
      </c>
      <c r="C39" s="389" t="s">
        <v>208</v>
      </c>
      <c r="D39" s="390">
        <v>1</v>
      </c>
      <c r="E39" s="390">
        <f>J36</f>
        <v>0</v>
      </c>
      <c r="F39" s="390">
        <f>D39*E39</f>
        <v>0</v>
      </c>
      <c r="G39" s="390">
        <v>0</v>
      </c>
      <c r="H39" s="390">
        <f>D39*G39</f>
        <v>0</v>
      </c>
      <c r="I39" s="390">
        <f>E39+G39</f>
        <v>0</v>
      </c>
      <c r="J39" s="390">
        <f>F39+H39</f>
        <v>0</v>
      </c>
    </row>
    <row r="40" spans="1:10" ht="13.5">
      <c r="A40" s="379">
        <f t="shared" si="3"/>
        <v>34</v>
      </c>
      <c r="B40" s="380" t="s">
        <v>1994</v>
      </c>
      <c r="C40" s="380" t="s">
        <v>5</v>
      </c>
      <c r="D40" s="384"/>
      <c r="E40" s="384"/>
      <c r="F40" s="384">
        <f>SUM(F39:F39)</f>
        <v>0</v>
      </c>
      <c r="G40" s="384"/>
      <c r="H40" s="384">
        <f>SUM(H39:H39)</f>
        <v>0</v>
      </c>
      <c r="I40" s="384"/>
      <c r="J40" s="384">
        <f>SUM(J39:J39)</f>
        <v>0</v>
      </c>
    </row>
    <row r="41" spans="1:10" ht="13.5">
      <c r="A41" s="379">
        <f t="shared" si="3"/>
        <v>35</v>
      </c>
      <c r="B41" s="389" t="s">
        <v>5</v>
      </c>
      <c r="C41" s="389" t="s">
        <v>5</v>
      </c>
      <c r="D41" s="390"/>
      <c r="E41" s="390"/>
      <c r="F41" s="390"/>
      <c r="G41" s="390"/>
      <c r="H41" s="390"/>
      <c r="I41" s="390">
        <f>E41+G41</f>
        <v>0</v>
      </c>
      <c r="J41" s="390">
        <f>F41+H41</f>
        <v>0</v>
      </c>
    </row>
    <row r="42" spans="2:10" ht="13.5">
      <c r="B42" s="380" t="s">
        <v>1952</v>
      </c>
      <c r="C42" s="380" t="s">
        <v>5</v>
      </c>
      <c r="D42" s="384"/>
      <c r="E42" s="384"/>
      <c r="F42" s="384"/>
      <c r="G42" s="384"/>
      <c r="H42" s="384"/>
      <c r="I42" s="384"/>
      <c r="J42" s="384"/>
    </row>
    <row r="43" spans="1:10" ht="13.5">
      <c r="A43" s="379">
        <f>A41+1</f>
        <v>36</v>
      </c>
      <c r="B43" s="389" t="s">
        <v>5</v>
      </c>
      <c r="C43" s="389" t="s">
        <v>5</v>
      </c>
      <c r="D43" s="390"/>
      <c r="E43" s="390"/>
      <c r="F43" s="390"/>
      <c r="G43" s="390"/>
      <c r="H43" s="390"/>
      <c r="I43" s="390">
        <f>E43+G43</f>
        <v>0</v>
      </c>
      <c r="J43" s="390">
        <f>F43+H43</f>
        <v>0</v>
      </c>
    </row>
    <row r="44" spans="1:10" ht="13.5">
      <c r="A44" s="379">
        <f t="shared" si="3"/>
        <v>37</v>
      </c>
      <c r="B44" s="385" t="s">
        <v>1995</v>
      </c>
      <c r="C44" s="385" t="s">
        <v>5</v>
      </c>
      <c r="D44" s="386"/>
      <c r="E44" s="386"/>
      <c r="F44" s="386"/>
      <c r="G44" s="386"/>
      <c r="H44" s="386"/>
      <c r="I44" s="386"/>
      <c r="J44" s="386"/>
    </row>
    <row r="45" spans="1:10" ht="13.5">
      <c r="A45" s="379">
        <f t="shared" si="3"/>
        <v>38</v>
      </c>
      <c r="B45" s="389" t="s">
        <v>1996</v>
      </c>
      <c r="C45" s="389" t="s">
        <v>1589</v>
      </c>
      <c r="D45" s="390">
        <v>1</v>
      </c>
      <c r="E45" s="378"/>
      <c r="F45" s="390">
        <f aca="true" t="shared" si="7" ref="F45:F49">D45*E45</f>
        <v>0</v>
      </c>
      <c r="G45" s="378"/>
      <c r="H45" s="390">
        <f aca="true" t="shared" si="8" ref="H45:H49">D45*G45</f>
        <v>0</v>
      </c>
      <c r="I45" s="390">
        <f aca="true" t="shared" si="9" ref="I45:J49">E45+G45</f>
        <v>0</v>
      </c>
      <c r="J45" s="390">
        <f t="shared" si="9"/>
        <v>0</v>
      </c>
    </row>
    <row r="46" spans="1:10" ht="13.5">
      <c r="A46" s="379">
        <f t="shared" si="3"/>
        <v>39</v>
      </c>
      <c r="B46" s="389" t="s">
        <v>1997</v>
      </c>
      <c r="C46" s="389" t="s">
        <v>1589</v>
      </c>
      <c r="D46" s="390">
        <v>1</v>
      </c>
      <c r="E46" s="378"/>
      <c r="F46" s="390">
        <f t="shared" si="7"/>
        <v>0</v>
      </c>
      <c r="G46" s="378"/>
      <c r="H46" s="390">
        <f t="shared" si="8"/>
        <v>0</v>
      </c>
      <c r="I46" s="390">
        <f t="shared" si="9"/>
        <v>0</v>
      </c>
      <c r="J46" s="390">
        <f t="shared" si="9"/>
        <v>0</v>
      </c>
    </row>
    <row r="47" spans="1:10" ht="13.5">
      <c r="A47" s="379">
        <f t="shared" si="3"/>
        <v>40</v>
      </c>
      <c r="B47" s="389" t="s">
        <v>1998</v>
      </c>
      <c r="C47" s="389" t="s">
        <v>1589</v>
      </c>
      <c r="D47" s="390">
        <v>1</v>
      </c>
      <c r="E47" s="378"/>
      <c r="F47" s="390">
        <f t="shared" si="7"/>
        <v>0</v>
      </c>
      <c r="G47" s="378"/>
      <c r="H47" s="390">
        <f t="shared" si="8"/>
        <v>0</v>
      </c>
      <c r="I47" s="390">
        <f t="shared" si="9"/>
        <v>0</v>
      </c>
      <c r="J47" s="390">
        <f t="shared" si="9"/>
        <v>0</v>
      </c>
    </row>
    <row r="48" spans="1:10" ht="13.5">
      <c r="A48" s="379">
        <f t="shared" si="3"/>
        <v>41</v>
      </c>
      <c r="B48" s="389" t="s">
        <v>1999</v>
      </c>
      <c r="C48" s="389" t="s">
        <v>1589</v>
      </c>
      <c r="D48" s="390">
        <v>1</v>
      </c>
      <c r="E48" s="378"/>
      <c r="F48" s="390">
        <f t="shared" si="7"/>
        <v>0</v>
      </c>
      <c r="G48" s="378"/>
      <c r="H48" s="390">
        <f t="shared" si="8"/>
        <v>0</v>
      </c>
      <c r="I48" s="390">
        <f t="shared" si="9"/>
        <v>0</v>
      </c>
      <c r="J48" s="390">
        <f t="shared" si="9"/>
        <v>0</v>
      </c>
    </row>
    <row r="49" spans="1:10" ht="13.5">
      <c r="A49" s="379">
        <f t="shared" si="3"/>
        <v>42</v>
      </c>
      <c r="B49" s="389" t="s">
        <v>2000</v>
      </c>
      <c r="C49" s="389" t="s">
        <v>1589</v>
      </c>
      <c r="D49" s="390">
        <v>1</v>
      </c>
      <c r="E49" s="378"/>
      <c r="F49" s="390">
        <f t="shared" si="7"/>
        <v>0</v>
      </c>
      <c r="G49" s="378"/>
      <c r="H49" s="390">
        <f t="shared" si="8"/>
        <v>0</v>
      </c>
      <c r="I49" s="390">
        <f t="shared" si="9"/>
        <v>0</v>
      </c>
      <c r="J49" s="390">
        <f t="shared" si="9"/>
        <v>0</v>
      </c>
    </row>
    <row r="50" spans="1:10" ht="13.5">
      <c r="A50" s="379">
        <f t="shared" si="3"/>
        <v>43</v>
      </c>
      <c r="B50" s="385" t="s">
        <v>2001</v>
      </c>
      <c r="C50" s="385" t="s">
        <v>5</v>
      </c>
      <c r="D50" s="386"/>
      <c r="E50" s="386"/>
      <c r="F50" s="386">
        <f>SUM(F45:F49)</f>
        <v>0</v>
      </c>
      <c r="G50" s="386"/>
      <c r="H50" s="386">
        <f>SUM(H45:H49)</f>
        <v>0</v>
      </c>
      <c r="I50" s="386"/>
      <c r="J50" s="386">
        <f>SUM(J45:J49)</f>
        <v>0</v>
      </c>
    </row>
    <row r="51" spans="1:10" ht="13.5">
      <c r="A51" s="379">
        <f t="shared" si="3"/>
        <v>44</v>
      </c>
      <c r="B51" s="389" t="s">
        <v>5</v>
      </c>
      <c r="C51" s="389" t="s">
        <v>5</v>
      </c>
      <c r="D51" s="390"/>
      <c r="E51" s="390"/>
      <c r="F51" s="390"/>
      <c r="G51" s="390"/>
      <c r="H51" s="390"/>
      <c r="I51" s="390">
        <f>E51+G51</f>
        <v>0</v>
      </c>
      <c r="J51" s="390">
        <f>F51+H51</f>
        <v>0</v>
      </c>
    </row>
    <row r="52" spans="1:10" ht="13.5">
      <c r="A52" s="379">
        <f t="shared" si="3"/>
        <v>45</v>
      </c>
      <c r="B52" s="380" t="s">
        <v>2002</v>
      </c>
      <c r="C52" s="380" t="s">
        <v>5</v>
      </c>
      <c r="D52" s="384"/>
      <c r="E52" s="384"/>
      <c r="F52" s="384">
        <f>SUM(F43,F45:F49,F51:F51)</f>
        <v>0</v>
      </c>
      <c r="G52" s="384"/>
      <c r="H52" s="384">
        <f>SUM(H43,H45:H49,H51:H51)</f>
        <v>0</v>
      </c>
      <c r="I52" s="384"/>
      <c r="J52" s="384">
        <f>SUM(J43,J45:J49,J51:J51)</f>
        <v>0</v>
      </c>
    </row>
  </sheetData>
  <sheetProtection algorithmName="SHA-512" hashValue="4t/ecYd9gn0wXnX66/4vbkYdohennZdNgl6zPdCDepIqUx91OzYfNfUrS+yGVMRi2mbSRbSVvPYix86j94Saag==" saltValue="v9Aiq0q/3P8EwcSJiXosmg==" spinCount="100000" sheet="1" objects="1" scenarios="1"/>
  <printOptions/>
  <pageMargins left="0.7086614173228347" right="0.7086614173228347" top="0.7874015748031497" bottom="0.7874015748031497" header="0.31496062992125984" footer="0.31496062992125984"/>
  <pageSetup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0396-6780-4BD7-B44E-F23EC7AAB997}">
  <dimension ref="A1:B32"/>
  <sheetViews>
    <sheetView workbookViewId="0" topLeftCell="A1">
      <selection activeCell="B23" sqref="B23"/>
    </sheetView>
  </sheetViews>
  <sheetFormatPr defaultColWidth="9.33203125" defaultRowHeight="13.5"/>
  <cols>
    <col min="1" max="1" width="33.16015625" style="401" bestFit="1" customWidth="1"/>
    <col min="2" max="2" width="73.16015625" style="401" customWidth="1"/>
    <col min="3" max="256" width="9.33203125" style="261" customWidth="1"/>
    <col min="257" max="257" width="33.16015625" style="261" bestFit="1" customWidth="1"/>
    <col min="258" max="258" width="74" style="261" bestFit="1" customWidth="1"/>
    <col min="259" max="259" width="9.33203125" style="261" hidden="1" customWidth="1"/>
    <col min="260" max="512" width="9.33203125" style="261" customWidth="1"/>
    <col min="513" max="513" width="33.16015625" style="261" bestFit="1" customWidth="1"/>
    <col min="514" max="514" width="74" style="261" bestFit="1" customWidth="1"/>
    <col min="515" max="515" width="9.33203125" style="261" hidden="1" customWidth="1"/>
    <col min="516" max="768" width="9.33203125" style="261" customWidth="1"/>
    <col min="769" max="769" width="33.16015625" style="261" bestFit="1" customWidth="1"/>
    <col min="770" max="770" width="74" style="261" bestFit="1" customWidth="1"/>
    <col min="771" max="771" width="9.33203125" style="261" hidden="1" customWidth="1"/>
    <col min="772" max="1024" width="9.33203125" style="261" customWidth="1"/>
    <col min="1025" max="1025" width="33.16015625" style="261" bestFit="1" customWidth="1"/>
    <col min="1026" max="1026" width="74" style="261" bestFit="1" customWidth="1"/>
    <col min="1027" max="1027" width="9.33203125" style="261" hidden="1" customWidth="1"/>
    <col min="1028" max="1280" width="9.33203125" style="261" customWidth="1"/>
    <col min="1281" max="1281" width="33.16015625" style="261" bestFit="1" customWidth="1"/>
    <col min="1282" max="1282" width="74" style="261" bestFit="1" customWidth="1"/>
    <col min="1283" max="1283" width="9.33203125" style="261" hidden="1" customWidth="1"/>
    <col min="1284" max="1536" width="9.33203125" style="261" customWidth="1"/>
    <col min="1537" max="1537" width="33.16015625" style="261" bestFit="1" customWidth="1"/>
    <col min="1538" max="1538" width="74" style="261" bestFit="1" customWidth="1"/>
    <col min="1539" max="1539" width="9.33203125" style="261" hidden="1" customWidth="1"/>
    <col min="1540" max="1792" width="9.33203125" style="261" customWidth="1"/>
    <col min="1793" max="1793" width="33.16015625" style="261" bestFit="1" customWidth="1"/>
    <col min="1794" max="1794" width="74" style="261" bestFit="1" customWidth="1"/>
    <col min="1795" max="1795" width="9.33203125" style="261" hidden="1" customWidth="1"/>
    <col min="1796" max="2048" width="9.33203125" style="261" customWidth="1"/>
    <col min="2049" max="2049" width="33.16015625" style="261" bestFit="1" customWidth="1"/>
    <col min="2050" max="2050" width="74" style="261" bestFit="1" customWidth="1"/>
    <col min="2051" max="2051" width="9.33203125" style="261" hidden="1" customWidth="1"/>
    <col min="2052" max="2304" width="9.33203125" style="261" customWidth="1"/>
    <col min="2305" max="2305" width="33.16015625" style="261" bestFit="1" customWidth="1"/>
    <col min="2306" max="2306" width="74" style="261" bestFit="1" customWidth="1"/>
    <col min="2307" max="2307" width="9.33203125" style="261" hidden="1" customWidth="1"/>
    <col min="2308" max="2560" width="9.33203125" style="261" customWidth="1"/>
    <col min="2561" max="2561" width="33.16015625" style="261" bestFit="1" customWidth="1"/>
    <col min="2562" max="2562" width="74" style="261" bestFit="1" customWidth="1"/>
    <col min="2563" max="2563" width="9.33203125" style="261" hidden="1" customWidth="1"/>
    <col min="2564" max="2816" width="9.33203125" style="261" customWidth="1"/>
    <col min="2817" max="2817" width="33.16015625" style="261" bestFit="1" customWidth="1"/>
    <col min="2818" max="2818" width="74" style="261" bestFit="1" customWidth="1"/>
    <col min="2819" max="2819" width="9.33203125" style="261" hidden="1" customWidth="1"/>
    <col min="2820" max="3072" width="9.33203125" style="261" customWidth="1"/>
    <col min="3073" max="3073" width="33.16015625" style="261" bestFit="1" customWidth="1"/>
    <col min="3074" max="3074" width="74" style="261" bestFit="1" customWidth="1"/>
    <col min="3075" max="3075" width="9.33203125" style="261" hidden="1" customWidth="1"/>
    <col min="3076" max="3328" width="9.33203125" style="261" customWidth="1"/>
    <col min="3329" max="3329" width="33.16015625" style="261" bestFit="1" customWidth="1"/>
    <col min="3330" max="3330" width="74" style="261" bestFit="1" customWidth="1"/>
    <col min="3331" max="3331" width="9.33203125" style="261" hidden="1" customWidth="1"/>
    <col min="3332" max="3584" width="9.33203125" style="261" customWidth="1"/>
    <col min="3585" max="3585" width="33.16015625" style="261" bestFit="1" customWidth="1"/>
    <col min="3586" max="3586" width="74" style="261" bestFit="1" customWidth="1"/>
    <col min="3587" max="3587" width="9.33203125" style="261" hidden="1" customWidth="1"/>
    <col min="3588" max="3840" width="9.33203125" style="261" customWidth="1"/>
    <col min="3841" max="3841" width="33.16015625" style="261" bestFit="1" customWidth="1"/>
    <col min="3842" max="3842" width="74" style="261" bestFit="1" customWidth="1"/>
    <col min="3843" max="3843" width="9.33203125" style="261" hidden="1" customWidth="1"/>
    <col min="3844" max="4096" width="9.33203125" style="261" customWidth="1"/>
    <col min="4097" max="4097" width="33.16015625" style="261" bestFit="1" customWidth="1"/>
    <col min="4098" max="4098" width="74" style="261" bestFit="1" customWidth="1"/>
    <col min="4099" max="4099" width="9.33203125" style="261" hidden="1" customWidth="1"/>
    <col min="4100" max="4352" width="9.33203125" style="261" customWidth="1"/>
    <col min="4353" max="4353" width="33.16015625" style="261" bestFit="1" customWidth="1"/>
    <col min="4354" max="4354" width="74" style="261" bestFit="1" customWidth="1"/>
    <col min="4355" max="4355" width="9.33203125" style="261" hidden="1" customWidth="1"/>
    <col min="4356" max="4608" width="9.33203125" style="261" customWidth="1"/>
    <col min="4609" max="4609" width="33.16015625" style="261" bestFit="1" customWidth="1"/>
    <col min="4610" max="4610" width="74" style="261" bestFit="1" customWidth="1"/>
    <col min="4611" max="4611" width="9.33203125" style="261" hidden="1" customWidth="1"/>
    <col min="4612" max="4864" width="9.33203125" style="261" customWidth="1"/>
    <col min="4865" max="4865" width="33.16015625" style="261" bestFit="1" customWidth="1"/>
    <col min="4866" max="4866" width="74" style="261" bestFit="1" customWidth="1"/>
    <col min="4867" max="4867" width="9.33203125" style="261" hidden="1" customWidth="1"/>
    <col min="4868" max="5120" width="9.33203125" style="261" customWidth="1"/>
    <col min="5121" max="5121" width="33.16015625" style="261" bestFit="1" customWidth="1"/>
    <col min="5122" max="5122" width="74" style="261" bestFit="1" customWidth="1"/>
    <col min="5123" max="5123" width="9.33203125" style="261" hidden="1" customWidth="1"/>
    <col min="5124" max="5376" width="9.33203125" style="261" customWidth="1"/>
    <col min="5377" max="5377" width="33.16015625" style="261" bestFit="1" customWidth="1"/>
    <col min="5378" max="5378" width="74" style="261" bestFit="1" customWidth="1"/>
    <col min="5379" max="5379" width="9.33203125" style="261" hidden="1" customWidth="1"/>
    <col min="5380" max="5632" width="9.33203125" style="261" customWidth="1"/>
    <col min="5633" max="5633" width="33.16015625" style="261" bestFit="1" customWidth="1"/>
    <col min="5634" max="5634" width="74" style="261" bestFit="1" customWidth="1"/>
    <col min="5635" max="5635" width="9.33203125" style="261" hidden="1" customWidth="1"/>
    <col min="5636" max="5888" width="9.33203125" style="261" customWidth="1"/>
    <col min="5889" max="5889" width="33.16015625" style="261" bestFit="1" customWidth="1"/>
    <col min="5890" max="5890" width="74" style="261" bestFit="1" customWidth="1"/>
    <col min="5891" max="5891" width="9.33203125" style="261" hidden="1" customWidth="1"/>
    <col min="5892" max="6144" width="9.33203125" style="261" customWidth="1"/>
    <col min="6145" max="6145" width="33.16015625" style="261" bestFit="1" customWidth="1"/>
    <col min="6146" max="6146" width="74" style="261" bestFit="1" customWidth="1"/>
    <col min="6147" max="6147" width="9.33203125" style="261" hidden="1" customWidth="1"/>
    <col min="6148" max="6400" width="9.33203125" style="261" customWidth="1"/>
    <col min="6401" max="6401" width="33.16015625" style="261" bestFit="1" customWidth="1"/>
    <col min="6402" max="6402" width="74" style="261" bestFit="1" customWidth="1"/>
    <col min="6403" max="6403" width="9.33203125" style="261" hidden="1" customWidth="1"/>
    <col min="6404" max="6656" width="9.33203125" style="261" customWidth="1"/>
    <col min="6657" max="6657" width="33.16015625" style="261" bestFit="1" customWidth="1"/>
    <col min="6658" max="6658" width="74" style="261" bestFit="1" customWidth="1"/>
    <col min="6659" max="6659" width="9.33203125" style="261" hidden="1" customWidth="1"/>
    <col min="6660" max="6912" width="9.33203125" style="261" customWidth="1"/>
    <col min="6913" max="6913" width="33.16015625" style="261" bestFit="1" customWidth="1"/>
    <col min="6914" max="6914" width="74" style="261" bestFit="1" customWidth="1"/>
    <col min="6915" max="6915" width="9.33203125" style="261" hidden="1" customWidth="1"/>
    <col min="6916" max="7168" width="9.33203125" style="261" customWidth="1"/>
    <col min="7169" max="7169" width="33.16015625" style="261" bestFit="1" customWidth="1"/>
    <col min="7170" max="7170" width="74" style="261" bestFit="1" customWidth="1"/>
    <col min="7171" max="7171" width="9.33203125" style="261" hidden="1" customWidth="1"/>
    <col min="7172" max="7424" width="9.33203125" style="261" customWidth="1"/>
    <col min="7425" max="7425" width="33.16015625" style="261" bestFit="1" customWidth="1"/>
    <col min="7426" max="7426" width="74" style="261" bestFit="1" customWidth="1"/>
    <col min="7427" max="7427" width="9.33203125" style="261" hidden="1" customWidth="1"/>
    <col min="7428" max="7680" width="9.33203125" style="261" customWidth="1"/>
    <col min="7681" max="7681" width="33.16015625" style="261" bestFit="1" customWidth="1"/>
    <col min="7682" max="7682" width="74" style="261" bestFit="1" customWidth="1"/>
    <col min="7683" max="7683" width="9.33203125" style="261" hidden="1" customWidth="1"/>
    <col min="7684" max="7936" width="9.33203125" style="261" customWidth="1"/>
    <col min="7937" max="7937" width="33.16015625" style="261" bestFit="1" customWidth="1"/>
    <col min="7938" max="7938" width="74" style="261" bestFit="1" customWidth="1"/>
    <col min="7939" max="7939" width="9.33203125" style="261" hidden="1" customWidth="1"/>
    <col min="7940" max="8192" width="9.33203125" style="261" customWidth="1"/>
    <col min="8193" max="8193" width="33.16015625" style="261" bestFit="1" customWidth="1"/>
    <col min="8194" max="8194" width="74" style="261" bestFit="1" customWidth="1"/>
    <col min="8195" max="8195" width="9.33203125" style="261" hidden="1" customWidth="1"/>
    <col min="8196" max="8448" width="9.33203125" style="261" customWidth="1"/>
    <col min="8449" max="8449" width="33.16015625" style="261" bestFit="1" customWidth="1"/>
    <col min="8450" max="8450" width="74" style="261" bestFit="1" customWidth="1"/>
    <col min="8451" max="8451" width="9.33203125" style="261" hidden="1" customWidth="1"/>
    <col min="8452" max="8704" width="9.33203125" style="261" customWidth="1"/>
    <col min="8705" max="8705" width="33.16015625" style="261" bestFit="1" customWidth="1"/>
    <col min="8706" max="8706" width="74" style="261" bestFit="1" customWidth="1"/>
    <col min="8707" max="8707" width="9.33203125" style="261" hidden="1" customWidth="1"/>
    <col min="8708" max="8960" width="9.33203125" style="261" customWidth="1"/>
    <col min="8961" max="8961" width="33.16015625" style="261" bestFit="1" customWidth="1"/>
    <col min="8962" max="8962" width="74" style="261" bestFit="1" customWidth="1"/>
    <col min="8963" max="8963" width="9.33203125" style="261" hidden="1" customWidth="1"/>
    <col min="8964" max="9216" width="9.33203125" style="261" customWidth="1"/>
    <col min="9217" max="9217" width="33.16015625" style="261" bestFit="1" customWidth="1"/>
    <col min="9218" max="9218" width="74" style="261" bestFit="1" customWidth="1"/>
    <col min="9219" max="9219" width="9.33203125" style="261" hidden="1" customWidth="1"/>
    <col min="9220" max="9472" width="9.33203125" style="261" customWidth="1"/>
    <col min="9473" max="9473" width="33.16015625" style="261" bestFit="1" customWidth="1"/>
    <col min="9474" max="9474" width="74" style="261" bestFit="1" customWidth="1"/>
    <col min="9475" max="9475" width="9.33203125" style="261" hidden="1" customWidth="1"/>
    <col min="9476" max="9728" width="9.33203125" style="261" customWidth="1"/>
    <col min="9729" max="9729" width="33.16015625" style="261" bestFit="1" customWidth="1"/>
    <col min="9730" max="9730" width="74" style="261" bestFit="1" customWidth="1"/>
    <col min="9731" max="9731" width="9.33203125" style="261" hidden="1" customWidth="1"/>
    <col min="9732" max="9984" width="9.33203125" style="261" customWidth="1"/>
    <col min="9985" max="9985" width="33.16015625" style="261" bestFit="1" customWidth="1"/>
    <col min="9986" max="9986" width="74" style="261" bestFit="1" customWidth="1"/>
    <col min="9987" max="9987" width="9.33203125" style="261" hidden="1" customWidth="1"/>
    <col min="9988" max="10240" width="9.33203125" style="261" customWidth="1"/>
    <col min="10241" max="10241" width="33.16015625" style="261" bestFit="1" customWidth="1"/>
    <col min="10242" max="10242" width="74" style="261" bestFit="1" customWidth="1"/>
    <col min="10243" max="10243" width="9.33203125" style="261" hidden="1" customWidth="1"/>
    <col min="10244" max="10496" width="9.33203125" style="261" customWidth="1"/>
    <col min="10497" max="10497" width="33.16015625" style="261" bestFit="1" customWidth="1"/>
    <col min="10498" max="10498" width="74" style="261" bestFit="1" customWidth="1"/>
    <col min="10499" max="10499" width="9.33203125" style="261" hidden="1" customWidth="1"/>
    <col min="10500" max="10752" width="9.33203125" style="261" customWidth="1"/>
    <col min="10753" max="10753" width="33.16015625" style="261" bestFit="1" customWidth="1"/>
    <col min="10754" max="10754" width="74" style="261" bestFit="1" customWidth="1"/>
    <col min="10755" max="10755" width="9.33203125" style="261" hidden="1" customWidth="1"/>
    <col min="10756" max="11008" width="9.33203125" style="261" customWidth="1"/>
    <col min="11009" max="11009" width="33.16015625" style="261" bestFit="1" customWidth="1"/>
    <col min="11010" max="11010" width="74" style="261" bestFit="1" customWidth="1"/>
    <col min="11011" max="11011" width="9.33203125" style="261" hidden="1" customWidth="1"/>
    <col min="11012" max="11264" width="9.33203125" style="261" customWidth="1"/>
    <col min="11265" max="11265" width="33.16015625" style="261" bestFit="1" customWidth="1"/>
    <col min="11266" max="11266" width="74" style="261" bestFit="1" customWidth="1"/>
    <col min="11267" max="11267" width="9.33203125" style="261" hidden="1" customWidth="1"/>
    <col min="11268" max="11520" width="9.33203125" style="261" customWidth="1"/>
    <col min="11521" max="11521" width="33.16015625" style="261" bestFit="1" customWidth="1"/>
    <col min="11522" max="11522" width="74" style="261" bestFit="1" customWidth="1"/>
    <col min="11523" max="11523" width="9.33203125" style="261" hidden="1" customWidth="1"/>
    <col min="11524" max="11776" width="9.33203125" style="261" customWidth="1"/>
    <col min="11777" max="11777" width="33.16015625" style="261" bestFit="1" customWidth="1"/>
    <col min="11778" max="11778" width="74" style="261" bestFit="1" customWidth="1"/>
    <col min="11779" max="11779" width="9.33203125" style="261" hidden="1" customWidth="1"/>
    <col min="11780" max="12032" width="9.33203125" style="261" customWidth="1"/>
    <col min="12033" max="12033" width="33.16015625" style="261" bestFit="1" customWidth="1"/>
    <col min="12034" max="12034" width="74" style="261" bestFit="1" customWidth="1"/>
    <col min="12035" max="12035" width="9.33203125" style="261" hidden="1" customWidth="1"/>
    <col min="12036" max="12288" width="9.33203125" style="261" customWidth="1"/>
    <col min="12289" max="12289" width="33.16015625" style="261" bestFit="1" customWidth="1"/>
    <col min="12290" max="12290" width="74" style="261" bestFit="1" customWidth="1"/>
    <col min="12291" max="12291" width="9.33203125" style="261" hidden="1" customWidth="1"/>
    <col min="12292" max="12544" width="9.33203125" style="261" customWidth="1"/>
    <col min="12545" max="12545" width="33.16015625" style="261" bestFit="1" customWidth="1"/>
    <col min="12546" max="12546" width="74" style="261" bestFit="1" customWidth="1"/>
    <col min="12547" max="12547" width="9.33203125" style="261" hidden="1" customWidth="1"/>
    <col min="12548" max="12800" width="9.33203125" style="261" customWidth="1"/>
    <col min="12801" max="12801" width="33.16015625" style="261" bestFit="1" customWidth="1"/>
    <col min="12802" max="12802" width="74" style="261" bestFit="1" customWidth="1"/>
    <col min="12803" max="12803" width="9.33203125" style="261" hidden="1" customWidth="1"/>
    <col min="12804" max="13056" width="9.33203125" style="261" customWidth="1"/>
    <col min="13057" max="13057" width="33.16015625" style="261" bestFit="1" customWidth="1"/>
    <col min="13058" max="13058" width="74" style="261" bestFit="1" customWidth="1"/>
    <col min="13059" max="13059" width="9.33203125" style="261" hidden="1" customWidth="1"/>
    <col min="13060" max="13312" width="9.33203125" style="261" customWidth="1"/>
    <col min="13313" max="13313" width="33.16015625" style="261" bestFit="1" customWidth="1"/>
    <col min="13314" max="13314" width="74" style="261" bestFit="1" customWidth="1"/>
    <col min="13315" max="13315" width="9.33203125" style="261" hidden="1" customWidth="1"/>
    <col min="13316" max="13568" width="9.33203125" style="261" customWidth="1"/>
    <col min="13569" max="13569" width="33.16015625" style="261" bestFit="1" customWidth="1"/>
    <col min="13570" max="13570" width="74" style="261" bestFit="1" customWidth="1"/>
    <col min="13571" max="13571" width="9.33203125" style="261" hidden="1" customWidth="1"/>
    <col min="13572" max="13824" width="9.33203125" style="261" customWidth="1"/>
    <col min="13825" max="13825" width="33.16015625" style="261" bestFit="1" customWidth="1"/>
    <col min="13826" max="13826" width="74" style="261" bestFit="1" customWidth="1"/>
    <col min="13827" max="13827" width="9.33203125" style="261" hidden="1" customWidth="1"/>
    <col min="13828" max="14080" width="9.33203125" style="261" customWidth="1"/>
    <col min="14081" max="14081" width="33.16015625" style="261" bestFit="1" customWidth="1"/>
    <col min="14082" max="14082" width="74" style="261" bestFit="1" customWidth="1"/>
    <col min="14083" max="14083" width="9.33203125" style="261" hidden="1" customWidth="1"/>
    <col min="14084" max="14336" width="9.33203125" style="261" customWidth="1"/>
    <col min="14337" max="14337" width="33.16015625" style="261" bestFit="1" customWidth="1"/>
    <col min="14338" max="14338" width="74" style="261" bestFit="1" customWidth="1"/>
    <col min="14339" max="14339" width="9.33203125" style="261" hidden="1" customWidth="1"/>
    <col min="14340" max="14592" width="9.33203125" style="261" customWidth="1"/>
    <col min="14593" max="14593" width="33.16015625" style="261" bestFit="1" customWidth="1"/>
    <col min="14594" max="14594" width="74" style="261" bestFit="1" customWidth="1"/>
    <col min="14595" max="14595" width="9.33203125" style="261" hidden="1" customWidth="1"/>
    <col min="14596" max="14848" width="9.33203125" style="261" customWidth="1"/>
    <col min="14849" max="14849" width="33.16015625" style="261" bestFit="1" customWidth="1"/>
    <col min="14850" max="14850" width="74" style="261" bestFit="1" customWidth="1"/>
    <col min="14851" max="14851" width="9.33203125" style="261" hidden="1" customWidth="1"/>
    <col min="14852" max="15104" width="9.33203125" style="261" customWidth="1"/>
    <col min="15105" max="15105" width="33.16015625" style="261" bestFit="1" customWidth="1"/>
    <col min="15106" max="15106" width="74" style="261" bestFit="1" customWidth="1"/>
    <col min="15107" max="15107" width="9.33203125" style="261" hidden="1" customWidth="1"/>
    <col min="15108" max="15360" width="9.33203125" style="261" customWidth="1"/>
    <col min="15361" max="15361" width="33.16015625" style="261" bestFit="1" customWidth="1"/>
    <col min="15362" max="15362" width="74" style="261" bestFit="1" customWidth="1"/>
    <col min="15363" max="15363" width="9.33203125" style="261" hidden="1" customWidth="1"/>
    <col min="15364" max="15616" width="9.33203125" style="261" customWidth="1"/>
    <col min="15617" max="15617" width="33.16015625" style="261" bestFit="1" customWidth="1"/>
    <col min="15618" max="15618" width="74" style="261" bestFit="1" customWidth="1"/>
    <col min="15619" max="15619" width="9.33203125" style="261" hidden="1" customWidth="1"/>
    <col min="15620" max="15872" width="9.33203125" style="261" customWidth="1"/>
    <col min="15873" max="15873" width="33.16015625" style="261" bestFit="1" customWidth="1"/>
    <col min="15874" max="15874" width="74" style="261" bestFit="1" customWidth="1"/>
    <col min="15875" max="15875" width="9.33203125" style="261" hidden="1" customWidth="1"/>
    <col min="15876" max="16128" width="9.33203125" style="261" customWidth="1"/>
    <col min="16129" max="16129" width="33.16015625" style="261" bestFit="1" customWidth="1"/>
    <col min="16130" max="16130" width="74" style="261" bestFit="1" customWidth="1"/>
    <col min="16131" max="16131" width="9.33203125" style="261" hidden="1" customWidth="1"/>
    <col min="16132" max="16384" width="9.33203125" style="261" customWidth="1"/>
  </cols>
  <sheetData>
    <row r="1" spans="1:2" ht="13.5">
      <c r="A1" s="395" t="s">
        <v>1787</v>
      </c>
      <c r="B1" s="395" t="s">
        <v>1892</v>
      </c>
    </row>
    <row r="2" spans="1:2" ht="15.75">
      <c r="A2" s="395" t="s">
        <v>2117</v>
      </c>
      <c r="B2" s="396" t="s">
        <v>1928</v>
      </c>
    </row>
    <row r="3" spans="1:2" ht="14.25">
      <c r="A3" s="395" t="s">
        <v>2118</v>
      </c>
      <c r="B3" s="397" t="s">
        <v>20</v>
      </c>
    </row>
    <row r="4" spans="1:2" ht="14.25">
      <c r="A4" s="395" t="s">
        <v>2119</v>
      </c>
      <c r="B4" s="397" t="s">
        <v>2120</v>
      </c>
    </row>
    <row r="5" spans="1:2" ht="14.25">
      <c r="A5" s="395" t="s">
        <v>2121</v>
      </c>
      <c r="B5" s="397" t="s">
        <v>2122</v>
      </c>
    </row>
    <row r="6" spans="1:2" ht="14.25">
      <c r="A6" s="395" t="s">
        <v>2123</v>
      </c>
      <c r="B6" s="397"/>
    </row>
    <row r="7" spans="1:2" ht="14.25">
      <c r="A7" s="395" t="s">
        <v>2124</v>
      </c>
      <c r="B7" s="397"/>
    </row>
    <row r="8" spans="1:2" ht="14.25">
      <c r="A8" s="395" t="s">
        <v>2125</v>
      </c>
      <c r="B8" s="397"/>
    </row>
    <row r="9" spans="1:2" ht="14.25">
      <c r="A9" s="395" t="s">
        <v>2126</v>
      </c>
      <c r="B9" s="397"/>
    </row>
    <row r="10" spans="1:2" ht="14.25">
      <c r="A10" s="395" t="s">
        <v>2127</v>
      </c>
      <c r="B10" s="397"/>
    </row>
    <row r="11" spans="1:2" ht="14.25">
      <c r="A11" s="395" t="s">
        <v>1801</v>
      </c>
      <c r="B11" s="397"/>
    </row>
    <row r="12" spans="1:2" ht="14.25">
      <c r="A12" s="395" t="s">
        <v>2128</v>
      </c>
      <c r="B12" s="397"/>
    </row>
    <row r="13" spans="1:2" ht="14.25">
      <c r="A13" s="395" t="s">
        <v>2129</v>
      </c>
      <c r="B13" s="397" t="s">
        <v>5</v>
      </c>
    </row>
    <row r="14" spans="1:2" ht="14.25">
      <c r="A14" s="395" t="s">
        <v>130</v>
      </c>
      <c r="B14" s="397"/>
    </row>
    <row r="15" spans="1:2" ht="13.5">
      <c r="A15" s="395" t="s">
        <v>5</v>
      </c>
      <c r="B15" s="398" t="s">
        <v>5</v>
      </c>
    </row>
    <row r="16" spans="1:2" ht="13.5">
      <c r="A16" s="395" t="s">
        <v>2130</v>
      </c>
      <c r="B16" s="399">
        <v>3.6</v>
      </c>
    </row>
    <row r="17" spans="1:2" ht="13.5">
      <c r="A17" s="395" t="s">
        <v>2131</v>
      </c>
      <c r="B17" s="399">
        <v>1</v>
      </c>
    </row>
    <row r="18" spans="1:2" ht="13.5">
      <c r="A18" s="395" t="s">
        <v>2132</v>
      </c>
      <c r="B18" s="399">
        <v>6</v>
      </c>
    </row>
    <row r="19" spans="1:2" ht="13.5">
      <c r="A19" s="395" t="s">
        <v>2133</v>
      </c>
      <c r="B19" s="399">
        <v>0</v>
      </c>
    </row>
    <row r="20" spans="1:2" ht="13.5">
      <c r="A20" s="395" t="s">
        <v>2134</v>
      </c>
      <c r="B20" s="399">
        <v>1</v>
      </c>
    </row>
    <row r="21" spans="1:2" ht="13.5">
      <c r="A21" s="395" t="s">
        <v>2135</v>
      </c>
      <c r="B21" s="399">
        <v>0</v>
      </c>
    </row>
    <row r="22" spans="1:2" ht="13.5">
      <c r="A22" s="395" t="s">
        <v>2136</v>
      </c>
      <c r="B22" s="399">
        <v>0</v>
      </c>
    </row>
    <row r="23" spans="1:2" ht="13.5">
      <c r="A23" s="395" t="s">
        <v>2137</v>
      </c>
      <c r="B23" s="399">
        <v>3.25</v>
      </c>
    </row>
    <row r="24" spans="1:2" ht="13.5">
      <c r="A24" s="395" t="s">
        <v>2138</v>
      </c>
      <c r="B24" s="399">
        <v>0</v>
      </c>
    </row>
    <row r="25" spans="1:2" ht="13.5">
      <c r="A25" s="395" t="s">
        <v>2139</v>
      </c>
      <c r="B25" s="399">
        <v>0</v>
      </c>
    </row>
    <row r="26" spans="1:2" ht="13.5">
      <c r="A26" s="395" t="s">
        <v>2140</v>
      </c>
      <c r="B26" s="400">
        <v>0.952842</v>
      </c>
    </row>
    <row r="27" spans="1:2" ht="13.5">
      <c r="A27" s="395" t="s">
        <v>2141</v>
      </c>
      <c r="B27" s="399">
        <v>0</v>
      </c>
    </row>
    <row r="28" spans="1:2" ht="13.5">
      <c r="A28" s="395" t="s">
        <v>2142</v>
      </c>
      <c r="B28" s="399">
        <v>0</v>
      </c>
    </row>
    <row r="29" spans="1:2" ht="13.5">
      <c r="A29" s="395" t="s">
        <v>2143</v>
      </c>
      <c r="B29" s="399">
        <v>0</v>
      </c>
    </row>
    <row r="30" spans="1:2" ht="13.5">
      <c r="A30" s="395" t="s">
        <v>2144</v>
      </c>
      <c r="B30" s="399">
        <v>0</v>
      </c>
    </row>
    <row r="31" spans="1:2" ht="14.25">
      <c r="A31" s="401" t="s">
        <v>2145</v>
      </c>
      <c r="B31" s="402">
        <v>21</v>
      </c>
    </row>
    <row r="32" spans="1:2" ht="14.25">
      <c r="A32" s="401" t="s">
        <v>2146</v>
      </c>
      <c r="B32" s="402">
        <v>5</v>
      </c>
    </row>
  </sheetData>
  <sheetProtection algorithmName="SHA-512" hashValue="d/TdnxNndTyFcX++9ffOwsfMIOOSa79zY4qYfh7p2mfoGm5g8NhTDlON4ZBb4erx+W+6DOgqBrPnctoM+3YUkA==" saltValue="wDz/9rgCrHAhX0UtfUjqWQ==" spinCount="100000" sheet="1" objects="1" scenarios="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227"/>
  <sheetViews>
    <sheetView showGridLines="0" workbookViewId="0" topLeftCell="A1">
      <pane ySplit="1" topLeftCell="A187" activePane="bottomLeft" state="frozen"/>
      <selection pane="bottomLeft" activeCell="I195" sqref="I195"/>
    </sheetView>
  </sheetViews>
  <sheetFormatPr defaultColWidth="9.33203125" defaultRowHeight="13.5"/>
  <cols>
    <col min="1" max="1" width="8.33203125" style="409" customWidth="1"/>
    <col min="2" max="2" width="1.66796875" style="409" customWidth="1"/>
    <col min="3" max="3" width="4.16015625" style="409" customWidth="1"/>
    <col min="4" max="4" width="4.33203125" style="409" customWidth="1"/>
    <col min="5" max="5" width="17.16015625" style="409" customWidth="1"/>
    <col min="6" max="6" width="75" style="409" customWidth="1"/>
    <col min="7" max="7" width="8.66015625" style="409" customWidth="1"/>
    <col min="8" max="8" width="11.16015625" style="409" customWidth="1"/>
    <col min="9" max="9" width="12.66015625" style="409" customWidth="1"/>
    <col min="10" max="10" width="23.5" style="409" customWidth="1"/>
    <col min="11" max="11" width="15.5" style="409" customWidth="1"/>
    <col min="12" max="18" width="9.33203125" style="409" hidden="1" customWidth="1"/>
    <col min="19" max="19" width="8.16015625" style="409" hidden="1" customWidth="1"/>
    <col min="20" max="20" width="29.66015625" style="409" hidden="1" customWidth="1"/>
    <col min="21" max="21" width="16.33203125" style="409" hidden="1" customWidth="1"/>
    <col min="22" max="22" width="12.33203125" style="409" hidden="1" customWidth="1"/>
    <col min="23" max="23" width="16.33203125" style="409" hidden="1" customWidth="1"/>
    <col min="24" max="24" width="12.33203125" style="409" hidden="1" customWidth="1"/>
    <col min="25" max="25" width="15" style="409" hidden="1" customWidth="1"/>
    <col min="26" max="26" width="11" style="409" hidden="1" customWidth="1"/>
    <col min="27" max="27" width="15" style="409" hidden="1" customWidth="1"/>
    <col min="28" max="28" width="16.33203125" style="409" hidden="1" customWidth="1"/>
    <col min="29" max="29" width="11" style="409" hidden="1" customWidth="1"/>
    <col min="30" max="30" width="15" style="409" hidden="1" customWidth="1"/>
    <col min="31" max="31" width="16.33203125" style="409" hidden="1" customWidth="1"/>
    <col min="32" max="36" width="9.33203125" style="409" hidden="1" customWidth="1"/>
    <col min="37" max="37" width="23" style="409" hidden="1" customWidth="1"/>
    <col min="38" max="62" width="9.33203125" style="409" hidden="1" customWidth="1"/>
    <col min="63" max="63" width="13.16015625" style="409" hidden="1" customWidth="1"/>
    <col min="64" max="66" width="9.33203125" style="409" hidden="1" customWidth="1"/>
    <col min="67" max="68" width="9.33203125" style="409" customWidth="1"/>
    <col min="69" max="16384" width="9.33203125" style="409" customWidth="1"/>
  </cols>
  <sheetData>
    <row r="1" spans="1:70" ht="21.75" customHeight="1">
      <c r="A1" s="108"/>
      <c r="B1" s="3"/>
      <c r="C1" s="3"/>
      <c r="D1" s="4" t="s">
        <v>1</v>
      </c>
      <c r="E1" s="3"/>
      <c r="F1" s="411" t="s">
        <v>99</v>
      </c>
      <c r="G1" s="486" t="s">
        <v>100</v>
      </c>
      <c r="H1" s="486"/>
      <c r="I1" s="3"/>
      <c r="J1" s="411" t="s">
        <v>101</v>
      </c>
      <c r="K1" s="4" t="s">
        <v>102</v>
      </c>
      <c r="L1" s="411" t="s">
        <v>103</v>
      </c>
      <c r="M1" s="411"/>
      <c r="N1" s="411"/>
      <c r="O1" s="411"/>
      <c r="P1" s="411"/>
      <c r="Q1" s="411"/>
      <c r="R1" s="411"/>
      <c r="S1" s="411"/>
      <c r="T1" s="411"/>
      <c r="U1" s="109"/>
      <c r="V1" s="109"/>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row>
    <row r="2" spans="3:46" ht="36.95" customHeight="1">
      <c r="L2" s="443" t="s">
        <v>8</v>
      </c>
      <c r="M2" s="444"/>
      <c r="N2" s="444"/>
      <c r="O2" s="444"/>
      <c r="P2" s="444"/>
      <c r="Q2" s="444"/>
      <c r="R2" s="444"/>
      <c r="S2" s="444"/>
      <c r="T2" s="444"/>
      <c r="U2" s="444"/>
      <c r="V2" s="444"/>
      <c r="AT2" s="110" t="s">
        <v>98</v>
      </c>
    </row>
    <row r="3" spans="2:46" ht="6.95" customHeight="1">
      <c r="B3" s="111"/>
      <c r="C3" s="112"/>
      <c r="D3" s="112"/>
      <c r="E3" s="112"/>
      <c r="F3" s="112"/>
      <c r="G3" s="112"/>
      <c r="H3" s="112"/>
      <c r="I3" s="112"/>
      <c r="J3" s="112"/>
      <c r="K3" s="113"/>
      <c r="AT3" s="110" t="s">
        <v>78</v>
      </c>
    </row>
    <row r="4" spans="2:46" ht="36.95" customHeight="1">
      <c r="B4" s="114"/>
      <c r="C4" s="404"/>
      <c r="D4" s="116" t="s">
        <v>104</v>
      </c>
      <c r="E4" s="404"/>
      <c r="F4" s="404"/>
      <c r="G4" s="404"/>
      <c r="H4" s="404"/>
      <c r="I4" s="404"/>
      <c r="J4" s="404"/>
      <c r="K4" s="117"/>
      <c r="M4" s="118" t="s">
        <v>13</v>
      </c>
      <c r="AT4" s="110" t="s">
        <v>6</v>
      </c>
    </row>
    <row r="5" spans="2:11" ht="6.95" customHeight="1">
      <c r="B5" s="114"/>
      <c r="C5" s="404"/>
      <c r="D5" s="404"/>
      <c r="E5" s="404"/>
      <c r="F5" s="404"/>
      <c r="G5" s="404"/>
      <c r="H5" s="404"/>
      <c r="I5" s="404"/>
      <c r="J5" s="404"/>
      <c r="K5" s="117"/>
    </row>
    <row r="6" spans="2:11" ht="15">
      <c r="B6" s="114"/>
      <c r="C6" s="404"/>
      <c r="D6" s="414" t="s">
        <v>19</v>
      </c>
      <c r="E6" s="404"/>
      <c r="F6" s="404"/>
      <c r="G6" s="404"/>
      <c r="H6" s="404"/>
      <c r="I6" s="404"/>
      <c r="J6" s="404"/>
      <c r="K6" s="117"/>
    </row>
    <row r="7" spans="2:11" ht="16.5" customHeight="1">
      <c r="B7" s="114"/>
      <c r="C7" s="404"/>
      <c r="D7" s="404"/>
      <c r="E7" s="487" t="str">
        <f>'Rekapitulace stavby'!K6</f>
        <v>Úprava Staré Jaktarky</v>
      </c>
      <c r="F7" s="493"/>
      <c r="G7" s="493"/>
      <c r="H7" s="493"/>
      <c r="I7" s="404"/>
      <c r="J7" s="404"/>
      <c r="K7" s="117"/>
    </row>
    <row r="8" spans="2:11" ht="15">
      <c r="B8" s="114"/>
      <c r="C8" s="404"/>
      <c r="D8" s="414" t="s">
        <v>105</v>
      </c>
      <c r="E8" s="404"/>
      <c r="F8" s="404"/>
      <c r="G8" s="404"/>
      <c r="H8" s="404"/>
      <c r="I8" s="404"/>
      <c r="J8" s="404"/>
      <c r="K8" s="117"/>
    </row>
    <row r="9" spans="2:11" s="410" customFormat="1" ht="16.5" customHeight="1">
      <c r="B9" s="119"/>
      <c r="C9" s="412"/>
      <c r="D9" s="412"/>
      <c r="E9" s="487" t="s">
        <v>106</v>
      </c>
      <c r="F9" s="488"/>
      <c r="G9" s="488"/>
      <c r="H9" s="488"/>
      <c r="I9" s="412"/>
      <c r="J9" s="412"/>
      <c r="K9" s="120"/>
    </row>
    <row r="10" spans="2:11" s="410" customFormat="1" ht="15">
      <c r="B10" s="119"/>
      <c r="C10" s="412"/>
      <c r="D10" s="414" t="s">
        <v>107</v>
      </c>
      <c r="E10" s="412"/>
      <c r="F10" s="412"/>
      <c r="G10" s="412"/>
      <c r="H10" s="412"/>
      <c r="I10" s="412"/>
      <c r="J10" s="412"/>
      <c r="K10" s="120"/>
    </row>
    <row r="11" spans="2:11" s="410" customFormat="1" ht="36.95" customHeight="1">
      <c r="B11" s="119"/>
      <c r="C11" s="412"/>
      <c r="D11" s="412"/>
      <c r="E11" s="489" t="s">
        <v>1554</v>
      </c>
      <c r="F11" s="488"/>
      <c r="G11" s="488"/>
      <c r="H11" s="488"/>
      <c r="I11" s="412"/>
      <c r="J11" s="412"/>
      <c r="K11" s="120"/>
    </row>
    <row r="12" spans="2:11" s="410" customFormat="1" ht="13.5">
      <c r="B12" s="119"/>
      <c r="C12" s="412"/>
      <c r="D12" s="412"/>
      <c r="E12" s="412"/>
      <c r="F12" s="412"/>
      <c r="G12" s="412"/>
      <c r="H12" s="412"/>
      <c r="I12" s="412"/>
      <c r="J12" s="412"/>
      <c r="K12" s="120"/>
    </row>
    <row r="13" spans="2:11" s="410" customFormat="1" ht="14.45" customHeight="1">
      <c r="B13" s="119"/>
      <c r="C13" s="412"/>
      <c r="D13" s="414" t="s">
        <v>21</v>
      </c>
      <c r="E13" s="412"/>
      <c r="F13" s="403" t="s">
        <v>5</v>
      </c>
      <c r="G13" s="412"/>
      <c r="H13" s="412"/>
      <c r="I13" s="414" t="s">
        <v>22</v>
      </c>
      <c r="J13" s="403" t="s">
        <v>5</v>
      </c>
      <c r="K13" s="120"/>
    </row>
    <row r="14" spans="2:11" s="410" customFormat="1" ht="14.45" customHeight="1">
      <c r="B14" s="119"/>
      <c r="C14" s="412"/>
      <c r="D14" s="414" t="s">
        <v>23</v>
      </c>
      <c r="E14" s="412"/>
      <c r="F14" s="403" t="s">
        <v>24</v>
      </c>
      <c r="G14" s="412"/>
      <c r="H14" s="412"/>
      <c r="I14" s="414" t="s">
        <v>25</v>
      </c>
      <c r="J14" s="122">
        <f>'Rekapitulace stavby'!AN8</f>
        <v>43220</v>
      </c>
      <c r="K14" s="120"/>
    </row>
    <row r="15" spans="2:11" s="410" customFormat="1" ht="10.9" customHeight="1">
      <c r="B15" s="119"/>
      <c r="C15" s="412"/>
      <c r="D15" s="412"/>
      <c r="E15" s="412"/>
      <c r="F15" s="412"/>
      <c r="G15" s="412"/>
      <c r="H15" s="412"/>
      <c r="I15" s="412"/>
      <c r="J15" s="412"/>
      <c r="K15" s="120"/>
    </row>
    <row r="16" spans="2:11" s="410" customFormat="1" ht="14.45" customHeight="1">
      <c r="B16" s="119"/>
      <c r="C16" s="412"/>
      <c r="D16" s="414" t="s">
        <v>26</v>
      </c>
      <c r="E16" s="412"/>
      <c r="F16" s="412"/>
      <c r="G16" s="412"/>
      <c r="H16" s="412"/>
      <c r="I16" s="414" t="s">
        <v>27</v>
      </c>
      <c r="J16" s="403" t="str">
        <f>IF('Rekapitulace stavby'!AN10="","",'Rekapitulace stavby'!AN10)</f>
        <v/>
      </c>
      <c r="K16" s="120"/>
    </row>
    <row r="17" spans="2:11" s="410" customFormat="1" ht="18" customHeight="1">
      <c r="B17" s="119"/>
      <c r="C17" s="412"/>
      <c r="D17" s="412"/>
      <c r="E17" s="403" t="str">
        <f>IF('Rekapitulace stavby'!E11="","",'Rekapitulace stavby'!E11)</f>
        <v>Statutarní město Opava</v>
      </c>
      <c r="F17" s="412"/>
      <c r="G17" s="412"/>
      <c r="H17" s="412"/>
      <c r="I17" s="414" t="s">
        <v>29</v>
      </c>
      <c r="J17" s="403" t="str">
        <f>IF('Rekapitulace stavby'!AN11="","",'Rekapitulace stavby'!AN11)</f>
        <v/>
      </c>
      <c r="K17" s="120"/>
    </row>
    <row r="18" spans="2:11" s="410" customFormat="1" ht="6.95" customHeight="1">
      <c r="B18" s="119"/>
      <c r="C18" s="412"/>
      <c r="D18" s="412"/>
      <c r="E18" s="412"/>
      <c r="F18" s="412"/>
      <c r="G18" s="412"/>
      <c r="H18" s="412"/>
      <c r="I18" s="412"/>
      <c r="J18" s="412"/>
      <c r="K18" s="120"/>
    </row>
    <row r="19" spans="2:11" s="410" customFormat="1" ht="14.45" customHeight="1">
      <c r="B19" s="119"/>
      <c r="C19" s="412"/>
      <c r="D19" s="414" t="s">
        <v>30</v>
      </c>
      <c r="E19" s="412"/>
      <c r="F19" s="412"/>
      <c r="G19" s="412"/>
      <c r="H19" s="412"/>
      <c r="I19" s="414" t="s">
        <v>27</v>
      </c>
      <c r="J19" s="403" t="str">
        <f>IF('Rekapitulace stavby'!AN13="Vyplň údaj","",IF('Rekapitulace stavby'!AN13="","",'Rekapitulace stavby'!AN13))</f>
        <v/>
      </c>
      <c r="K19" s="120"/>
    </row>
    <row r="20" spans="2:11" s="410" customFormat="1" ht="18" customHeight="1">
      <c r="B20" s="119"/>
      <c r="C20" s="412"/>
      <c r="D20" s="412"/>
      <c r="E20" s="403" t="str">
        <f>IF('Rekapitulace stavby'!E14="Vyplň údaj","",IF('Rekapitulace stavby'!E14="","",'Rekapitulace stavby'!E14))</f>
        <v/>
      </c>
      <c r="F20" s="412"/>
      <c r="G20" s="412"/>
      <c r="H20" s="412"/>
      <c r="I20" s="414" t="s">
        <v>29</v>
      </c>
      <c r="J20" s="403" t="str">
        <f>IF('Rekapitulace stavby'!AN14="Vyplň údaj","",IF('Rekapitulace stavby'!AN14="","",'Rekapitulace stavby'!AN14))</f>
        <v/>
      </c>
      <c r="K20" s="120"/>
    </row>
    <row r="21" spans="2:11" s="410" customFormat="1" ht="6.95" customHeight="1">
      <c r="B21" s="119"/>
      <c r="C21" s="412"/>
      <c r="D21" s="412"/>
      <c r="E21" s="412"/>
      <c r="F21" s="412"/>
      <c r="G21" s="412"/>
      <c r="H21" s="412"/>
      <c r="I21" s="412"/>
      <c r="J21" s="412"/>
      <c r="K21" s="120"/>
    </row>
    <row r="22" spans="2:11" s="410" customFormat="1" ht="14.45" customHeight="1">
      <c r="B22" s="119"/>
      <c r="C22" s="412"/>
      <c r="D22" s="414" t="s">
        <v>32</v>
      </c>
      <c r="E22" s="412"/>
      <c r="F22" s="412"/>
      <c r="G22" s="412"/>
      <c r="H22" s="412"/>
      <c r="I22" s="414" t="s">
        <v>27</v>
      </c>
      <c r="J22" s="403" t="str">
        <f>IF('Rekapitulace stavby'!AN16="","",'Rekapitulace stavby'!AN16)</f>
        <v/>
      </c>
      <c r="K22" s="120"/>
    </row>
    <row r="23" spans="2:11" s="410" customFormat="1" ht="18" customHeight="1">
      <c r="B23" s="119"/>
      <c r="C23" s="412"/>
      <c r="D23" s="412"/>
      <c r="E23" s="403" t="str">
        <f>IF('Rekapitulace stavby'!E17="","",'Rekapitulace stavby'!E17)</f>
        <v>KB projekt Aqua s.r.o.</v>
      </c>
      <c r="F23" s="412"/>
      <c r="G23" s="412"/>
      <c r="H23" s="412"/>
      <c r="I23" s="414" t="s">
        <v>29</v>
      </c>
      <c r="J23" s="403" t="str">
        <f>IF('Rekapitulace stavby'!AN17="","",'Rekapitulace stavby'!AN17)</f>
        <v/>
      </c>
      <c r="K23" s="120"/>
    </row>
    <row r="24" spans="2:11" s="410" customFormat="1" ht="6.95" customHeight="1">
      <c r="B24" s="119"/>
      <c r="C24" s="412"/>
      <c r="D24" s="412"/>
      <c r="E24" s="412"/>
      <c r="F24" s="412"/>
      <c r="G24" s="412"/>
      <c r="H24" s="412"/>
      <c r="I24" s="412"/>
      <c r="J24" s="412"/>
      <c r="K24" s="120"/>
    </row>
    <row r="25" spans="2:11" s="410" customFormat="1" ht="14.45" customHeight="1">
      <c r="B25" s="119"/>
      <c r="C25" s="412"/>
      <c r="D25" s="414" t="s">
        <v>35</v>
      </c>
      <c r="E25" s="412"/>
      <c r="F25" s="412"/>
      <c r="G25" s="412"/>
      <c r="H25" s="412"/>
      <c r="I25" s="412"/>
      <c r="J25" s="412"/>
      <c r="K25" s="120"/>
    </row>
    <row r="26" spans="2:11" s="126" customFormat="1" ht="16.5" customHeight="1">
      <c r="B26" s="123"/>
      <c r="C26" s="124"/>
      <c r="D26" s="124"/>
      <c r="E26" s="481" t="s">
        <v>5</v>
      </c>
      <c r="F26" s="481"/>
      <c r="G26" s="481"/>
      <c r="H26" s="481"/>
      <c r="I26" s="124"/>
      <c r="J26" s="124"/>
      <c r="K26" s="125"/>
    </row>
    <row r="27" spans="2:11" s="410" customFormat="1" ht="6.95" customHeight="1">
      <c r="B27" s="119"/>
      <c r="C27" s="412"/>
      <c r="D27" s="412"/>
      <c r="E27" s="412"/>
      <c r="F27" s="412"/>
      <c r="G27" s="412"/>
      <c r="H27" s="412"/>
      <c r="I27" s="412"/>
      <c r="J27" s="412"/>
      <c r="K27" s="120"/>
    </row>
    <row r="28" spans="2:11" s="410" customFormat="1" ht="6.95" customHeight="1">
      <c r="B28" s="119"/>
      <c r="C28" s="412"/>
      <c r="D28" s="127"/>
      <c r="E28" s="127"/>
      <c r="F28" s="127"/>
      <c r="G28" s="127"/>
      <c r="H28" s="127"/>
      <c r="I28" s="127"/>
      <c r="J28" s="127"/>
      <c r="K28" s="128"/>
    </row>
    <row r="29" spans="2:11" s="410" customFormat="1" ht="25.35" customHeight="1">
      <c r="B29" s="119"/>
      <c r="C29" s="412"/>
      <c r="D29" s="129" t="s">
        <v>36</v>
      </c>
      <c r="E29" s="412"/>
      <c r="F29" s="412"/>
      <c r="G29" s="412"/>
      <c r="H29" s="412"/>
      <c r="I29" s="412"/>
      <c r="J29" s="130">
        <f>ROUND(J115,2)</f>
        <v>500000</v>
      </c>
      <c r="K29" s="120"/>
    </row>
    <row r="30" spans="2:11" s="410" customFormat="1" ht="6.95" customHeight="1">
      <c r="B30" s="119"/>
      <c r="C30" s="412"/>
      <c r="D30" s="127"/>
      <c r="E30" s="127"/>
      <c r="F30" s="127"/>
      <c r="G30" s="127"/>
      <c r="H30" s="127"/>
      <c r="I30" s="127"/>
      <c r="J30" s="127"/>
      <c r="K30" s="128"/>
    </row>
    <row r="31" spans="2:11" s="410" customFormat="1" ht="14.45" customHeight="1">
      <c r="B31" s="119"/>
      <c r="C31" s="412"/>
      <c r="D31" s="412"/>
      <c r="E31" s="412"/>
      <c r="F31" s="405" t="s">
        <v>38</v>
      </c>
      <c r="G31" s="412"/>
      <c r="H31" s="412"/>
      <c r="I31" s="405" t="s">
        <v>37</v>
      </c>
      <c r="J31" s="405" t="s">
        <v>39</v>
      </c>
      <c r="K31" s="120"/>
    </row>
    <row r="32" spans="2:11" s="410" customFormat="1" ht="14.45" customHeight="1">
      <c r="B32" s="119"/>
      <c r="C32" s="412"/>
      <c r="D32" s="407" t="s">
        <v>40</v>
      </c>
      <c r="E32" s="407" t="s">
        <v>41</v>
      </c>
      <c r="F32" s="133">
        <f>ROUND(SUM(BE115:BE212),2)</f>
        <v>500000</v>
      </c>
      <c r="G32" s="412"/>
      <c r="H32" s="412"/>
      <c r="I32" s="134">
        <v>0.21</v>
      </c>
      <c r="J32" s="133">
        <f>ROUND(ROUND((SUM(BE115:BE212)),2)*I32,2)</f>
        <v>105000</v>
      </c>
      <c r="K32" s="120"/>
    </row>
    <row r="33" spans="2:11" s="410" customFormat="1" ht="14.45" customHeight="1">
      <c r="B33" s="119"/>
      <c r="C33" s="412"/>
      <c r="D33" s="412"/>
      <c r="E33" s="407" t="s">
        <v>42</v>
      </c>
      <c r="F33" s="133">
        <f>ROUND(SUM(BF115:BF212),2)</f>
        <v>0</v>
      </c>
      <c r="G33" s="412"/>
      <c r="H33" s="412"/>
      <c r="I33" s="134">
        <v>0.15</v>
      </c>
      <c r="J33" s="133">
        <f>ROUND(ROUND((SUM(BF115:BF212)),2)*I33,2)</f>
        <v>0</v>
      </c>
      <c r="K33" s="120"/>
    </row>
    <row r="34" spans="2:11" s="410" customFormat="1" ht="14.45" customHeight="1" hidden="1">
      <c r="B34" s="119"/>
      <c r="C34" s="412"/>
      <c r="D34" s="412"/>
      <c r="E34" s="407" t="s">
        <v>43</v>
      </c>
      <c r="F34" s="133">
        <f>ROUND(SUM(BG115:BG212),2)</f>
        <v>0</v>
      </c>
      <c r="G34" s="412"/>
      <c r="H34" s="412"/>
      <c r="I34" s="134">
        <v>0.21</v>
      </c>
      <c r="J34" s="133">
        <v>0</v>
      </c>
      <c r="K34" s="120"/>
    </row>
    <row r="35" spans="2:11" s="410" customFormat="1" ht="14.45" customHeight="1" hidden="1">
      <c r="B35" s="119"/>
      <c r="C35" s="412"/>
      <c r="D35" s="412"/>
      <c r="E35" s="407" t="s">
        <v>44</v>
      </c>
      <c r="F35" s="133">
        <f>ROUND(SUM(BH115:BH212),2)</f>
        <v>0</v>
      </c>
      <c r="G35" s="412"/>
      <c r="H35" s="412"/>
      <c r="I35" s="134">
        <v>0.15</v>
      </c>
      <c r="J35" s="133">
        <v>0</v>
      </c>
      <c r="K35" s="120"/>
    </row>
    <row r="36" spans="2:11" s="410" customFormat="1" ht="14.45" customHeight="1" hidden="1">
      <c r="B36" s="119"/>
      <c r="C36" s="412"/>
      <c r="D36" s="412"/>
      <c r="E36" s="407" t="s">
        <v>45</v>
      </c>
      <c r="F36" s="133">
        <f>ROUND(SUM(BI115:BI212),2)</f>
        <v>0</v>
      </c>
      <c r="G36" s="412"/>
      <c r="H36" s="412"/>
      <c r="I36" s="134">
        <v>0</v>
      </c>
      <c r="J36" s="133">
        <v>0</v>
      </c>
      <c r="K36" s="120"/>
    </row>
    <row r="37" spans="2:11" s="410" customFormat="1" ht="6.95" customHeight="1">
      <c r="B37" s="119"/>
      <c r="C37" s="412"/>
      <c r="D37" s="412"/>
      <c r="E37" s="412"/>
      <c r="F37" s="412"/>
      <c r="G37" s="412"/>
      <c r="H37" s="412"/>
      <c r="I37" s="412"/>
      <c r="J37" s="412"/>
      <c r="K37" s="120"/>
    </row>
    <row r="38" spans="2:11" s="410" customFormat="1" ht="25.35" customHeight="1">
      <c r="B38" s="119"/>
      <c r="C38" s="135"/>
      <c r="D38" s="136" t="s">
        <v>46</v>
      </c>
      <c r="E38" s="137"/>
      <c r="F38" s="137"/>
      <c r="G38" s="138" t="s">
        <v>47</v>
      </c>
      <c r="H38" s="139" t="s">
        <v>48</v>
      </c>
      <c r="I38" s="137"/>
      <c r="J38" s="140">
        <f>SUM(J29:J36)</f>
        <v>605000</v>
      </c>
      <c r="K38" s="141"/>
    </row>
    <row r="39" spans="2:11" s="410" customFormat="1" ht="14.45" customHeight="1">
      <c r="B39" s="142"/>
      <c r="C39" s="143"/>
      <c r="D39" s="143"/>
      <c r="E39" s="143"/>
      <c r="F39" s="143"/>
      <c r="G39" s="143"/>
      <c r="H39" s="143"/>
      <c r="I39" s="143"/>
      <c r="J39" s="143"/>
      <c r="K39" s="144"/>
    </row>
    <row r="43" spans="2:11" s="410" customFormat="1" ht="6.95" customHeight="1">
      <c r="B43" s="145"/>
      <c r="C43" s="146"/>
      <c r="D43" s="146"/>
      <c r="E43" s="146"/>
      <c r="F43" s="146"/>
      <c r="G43" s="146"/>
      <c r="H43" s="146"/>
      <c r="I43" s="146"/>
      <c r="J43" s="146"/>
      <c r="K43" s="147"/>
    </row>
    <row r="44" spans="2:11" s="410" customFormat="1" ht="36.95" customHeight="1">
      <c r="B44" s="119"/>
      <c r="C44" s="116" t="s">
        <v>109</v>
      </c>
      <c r="D44" s="412"/>
      <c r="E44" s="412"/>
      <c r="F44" s="412"/>
      <c r="G44" s="412"/>
      <c r="H44" s="412"/>
      <c r="I44" s="412"/>
      <c r="J44" s="412"/>
      <c r="K44" s="120"/>
    </row>
    <row r="45" spans="2:11" s="410" customFormat="1" ht="6.95" customHeight="1">
      <c r="B45" s="119"/>
      <c r="C45" s="412"/>
      <c r="D45" s="412"/>
      <c r="E45" s="412"/>
      <c r="F45" s="412"/>
      <c r="G45" s="412"/>
      <c r="H45" s="412"/>
      <c r="I45" s="412"/>
      <c r="J45" s="412"/>
      <c r="K45" s="120"/>
    </row>
    <row r="46" spans="2:11" s="410" customFormat="1" ht="14.45" customHeight="1">
      <c r="B46" s="119"/>
      <c r="C46" s="414" t="s">
        <v>19</v>
      </c>
      <c r="D46" s="412"/>
      <c r="E46" s="412"/>
      <c r="F46" s="412"/>
      <c r="G46" s="412"/>
      <c r="H46" s="412"/>
      <c r="I46" s="412"/>
      <c r="J46" s="412"/>
      <c r="K46" s="120"/>
    </row>
    <row r="47" spans="2:11" s="410" customFormat="1" ht="16.5" customHeight="1">
      <c r="B47" s="119"/>
      <c r="C47" s="412"/>
      <c r="D47" s="412"/>
      <c r="E47" s="487" t="str">
        <f>E7</f>
        <v>Úprava Staré Jaktarky</v>
      </c>
      <c r="F47" s="493"/>
      <c r="G47" s="493"/>
      <c r="H47" s="493"/>
      <c r="I47" s="412"/>
      <c r="J47" s="412"/>
      <c r="K47" s="120"/>
    </row>
    <row r="48" spans="2:11" ht="15">
      <c r="B48" s="114"/>
      <c r="C48" s="414" t="s">
        <v>105</v>
      </c>
      <c r="D48" s="404"/>
      <c r="E48" s="404"/>
      <c r="F48" s="404"/>
      <c r="G48" s="404"/>
      <c r="H48" s="404"/>
      <c r="I48" s="404"/>
      <c r="J48" s="404"/>
      <c r="K48" s="117"/>
    </row>
    <row r="49" spans="2:11" s="410" customFormat="1" ht="16.5" customHeight="1">
      <c r="B49" s="119"/>
      <c r="C49" s="412"/>
      <c r="D49" s="412"/>
      <c r="E49" s="487" t="s">
        <v>106</v>
      </c>
      <c r="F49" s="488"/>
      <c r="G49" s="488"/>
      <c r="H49" s="488"/>
      <c r="I49" s="412"/>
      <c r="J49" s="412"/>
      <c r="K49" s="120"/>
    </row>
    <row r="50" spans="2:11" s="410" customFormat="1" ht="14.45" customHeight="1">
      <c r="B50" s="119"/>
      <c r="C50" s="414" t="s">
        <v>107</v>
      </c>
      <c r="D50" s="412"/>
      <c r="E50" s="412"/>
      <c r="F50" s="412"/>
      <c r="G50" s="412"/>
      <c r="H50" s="412"/>
      <c r="I50" s="412"/>
      <c r="J50" s="412"/>
      <c r="K50" s="120"/>
    </row>
    <row r="51" spans="2:11" s="410" customFormat="1" ht="17.25" customHeight="1">
      <c r="B51" s="119"/>
      <c r="C51" s="412"/>
      <c r="D51" s="412"/>
      <c r="E51" s="489" t="str">
        <f>E11</f>
        <v>006 - Ostatní a vedlejší náklady</v>
      </c>
      <c r="F51" s="488"/>
      <c r="G51" s="488"/>
      <c r="H51" s="488"/>
      <c r="I51" s="412"/>
      <c r="J51" s="412"/>
      <c r="K51" s="120"/>
    </row>
    <row r="52" spans="2:11" s="410" customFormat="1" ht="6.95" customHeight="1">
      <c r="B52" s="119"/>
      <c r="C52" s="412"/>
      <c r="D52" s="412"/>
      <c r="E52" s="412"/>
      <c r="F52" s="412"/>
      <c r="G52" s="412"/>
      <c r="H52" s="412"/>
      <c r="I52" s="412"/>
      <c r="J52" s="412"/>
      <c r="K52" s="120"/>
    </row>
    <row r="53" spans="2:11" s="410" customFormat="1" ht="18" customHeight="1">
      <c r="B53" s="119"/>
      <c r="C53" s="414" t="s">
        <v>23</v>
      </c>
      <c r="D53" s="412"/>
      <c r="E53" s="412"/>
      <c r="F53" s="403" t="str">
        <f>F14</f>
        <v xml:space="preserve"> </v>
      </c>
      <c r="G53" s="412"/>
      <c r="H53" s="412"/>
      <c r="I53" s="414" t="s">
        <v>25</v>
      </c>
      <c r="J53" s="122">
        <f>IF(J14="","",J14)</f>
        <v>43220</v>
      </c>
      <c r="K53" s="120"/>
    </row>
    <row r="54" spans="2:11" s="410" customFormat="1" ht="6.95" customHeight="1">
      <c r="B54" s="119"/>
      <c r="C54" s="412"/>
      <c r="D54" s="412"/>
      <c r="E54" s="412"/>
      <c r="F54" s="412"/>
      <c r="G54" s="412"/>
      <c r="H54" s="412"/>
      <c r="I54" s="412"/>
      <c r="J54" s="412"/>
      <c r="K54" s="120"/>
    </row>
    <row r="55" spans="2:11" s="410" customFormat="1" ht="15">
      <c r="B55" s="119"/>
      <c r="C55" s="414" t="s">
        <v>26</v>
      </c>
      <c r="D55" s="412"/>
      <c r="E55" s="412"/>
      <c r="F55" s="403" t="str">
        <f>E17</f>
        <v>Statutarní město Opava</v>
      </c>
      <c r="G55" s="412"/>
      <c r="H55" s="412"/>
      <c r="I55" s="414" t="s">
        <v>32</v>
      </c>
      <c r="J55" s="481" t="str">
        <f>E23</f>
        <v>KB projekt Aqua s.r.o.</v>
      </c>
      <c r="K55" s="120"/>
    </row>
    <row r="56" spans="2:11" s="410" customFormat="1" ht="14.45" customHeight="1">
      <c r="B56" s="119"/>
      <c r="C56" s="414" t="s">
        <v>30</v>
      </c>
      <c r="D56" s="412"/>
      <c r="E56" s="412"/>
      <c r="F56" s="403" t="str">
        <f>IF(E20="","",E20)</f>
        <v/>
      </c>
      <c r="G56" s="412"/>
      <c r="H56" s="412"/>
      <c r="I56" s="412"/>
      <c r="J56" s="490"/>
      <c r="K56" s="120"/>
    </row>
    <row r="57" spans="2:11" s="410" customFormat="1" ht="10.35" customHeight="1">
      <c r="B57" s="119"/>
      <c r="C57" s="412"/>
      <c r="D57" s="412"/>
      <c r="E57" s="412"/>
      <c r="F57" s="412"/>
      <c r="G57" s="412"/>
      <c r="H57" s="412"/>
      <c r="I57" s="412"/>
      <c r="J57" s="412"/>
      <c r="K57" s="120"/>
    </row>
    <row r="58" spans="2:11" s="410" customFormat="1" ht="29.25" customHeight="1">
      <c r="B58" s="119"/>
      <c r="C58" s="148" t="s">
        <v>110</v>
      </c>
      <c r="D58" s="135"/>
      <c r="E58" s="135"/>
      <c r="F58" s="135"/>
      <c r="G58" s="135"/>
      <c r="H58" s="135"/>
      <c r="I58" s="135"/>
      <c r="J58" s="149" t="s">
        <v>111</v>
      </c>
      <c r="K58" s="150"/>
    </row>
    <row r="59" spans="2:11" s="410" customFormat="1" ht="10.35" customHeight="1">
      <c r="B59" s="119"/>
      <c r="C59" s="412"/>
      <c r="D59" s="412"/>
      <c r="E59" s="412"/>
      <c r="F59" s="412"/>
      <c r="G59" s="412"/>
      <c r="H59" s="412"/>
      <c r="I59" s="412"/>
      <c r="J59" s="412"/>
      <c r="K59" s="120"/>
    </row>
    <row r="60" spans="2:47" s="410" customFormat="1" ht="29.25" customHeight="1">
      <c r="B60" s="119"/>
      <c r="C60" s="151" t="s">
        <v>112</v>
      </c>
      <c r="D60" s="412"/>
      <c r="E60" s="412"/>
      <c r="F60" s="412"/>
      <c r="G60" s="412"/>
      <c r="H60" s="412"/>
      <c r="I60" s="412"/>
      <c r="J60" s="130">
        <f>J115</f>
        <v>500000</v>
      </c>
      <c r="K60" s="120"/>
      <c r="AU60" s="110" t="s">
        <v>113</v>
      </c>
    </row>
    <row r="61" spans="2:11" s="158" customFormat="1" ht="24.95" customHeight="1">
      <c r="B61" s="152"/>
      <c r="C61" s="153"/>
      <c r="D61" s="154" t="s">
        <v>1555</v>
      </c>
      <c r="E61" s="155"/>
      <c r="F61" s="155"/>
      <c r="G61" s="155"/>
      <c r="H61" s="155"/>
      <c r="I61" s="155"/>
      <c r="J61" s="156">
        <f>J116</f>
        <v>500000</v>
      </c>
      <c r="K61" s="157"/>
    </row>
    <row r="62" spans="2:11" s="408" customFormat="1" ht="19.9" customHeight="1">
      <c r="B62" s="159"/>
      <c r="C62" s="160"/>
      <c r="D62" s="161" t="s">
        <v>1556</v>
      </c>
      <c r="E62" s="162"/>
      <c r="F62" s="162"/>
      <c r="G62" s="162"/>
      <c r="H62" s="162"/>
      <c r="I62" s="162"/>
      <c r="J62" s="163">
        <f>J117</f>
        <v>0</v>
      </c>
      <c r="K62" s="164"/>
    </row>
    <row r="63" spans="2:11" s="408" customFormat="1" ht="14.85" customHeight="1">
      <c r="B63" s="159"/>
      <c r="C63" s="160"/>
      <c r="D63" s="161" t="s">
        <v>1557</v>
      </c>
      <c r="E63" s="162"/>
      <c r="F63" s="162"/>
      <c r="G63" s="162"/>
      <c r="H63" s="162"/>
      <c r="I63" s="162"/>
      <c r="J63" s="163">
        <f>J118</f>
        <v>0</v>
      </c>
      <c r="K63" s="164"/>
    </row>
    <row r="64" spans="2:11" s="408" customFormat="1" ht="14.85" customHeight="1">
      <c r="B64" s="159"/>
      <c r="C64" s="160"/>
      <c r="D64" s="161" t="s">
        <v>1558</v>
      </c>
      <c r="E64" s="162"/>
      <c r="F64" s="162"/>
      <c r="G64" s="162"/>
      <c r="H64" s="162"/>
      <c r="I64" s="162"/>
      <c r="J64" s="163">
        <f>J121</f>
        <v>0</v>
      </c>
      <c r="K64" s="164"/>
    </row>
    <row r="65" spans="2:11" s="408" customFormat="1" ht="14.85" customHeight="1">
      <c r="B65" s="159"/>
      <c r="C65" s="160"/>
      <c r="D65" s="161" t="s">
        <v>1559</v>
      </c>
      <c r="E65" s="162"/>
      <c r="F65" s="162"/>
      <c r="G65" s="162"/>
      <c r="H65" s="162"/>
      <c r="I65" s="162"/>
      <c r="J65" s="163">
        <f>J126</f>
        <v>0</v>
      </c>
      <c r="K65" s="164"/>
    </row>
    <row r="66" spans="2:11" s="408" customFormat="1" ht="14.85" customHeight="1">
      <c r="B66" s="159"/>
      <c r="C66" s="160"/>
      <c r="D66" s="161" t="s">
        <v>1560</v>
      </c>
      <c r="E66" s="162"/>
      <c r="F66" s="162"/>
      <c r="G66" s="162"/>
      <c r="H66" s="162"/>
      <c r="I66" s="162"/>
      <c r="J66" s="163">
        <f>J129</f>
        <v>0</v>
      </c>
      <c r="K66" s="164"/>
    </row>
    <row r="67" spans="2:11" s="408" customFormat="1" ht="14.85" customHeight="1">
      <c r="B67" s="159"/>
      <c r="C67" s="160"/>
      <c r="D67" s="161" t="s">
        <v>1561</v>
      </c>
      <c r="E67" s="162"/>
      <c r="F67" s="162"/>
      <c r="G67" s="162"/>
      <c r="H67" s="162"/>
      <c r="I67" s="162"/>
      <c r="J67" s="163">
        <f>J134</f>
        <v>0</v>
      </c>
      <c r="K67" s="164"/>
    </row>
    <row r="68" spans="2:11" s="408" customFormat="1" ht="14.85" customHeight="1">
      <c r="B68" s="159"/>
      <c r="C68" s="160"/>
      <c r="D68" s="161" t="s">
        <v>1562</v>
      </c>
      <c r="E68" s="162"/>
      <c r="F68" s="162"/>
      <c r="G68" s="162"/>
      <c r="H68" s="162"/>
      <c r="I68" s="162"/>
      <c r="J68" s="163">
        <f>J139</f>
        <v>0</v>
      </c>
      <c r="K68" s="164"/>
    </row>
    <row r="69" spans="2:11" s="408" customFormat="1" ht="14.85" customHeight="1">
      <c r="B69" s="159"/>
      <c r="C69" s="160"/>
      <c r="D69" s="161" t="s">
        <v>1563</v>
      </c>
      <c r="E69" s="162"/>
      <c r="F69" s="162"/>
      <c r="G69" s="162"/>
      <c r="H69" s="162"/>
      <c r="I69" s="162"/>
      <c r="J69" s="163">
        <f>J142</f>
        <v>0</v>
      </c>
      <c r="K69" s="164"/>
    </row>
    <row r="70" spans="2:11" s="408" customFormat="1" ht="14.85" customHeight="1">
      <c r="B70" s="159"/>
      <c r="C70" s="160"/>
      <c r="D70" s="161" t="s">
        <v>1564</v>
      </c>
      <c r="E70" s="162"/>
      <c r="F70" s="162"/>
      <c r="G70" s="162"/>
      <c r="H70" s="162"/>
      <c r="I70" s="162"/>
      <c r="J70" s="163">
        <f>J145</f>
        <v>0</v>
      </c>
      <c r="K70" s="164"/>
    </row>
    <row r="71" spans="2:11" s="408" customFormat="1" ht="14.85" customHeight="1">
      <c r="B71" s="159"/>
      <c r="C71" s="160"/>
      <c r="D71" s="161" t="s">
        <v>1565</v>
      </c>
      <c r="E71" s="162"/>
      <c r="F71" s="162"/>
      <c r="G71" s="162"/>
      <c r="H71" s="162"/>
      <c r="I71" s="162"/>
      <c r="J71" s="163">
        <f>J150</f>
        <v>0</v>
      </c>
      <c r="K71" s="164"/>
    </row>
    <row r="72" spans="2:11" s="408" customFormat="1" ht="14.85" customHeight="1">
      <c r="B72" s="159"/>
      <c r="C72" s="160"/>
      <c r="D72" s="161" t="s">
        <v>1566</v>
      </c>
      <c r="E72" s="162"/>
      <c r="F72" s="162"/>
      <c r="G72" s="162"/>
      <c r="H72" s="162"/>
      <c r="I72" s="162"/>
      <c r="J72" s="163">
        <f>J155</f>
        <v>0</v>
      </c>
      <c r="K72" s="164"/>
    </row>
    <row r="73" spans="2:11" s="408" customFormat="1" ht="19.9" customHeight="1">
      <c r="B73" s="159"/>
      <c r="C73" s="160"/>
      <c r="D73" s="161" t="s">
        <v>1567</v>
      </c>
      <c r="E73" s="162"/>
      <c r="F73" s="162"/>
      <c r="G73" s="162"/>
      <c r="H73" s="162"/>
      <c r="I73" s="162"/>
      <c r="J73" s="163">
        <f>J158</f>
        <v>0</v>
      </c>
      <c r="K73" s="164"/>
    </row>
    <row r="74" spans="2:11" s="408" customFormat="1" ht="14.85" customHeight="1">
      <c r="B74" s="159"/>
      <c r="C74" s="160"/>
      <c r="D74" s="161" t="s">
        <v>1568</v>
      </c>
      <c r="E74" s="162"/>
      <c r="F74" s="162"/>
      <c r="G74" s="162"/>
      <c r="H74" s="162"/>
      <c r="I74" s="162"/>
      <c r="J74" s="163">
        <f>J159</f>
        <v>0</v>
      </c>
      <c r="K74" s="164"/>
    </row>
    <row r="75" spans="2:11" s="408" customFormat="1" ht="14.85" customHeight="1">
      <c r="B75" s="159"/>
      <c r="C75" s="160"/>
      <c r="D75" s="161" t="s">
        <v>1569</v>
      </c>
      <c r="E75" s="162"/>
      <c r="F75" s="162"/>
      <c r="G75" s="162"/>
      <c r="H75" s="162"/>
      <c r="I75" s="162"/>
      <c r="J75" s="163">
        <f>J162</f>
        <v>0</v>
      </c>
      <c r="K75" s="164"/>
    </row>
    <row r="76" spans="2:11" s="408" customFormat="1" ht="14.85" customHeight="1">
      <c r="B76" s="159"/>
      <c r="C76" s="160"/>
      <c r="D76" s="161" t="s">
        <v>1570</v>
      </c>
      <c r="E76" s="162"/>
      <c r="F76" s="162"/>
      <c r="G76" s="162"/>
      <c r="H76" s="162"/>
      <c r="I76" s="162"/>
      <c r="J76" s="163">
        <f>J165</f>
        <v>0</v>
      </c>
      <c r="K76" s="164"/>
    </row>
    <row r="77" spans="2:11" s="408" customFormat="1" ht="14.85" customHeight="1">
      <c r="B77" s="159"/>
      <c r="C77" s="160"/>
      <c r="D77" s="161" t="s">
        <v>1571</v>
      </c>
      <c r="E77" s="162"/>
      <c r="F77" s="162"/>
      <c r="G77" s="162"/>
      <c r="H77" s="162"/>
      <c r="I77" s="162"/>
      <c r="J77" s="163">
        <f>J168</f>
        <v>0</v>
      </c>
      <c r="K77" s="164"/>
    </row>
    <row r="78" spans="2:11" s="408" customFormat="1" ht="14.85" customHeight="1">
      <c r="B78" s="159"/>
      <c r="C78" s="160"/>
      <c r="D78" s="161" t="s">
        <v>1572</v>
      </c>
      <c r="E78" s="162"/>
      <c r="F78" s="162"/>
      <c r="G78" s="162"/>
      <c r="H78" s="162"/>
      <c r="I78" s="162"/>
      <c r="J78" s="163">
        <f>J171</f>
        <v>0</v>
      </c>
      <c r="K78" s="164"/>
    </row>
    <row r="79" spans="2:11" s="408" customFormat="1" ht="14.85" customHeight="1">
      <c r="B79" s="159"/>
      <c r="C79" s="160"/>
      <c r="D79" s="161" t="s">
        <v>1573</v>
      </c>
      <c r="E79" s="162"/>
      <c r="F79" s="162"/>
      <c r="G79" s="162"/>
      <c r="H79" s="162"/>
      <c r="I79" s="162"/>
      <c r="J79" s="163">
        <f>J174</f>
        <v>0</v>
      </c>
      <c r="K79" s="164"/>
    </row>
    <row r="80" spans="2:11" s="408" customFormat="1" ht="14.85" customHeight="1">
      <c r="B80" s="159"/>
      <c r="C80" s="160"/>
      <c r="D80" s="161" t="s">
        <v>1574</v>
      </c>
      <c r="E80" s="162"/>
      <c r="F80" s="162"/>
      <c r="G80" s="162"/>
      <c r="H80" s="162"/>
      <c r="I80" s="162"/>
      <c r="J80" s="163">
        <f>J181</f>
        <v>0</v>
      </c>
      <c r="K80" s="164"/>
    </row>
    <row r="81" spans="2:11" s="408" customFormat="1" ht="14.85" customHeight="1">
      <c r="B81" s="159"/>
      <c r="C81" s="160"/>
      <c r="D81" s="161" t="s">
        <v>1575</v>
      </c>
      <c r="E81" s="162"/>
      <c r="F81" s="162"/>
      <c r="G81" s="162"/>
      <c r="H81" s="162"/>
      <c r="I81" s="162"/>
      <c r="J81" s="163">
        <f>J186</f>
        <v>0</v>
      </c>
      <c r="K81" s="164"/>
    </row>
    <row r="82" spans="2:11" s="408" customFormat="1" ht="14.85" customHeight="1">
      <c r="B82" s="159"/>
      <c r="C82" s="160"/>
      <c r="D82" s="161" t="s">
        <v>1576</v>
      </c>
      <c r="E82" s="162"/>
      <c r="F82" s="162"/>
      <c r="G82" s="162"/>
      <c r="H82" s="162"/>
      <c r="I82" s="162"/>
      <c r="J82" s="163">
        <f>J191</f>
        <v>0</v>
      </c>
      <c r="K82" s="164"/>
    </row>
    <row r="83" spans="2:11" s="408" customFormat="1" ht="14.85" customHeight="1">
      <c r="B83" s="159"/>
      <c r="C83" s="160"/>
      <c r="D83" s="161" t="s">
        <v>1577</v>
      </c>
      <c r="E83" s="162"/>
      <c r="F83" s="162"/>
      <c r="G83" s="162"/>
      <c r="H83" s="162"/>
      <c r="I83" s="162"/>
      <c r="J83" s="163">
        <f>J194</f>
        <v>0</v>
      </c>
      <c r="K83" s="164"/>
    </row>
    <row r="84" spans="2:11" s="408" customFormat="1" ht="14.85" customHeight="1">
      <c r="B84" s="159"/>
      <c r="C84" s="160"/>
      <c r="D84" s="161" t="s">
        <v>1578</v>
      </c>
      <c r="E84" s="162"/>
      <c r="F84" s="162"/>
      <c r="G84" s="162"/>
      <c r="H84" s="162"/>
      <c r="I84" s="162"/>
      <c r="J84" s="163">
        <f>J197</f>
        <v>0</v>
      </c>
      <c r="K84" s="164"/>
    </row>
    <row r="85" spans="2:11" s="408" customFormat="1" ht="14.85" customHeight="1">
      <c r="B85" s="159"/>
      <c r="C85" s="160"/>
      <c r="D85" s="161" t="s">
        <v>1579</v>
      </c>
      <c r="E85" s="162"/>
      <c r="F85" s="162"/>
      <c r="G85" s="162"/>
      <c r="H85" s="162"/>
      <c r="I85" s="162"/>
      <c r="J85" s="163">
        <f>J200</f>
        <v>0</v>
      </c>
      <c r="K85" s="164"/>
    </row>
    <row r="86" spans="2:11" s="408" customFormat="1" ht="19.9" customHeight="1">
      <c r="B86" s="159"/>
      <c r="C86" s="160"/>
      <c r="D86" s="161" t="s">
        <v>1580</v>
      </c>
      <c r="E86" s="162"/>
      <c r="F86" s="162"/>
      <c r="G86" s="162"/>
      <c r="H86" s="162"/>
      <c r="I86" s="162"/>
      <c r="J86" s="163">
        <f>J203</f>
        <v>500000</v>
      </c>
      <c r="K86" s="164"/>
    </row>
    <row r="87" spans="2:11" s="408" customFormat="1" ht="14.85" customHeight="1">
      <c r="B87" s="159"/>
      <c r="C87" s="160"/>
      <c r="D87" s="161" t="s">
        <v>1581</v>
      </c>
      <c r="E87" s="162"/>
      <c r="F87" s="162"/>
      <c r="G87" s="162"/>
      <c r="H87" s="162"/>
      <c r="I87" s="162"/>
      <c r="J87" s="163">
        <f>J204</f>
        <v>500000</v>
      </c>
      <c r="K87" s="164"/>
    </row>
    <row r="88" spans="2:11" s="408" customFormat="1" ht="14.85" customHeight="1">
      <c r="B88" s="159"/>
      <c r="C88" s="160"/>
      <c r="D88" s="161" t="s">
        <v>2162</v>
      </c>
      <c r="E88" s="162"/>
      <c r="F88" s="162"/>
      <c r="G88" s="162"/>
      <c r="H88" s="162"/>
      <c r="I88" s="162"/>
      <c r="J88" s="163">
        <f>J207</f>
        <v>0</v>
      </c>
      <c r="K88" s="164"/>
    </row>
    <row r="89" spans="2:11" s="408" customFormat="1" ht="14.85" customHeight="1">
      <c r="B89" s="159"/>
      <c r="C89" s="160"/>
      <c r="D89" s="161" t="s">
        <v>2163</v>
      </c>
      <c r="E89" s="162"/>
      <c r="F89" s="162"/>
      <c r="G89" s="162"/>
      <c r="H89" s="162"/>
      <c r="I89" s="162"/>
      <c r="J89" s="163">
        <f>J210</f>
        <v>0</v>
      </c>
      <c r="K89" s="164"/>
    </row>
    <row r="90" spans="2:11" s="408" customFormat="1" ht="14.85" customHeight="1">
      <c r="B90" s="159"/>
      <c r="C90" s="160"/>
      <c r="D90" s="161" t="s">
        <v>2164</v>
      </c>
      <c r="E90" s="162"/>
      <c r="F90" s="162"/>
      <c r="G90" s="162"/>
      <c r="H90" s="162"/>
      <c r="I90" s="162"/>
      <c r="J90" s="163">
        <f>J213</f>
        <v>0</v>
      </c>
      <c r="K90" s="164"/>
    </row>
    <row r="91" spans="2:11" s="408" customFormat="1" ht="14.85" customHeight="1">
      <c r="B91" s="159"/>
      <c r="C91" s="160"/>
      <c r="D91" s="161" t="s">
        <v>2165</v>
      </c>
      <c r="E91" s="162"/>
      <c r="F91" s="162"/>
      <c r="G91" s="162"/>
      <c r="H91" s="162"/>
      <c r="I91" s="162"/>
      <c r="J91" s="163">
        <f>J216</f>
        <v>0</v>
      </c>
      <c r="K91" s="164"/>
    </row>
    <row r="92" spans="2:11" s="408" customFormat="1" ht="14.85" customHeight="1">
      <c r="B92" s="159"/>
      <c r="C92" s="420"/>
      <c r="D92" s="161" t="s">
        <v>2166</v>
      </c>
      <c r="E92" s="162"/>
      <c r="F92" s="162"/>
      <c r="G92" s="162"/>
      <c r="H92" s="162"/>
      <c r="I92" s="162"/>
      <c r="J92" s="163">
        <f>J219</f>
        <v>0</v>
      </c>
      <c r="K92" s="164"/>
    </row>
    <row r="93" spans="2:11" s="408" customFormat="1" ht="14.85" customHeight="1">
      <c r="B93" s="159"/>
      <c r="C93" s="420"/>
      <c r="D93" s="161" t="s">
        <v>2167</v>
      </c>
      <c r="E93" s="162"/>
      <c r="F93" s="162"/>
      <c r="G93" s="162"/>
      <c r="H93" s="162"/>
      <c r="I93" s="162"/>
      <c r="J93" s="163">
        <f>J222</f>
        <v>0</v>
      </c>
      <c r="K93" s="164"/>
    </row>
    <row r="94" spans="2:11" s="410" customFormat="1" ht="21.75" customHeight="1">
      <c r="B94" s="119"/>
      <c r="C94" s="412"/>
      <c r="D94" s="412"/>
      <c r="E94" s="412"/>
      <c r="F94" s="412"/>
      <c r="G94" s="412"/>
      <c r="H94" s="412"/>
      <c r="I94" s="412"/>
      <c r="J94" s="412"/>
      <c r="K94" s="120"/>
    </row>
    <row r="95" spans="2:11" s="410" customFormat="1" ht="6.95" customHeight="1">
      <c r="B95" s="142"/>
      <c r="C95" s="143"/>
      <c r="D95" s="143"/>
      <c r="E95" s="143"/>
      <c r="F95" s="143"/>
      <c r="G95" s="143"/>
      <c r="H95" s="143"/>
      <c r="I95" s="143"/>
      <c r="J95" s="143"/>
      <c r="K95" s="144"/>
    </row>
    <row r="99" spans="2:12" s="410" customFormat="1" ht="6.95" customHeight="1">
      <c r="B99" s="145"/>
      <c r="C99" s="146"/>
      <c r="D99" s="146"/>
      <c r="E99" s="146"/>
      <c r="F99" s="146"/>
      <c r="G99" s="146"/>
      <c r="H99" s="146"/>
      <c r="I99" s="146"/>
      <c r="J99" s="146"/>
      <c r="K99" s="146"/>
      <c r="L99" s="119"/>
    </row>
    <row r="100" spans="2:12" s="410" customFormat="1" ht="36.95" customHeight="1">
      <c r="B100" s="119"/>
      <c r="C100" s="166" t="s">
        <v>123</v>
      </c>
      <c r="L100" s="119"/>
    </row>
    <row r="101" spans="2:12" s="410" customFormat="1" ht="6.95" customHeight="1">
      <c r="B101" s="119"/>
      <c r="L101" s="119"/>
    </row>
    <row r="102" spans="2:12" s="410" customFormat="1" ht="14.45" customHeight="1">
      <c r="B102" s="119"/>
      <c r="C102" s="413" t="s">
        <v>19</v>
      </c>
      <c r="L102" s="119"/>
    </row>
    <row r="103" spans="2:12" s="410" customFormat="1" ht="16.5" customHeight="1">
      <c r="B103" s="119"/>
      <c r="E103" s="491" t="str">
        <f>E7</f>
        <v>Úprava Staré Jaktarky</v>
      </c>
      <c r="F103" s="492"/>
      <c r="G103" s="492"/>
      <c r="H103" s="492"/>
      <c r="L103" s="119"/>
    </row>
    <row r="104" spans="2:12" ht="15">
      <c r="B104" s="114"/>
      <c r="C104" s="413" t="s">
        <v>105</v>
      </c>
      <c r="L104" s="114"/>
    </row>
    <row r="105" spans="2:12" s="410" customFormat="1" ht="16.5" customHeight="1">
      <c r="B105" s="119"/>
      <c r="E105" s="491" t="s">
        <v>106</v>
      </c>
      <c r="F105" s="485"/>
      <c r="G105" s="485"/>
      <c r="H105" s="485"/>
      <c r="L105" s="119"/>
    </row>
    <row r="106" spans="2:12" s="410" customFormat="1" ht="14.45" customHeight="1">
      <c r="B106" s="119"/>
      <c r="C106" s="413" t="s">
        <v>107</v>
      </c>
      <c r="L106" s="119"/>
    </row>
    <row r="107" spans="2:12" s="410" customFormat="1" ht="17.25" customHeight="1">
      <c r="B107" s="119"/>
      <c r="E107" s="455" t="str">
        <f>E11</f>
        <v>006 - Ostatní a vedlejší náklady</v>
      </c>
      <c r="F107" s="485"/>
      <c r="G107" s="485"/>
      <c r="H107" s="485"/>
      <c r="L107" s="119"/>
    </row>
    <row r="108" spans="2:12" s="410" customFormat="1" ht="6.95" customHeight="1">
      <c r="B108" s="119"/>
      <c r="L108" s="119"/>
    </row>
    <row r="109" spans="2:12" s="410" customFormat="1" ht="18" customHeight="1">
      <c r="B109" s="119"/>
      <c r="C109" s="413" t="s">
        <v>23</v>
      </c>
      <c r="F109" s="167" t="str">
        <f>F14</f>
        <v xml:space="preserve"> </v>
      </c>
      <c r="I109" s="413" t="s">
        <v>25</v>
      </c>
      <c r="J109" s="406">
        <f>IF(J14="","",J14)</f>
        <v>43220</v>
      </c>
      <c r="L109" s="119"/>
    </row>
    <row r="110" spans="2:12" s="410" customFormat="1" ht="6.95" customHeight="1">
      <c r="B110" s="119"/>
      <c r="L110" s="119"/>
    </row>
    <row r="111" spans="2:12" s="410" customFormat="1" ht="15">
      <c r="B111" s="119"/>
      <c r="C111" s="413" t="s">
        <v>26</v>
      </c>
      <c r="F111" s="167" t="str">
        <f>E17</f>
        <v>Statutarní město Opava</v>
      </c>
      <c r="I111" s="413" t="s">
        <v>32</v>
      </c>
      <c r="J111" s="167" t="str">
        <f>E23</f>
        <v>KB projekt Aqua s.r.o.</v>
      </c>
      <c r="L111" s="119"/>
    </row>
    <row r="112" spans="2:12" s="410" customFormat="1" ht="14.45" customHeight="1">
      <c r="B112" s="119"/>
      <c r="C112" s="413" t="s">
        <v>30</v>
      </c>
      <c r="F112" s="167" t="str">
        <f>IF(E20="","",E20)</f>
        <v/>
      </c>
      <c r="L112" s="119"/>
    </row>
    <row r="113" spans="2:12" s="410" customFormat="1" ht="10.35" customHeight="1">
      <c r="B113" s="119"/>
      <c r="L113" s="119"/>
    </row>
    <row r="114" spans="2:20" s="176" customFormat="1" ht="29.25" customHeight="1">
      <c r="B114" s="169"/>
      <c r="C114" s="170" t="s">
        <v>124</v>
      </c>
      <c r="D114" s="171" t="s">
        <v>55</v>
      </c>
      <c r="E114" s="171" t="s">
        <v>51</v>
      </c>
      <c r="F114" s="171" t="s">
        <v>125</v>
      </c>
      <c r="G114" s="171" t="s">
        <v>126</v>
      </c>
      <c r="H114" s="171" t="s">
        <v>127</v>
      </c>
      <c r="I114" s="171" t="s">
        <v>128</v>
      </c>
      <c r="J114" s="171" t="s">
        <v>111</v>
      </c>
      <c r="K114" s="172" t="s">
        <v>129</v>
      </c>
      <c r="L114" s="169"/>
      <c r="M114" s="173" t="s">
        <v>130</v>
      </c>
      <c r="N114" s="174" t="s">
        <v>40</v>
      </c>
      <c r="O114" s="174" t="s">
        <v>131</v>
      </c>
      <c r="P114" s="174" t="s">
        <v>132</v>
      </c>
      <c r="Q114" s="174" t="s">
        <v>133</v>
      </c>
      <c r="R114" s="174" t="s">
        <v>134</v>
      </c>
      <c r="S114" s="174" t="s">
        <v>135</v>
      </c>
      <c r="T114" s="175" t="s">
        <v>136</v>
      </c>
    </row>
    <row r="115" spans="2:63" s="410" customFormat="1" ht="29.25" customHeight="1">
      <c r="B115" s="119"/>
      <c r="C115" s="177" t="s">
        <v>112</v>
      </c>
      <c r="J115" s="178">
        <f>BK115</f>
        <v>500000</v>
      </c>
      <c r="L115" s="119"/>
      <c r="M115" s="179"/>
      <c r="N115" s="127"/>
      <c r="O115" s="127"/>
      <c r="P115" s="180" t="e">
        <f>P116</f>
        <v>#REF!</v>
      </c>
      <c r="Q115" s="127"/>
      <c r="R115" s="180" t="e">
        <f>R116</f>
        <v>#REF!</v>
      </c>
      <c r="S115" s="127"/>
      <c r="T115" s="181" t="e">
        <f>T116</f>
        <v>#REF!</v>
      </c>
      <c r="AT115" s="110" t="s">
        <v>69</v>
      </c>
      <c r="AU115" s="110" t="s">
        <v>113</v>
      </c>
      <c r="BK115" s="182">
        <f>BK116</f>
        <v>500000</v>
      </c>
    </row>
    <row r="116" spans="2:63" s="184" customFormat="1" ht="37.35" customHeight="1">
      <c r="B116" s="183"/>
      <c r="D116" s="185" t="s">
        <v>69</v>
      </c>
      <c r="E116" s="186" t="s">
        <v>137</v>
      </c>
      <c r="F116" s="186" t="s">
        <v>1582</v>
      </c>
      <c r="J116" s="187">
        <f>BK116</f>
        <v>500000</v>
      </c>
      <c r="L116" s="183"/>
      <c r="M116" s="188"/>
      <c r="N116" s="189"/>
      <c r="O116" s="189"/>
      <c r="P116" s="190" t="e">
        <f>P117+P158+P203</f>
        <v>#REF!</v>
      </c>
      <c r="Q116" s="189"/>
      <c r="R116" s="190" t="e">
        <f>R117+R158+R203</f>
        <v>#REF!</v>
      </c>
      <c r="S116" s="189"/>
      <c r="T116" s="191" t="e">
        <f>T117+T158+T203</f>
        <v>#REF!</v>
      </c>
      <c r="AR116" s="185" t="s">
        <v>76</v>
      </c>
      <c r="AT116" s="192" t="s">
        <v>69</v>
      </c>
      <c r="AU116" s="192" t="s">
        <v>70</v>
      </c>
      <c r="AY116" s="185" t="s">
        <v>139</v>
      </c>
      <c r="BK116" s="193">
        <f>BK117+BK158+BK203</f>
        <v>500000</v>
      </c>
    </row>
    <row r="117" spans="2:63" s="184" customFormat="1" ht="19.9" customHeight="1">
      <c r="B117" s="183"/>
      <c r="D117" s="185" t="s">
        <v>69</v>
      </c>
      <c r="E117" s="194" t="s">
        <v>1583</v>
      </c>
      <c r="F117" s="194" t="s">
        <v>1584</v>
      </c>
      <c r="J117" s="195">
        <f>BK117</f>
        <v>0</v>
      </c>
      <c r="L117" s="183"/>
      <c r="M117" s="188"/>
      <c r="N117" s="189"/>
      <c r="O117" s="189"/>
      <c r="P117" s="190">
        <f>P118+P121+P126+P129+P134+P139+P142+P145+P150+P155</f>
        <v>0</v>
      </c>
      <c r="Q117" s="189"/>
      <c r="R117" s="190">
        <f>R118+R121+R126+R129+R134+R139+R142+R145+R150+R155</f>
        <v>0</v>
      </c>
      <c r="S117" s="189"/>
      <c r="T117" s="191">
        <f>T118+T121+T126+T129+T134+T139+T142+T145+T150+T155</f>
        <v>0</v>
      </c>
      <c r="AR117" s="185" t="s">
        <v>76</v>
      </c>
      <c r="AT117" s="192" t="s">
        <v>69</v>
      </c>
      <c r="AU117" s="192" t="s">
        <v>76</v>
      </c>
      <c r="AY117" s="185" t="s">
        <v>139</v>
      </c>
      <c r="BK117" s="193">
        <f>BK118+BK121+BK126+BK129+BK134+BK139+BK142+BK145+BK150+BK155</f>
        <v>0</v>
      </c>
    </row>
    <row r="118" spans="2:63" s="184" customFormat="1" ht="14.85" customHeight="1">
      <c r="B118" s="183"/>
      <c r="D118" s="185" t="s">
        <v>69</v>
      </c>
      <c r="E118" s="194" t="s">
        <v>1585</v>
      </c>
      <c r="F118" s="194" t="s">
        <v>1586</v>
      </c>
      <c r="J118" s="195">
        <f>BK118</f>
        <v>0</v>
      </c>
      <c r="L118" s="183"/>
      <c r="M118" s="188"/>
      <c r="N118" s="189"/>
      <c r="O118" s="189"/>
      <c r="P118" s="190">
        <f>SUM(P119:P120)</f>
        <v>0</v>
      </c>
      <c r="Q118" s="189"/>
      <c r="R118" s="190">
        <f>SUM(R119:R120)</f>
        <v>0</v>
      </c>
      <c r="S118" s="189"/>
      <c r="T118" s="191">
        <f>SUM(T119:T120)</f>
        <v>0</v>
      </c>
      <c r="AR118" s="185" t="s">
        <v>76</v>
      </c>
      <c r="AT118" s="192" t="s">
        <v>69</v>
      </c>
      <c r="AU118" s="192" t="s">
        <v>78</v>
      </c>
      <c r="AY118" s="185" t="s">
        <v>139</v>
      </c>
      <c r="BK118" s="193">
        <f>SUM(BK119:BK120)</f>
        <v>0</v>
      </c>
    </row>
    <row r="119" spans="2:65" s="410" customFormat="1" ht="16.5" customHeight="1">
      <c r="B119" s="119"/>
      <c r="C119" s="196" t="s">
        <v>76</v>
      </c>
      <c r="D119" s="196" t="s">
        <v>141</v>
      </c>
      <c r="E119" s="197" t="s">
        <v>1587</v>
      </c>
      <c r="F119" s="198" t="s">
        <v>1588</v>
      </c>
      <c r="G119" s="199" t="s">
        <v>1589</v>
      </c>
      <c r="H119" s="200">
        <v>1</v>
      </c>
      <c r="I119" s="6"/>
      <c r="J119" s="202">
        <f>ROUND(I119*H119,2)</f>
        <v>0</v>
      </c>
      <c r="K119" s="198" t="s">
        <v>5</v>
      </c>
      <c r="L119" s="119"/>
      <c r="M119" s="203" t="s">
        <v>5</v>
      </c>
      <c r="N119" s="204" t="s">
        <v>41</v>
      </c>
      <c r="O119" s="412"/>
      <c r="P119" s="205">
        <f>O119*H119</f>
        <v>0</v>
      </c>
      <c r="Q119" s="205">
        <v>0</v>
      </c>
      <c r="R119" s="205">
        <f>Q119*H119</f>
        <v>0</v>
      </c>
      <c r="S119" s="205">
        <v>0</v>
      </c>
      <c r="T119" s="206">
        <f>S119*H119</f>
        <v>0</v>
      </c>
      <c r="AR119" s="110" t="s">
        <v>146</v>
      </c>
      <c r="AT119" s="110" t="s">
        <v>141</v>
      </c>
      <c r="AU119" s="110" t="s">
        <v>154</v>
      </c>
      <c r="AY119" s="110" t="s">
        <v>139</v>
      </c>
      <c r="BE119" s="207">
        <f>IF(N119="základní",J119,0)</f>
        <v>0</v>
      </c>
      <c r="BF119" s="207">
        <f>IF(N119="snížená",J119,0)</f>
        <v>0</v>
      </c>
      <c r="BG119" s="207">
        <f>IF(N119="zákl. přenesená",J119,0)</f>
        <v>0</v>
      </c>
      <c r="BH119" s="207">
        <f>IF(N119="sníž. přenesená",J119,0)</f>
        <v>0</v>
      </c>
      <c r="BI119" s="207">
        <f>IF(N119="nulová",J119,0)</f>
        <v>0</v>
      </c>
      <c r="BJ119" s="110" t="s">
        <v>76</v>
      </c>
      <c r="BK119" s="207">
        <f>ROUND(I119*H119,2)</f>
        <v>0</v>
      </c>
      <c r="BL119" s="110" t="s">
        <v>146</v>
      </c>
      <c r="BM119" s="110" t="s">
        <v>78</v>
      </c>
    </row>
    <row r="120" spans="2:47" s="410" customFormat="1" ht="54">
      <c r="B120" s="119"/>
      <c r="D120" s="208" t="s">
        <v>148</v>
      </c>
      <c r="F120" s="209" t="s">
        <v>1590</v>
      </c>
      <c r="L120" s="119"/>
      <c r="M120" s="210"/>
      <c r="N120" s="412"/>
      <c r="O120" s="412"/>
      <c r="P120" s="412"/>
      <c r="Q120" s="412"/>
      <c r="R120" s="412"/>
      <c r="S120" s="412"/>
      <c r="T120" s="211"/>
      <c r="AT120" s="110" t="s">
        <v>148</v>
      </c>
      <c r="AU120" s="110" t="s">
        <v>154</v>
      </c>
    </row>
    <row r="121" spans="2:63" s="184" customFormat="1" ht="22.35" customHeight="1">
      <c r="B121" s="183"/>
      <c r="D121" s="185" t="s">
        <v>69</v>
      </c>
      <c r="E121" s="194" t="s">
        <v>1591</v>
      </c>
      <c r="F121" s="194" t="s">
        <v>1592</v>
      </c>
      <c r="J121" s="195">
        <f>BK121</f>
        <v>0</v>
      </c>
      <c r="L121" s="183"/>
      <c r="M121" s="188"/>
      <c r="N121" s="189"/>
      <c r="O121" s="189"/>
      <c r="P121" s="190">
        <f>SUM(P122:P125)</f>
        <v>0</v>
      </c>
      <c r="Q121" s="189"/>
      <c r="R121" s="190">
        <f>SUM(R122:R125)</f>
        <v>0</v>
      </c>
      <c r="S121" s="189"/>
      <c r="T121" s="191">
        <f>SUM(T122:T125)</f>
        <v>0</v>
      </c>
      <c r="AR121" s="185" t="s">
        <v>76</v>
      </c>
      <c r="AT121" s="192" t="s">
        <v>69</v>
      </c>
      <c r="AU121" s="192" t="s">
        <v>78</v>
      </c>
      <c r="AY121" s="185" t="s">
        <v>139</v>
      </c>
      <c r="BK121" s="193">
        <f>SUM(BK122:BK125)</f>
        <v>0</v>
      </c>
    </row>
    <row r="122" spans="2:65" s="410" customFormat="1" ht="51" customHeight="1">
      <c r="B122" s="119"/>
      <c r="C122" s="196" t="s">
        <v>78</v>
      </c>
      <c r="D122" s="196" t="s">
        <v>141</v>
      </c>
      <c r="E122" s="197" t="s">
        <v>1593</v>
      </c>
      <c r="F122" s="198" t="s">
        <v>1594</v>
      </c>
      <c r="G122" s="199" t="s">
        <v>1589</v>
      </c>
      <c r="H122" s="200">
        <v>1</v>
      </c>
      <c r="I122" s="6"/>
      <c r="J122" s="202">
        <f>ROUND(I122*H122,2)</f>
        <v>0</v>
      </c>
      <c r="K122" s="198" t="s">
        <v>5</v>
      </c>
      <c r="L122" s="119"/>
      <c r="M122" s="203" t="s">
        <v>5</v>
      </c>
      <c r="N122" s="204" t="s">
        <v>41</v>
      </c>
      <c r="O122" s="412"/>
      <c r="P122" s="205">
        <f>O122*H122</f>
        <v>0</v>
      </c>
      <c r="Q122" s="205">
        <v>0</v>
      </c>
      <c r="R122" s="205">
        <f>Q122*H122</f>
        <v>0</v>
      </c>
      <c r="S122" s="205">
        <v>0</v>
      </c>
      <c r="T122" s="206">
        <f>S122*H122</f>
        <v>0</v>
      </c>
      <c r="AR122" s="110" t="s">
        <v>146</v>
      </c>
      <c r="AT122" s="110" t="s">
        <v>141</v>
      </c>
      <c r="AU122" s="110" t="s">
        <v>154</v>
      </c>
      <c r="AY122" s="110" t="s">
        <v>139</v>
      </c>
      <c r="BE122" s="207">
        <f>IF(N122="základní",J122,0)</f>
        <v>0</v>
      </c>
      <c r="BF122" s="207">
        <f>IF(N122="snížená",J122,0)</f>
        <v>0</v>
      </c>
      <c r="BG122" s="207">
        <f>IF(N122="zákl. přenesená",J122,0)</f>
        <v>0</v>
      </c>
      <c r="BH122" s="207">
        <f>IF(N122="sníž. přenesená",J122,0)</f>
        <v>0</v>
      </c>
      <c r="BI122" s="207">
        <f>IF(N122="nulová",J122,0)</f>
        <v>0</v>
      </c>
      <c r="BJ122" s="110" t="s">
        <v>76</v>
      </c>
      <c r="BK122" s="207">
        <f>ROUND(I122*H122,2)</f>
        <v>0</v>
      </c>
      <c r="BL122" s="110" t="s">
        <v>146</v>
      </c>
      <c r="BM122" s="110" t="s">
        <v>146</v>
      </c>
    </row>
    <row r="123" spans="2:47" s="410" customFormat="1" ht="40.5">
      <c r="B123" s="119"/>
      <c r="D123" s="208" t="s">
        <v>148</v>
      </c>
      <c r="F123" s="209" t="s">
        <v>1594</v>
      </c>
      <c r="L123" s="119"/>
      <c r="M123" s="210"/>
      <c r="N123" s="412"/>
      <c r="O123" s="412"/>
      <c r="P123" s="412"/>
      <c r="Q123" s="412"/>
      <c r="R123" s="412"/>
      <c r="S123" s="412"/>
      <c r="T123" s="211"/>
      <c r="AT123" s="110" t="s">
        <v>148</v>
      </c>
      <c r="AU123" s="110" t="s">
        <v>154</v>
      </c>
    </row>
    <row r="124" spans="2:65" s="410" customFormat="1" ht="38.25" customHeight="1">
      <c r="B124" s="119"/>
      <c r="C124" s="196" t="s">
        <v>154</v>
      </c>
      <c r="D124" s="196" t="s">
        <v>141</v>
      </c>
      <c r="E124" s="197" t="s">
        <v>1595</v>
      </c>
      <c r="F124" s="198" t="s">
        <v>1596</v>
      </c>
      <c r="G124" s="199" t="s">
        <v>1589</v>
      </c>
      <c r="H124" s="200">
        <v>1</v>
      </c>
      <c r="I124" s="6"/>
      <c r="J124" s="202">
        <f>ROUND(I124*H124,2)</f>
        <v>0</v>
      </c>
      <c r="K124" s="198" t="s">
        <v>5</v>
      </c>
      <c r="L124" s="119"/>
      <c r="M124" s="203" t="s">
        <v>5</v>
      </c>
      <c r="N124" s="204" t="s">
        <v>41</v>
      </c>
      <c r="O124" s="412"/>
      <c r="P124" s="205">
        <f>O124*H124</f>
        <v>0</v>
      </c>
      <c r="Q124" s="205">
        <v>0</v>
      </c>
      <c r="R124" s="205">
        <f>Q124*H124</f>
        <v>0</v>
      </c>
      <c r="S124" s="205">
        <v>0</v>
      </c>
      <c r="T124" s="206">
        <f>S124*H124</f>
        <v>0</v>
      </c>
      <c r="AR124" s="110" t="s">
        <v>146</v>
      </c>
      <c r="AT124" s="110" t="s">
        <v>141</v>
      </c>
      <c r="AU124" s="110" t="s">
        <v>154</v>
      </c>
      <c r="AY124" s="110" t="s">
        <v>139</v>
      </c>
      <c r="BE124" s="207">
        <f>IF(N124="základní",J124,0)</f>
        <v>0</v>
      </c>
      <c r="BF124" s="207">
        <f>IF(N124="snížená",J124,0)</f>
        <v>0</v>
      </c>
      <c r="BG124" s="207">
        <f>IF(N124="zákl. přenesená",J124,0)</f>
        <v>0</v>
      </c>
      <c r="BH124" s="207">
        <f>IF(N124="sníž. přenesená",J124,0)</f>
        <v>0</v>
      </c>
      <c r="BI124" s="207">
        <f>IF(N124="nulová",J124,0)</f>
        <v>0</v>
      </c>
      <c r="BJ124" s="110" t="s">
        <v>76</v>
      </c>
      <c r="BK124" s="207">
        <f>ROUND(I124*H124,2)</f>
        <v>0</v>
      </c>
      <c r="BL124" s="110" t="s">
        <v>146</v>
      </c>
      <c r="BM124" s="110" t="s">
        <v>185</v>
      </c>
    </row>
    <row r="125" spans="2:47" s="410" customFormat="1" ht="27">
      <c r="B125" s="119"/>
      <c r="D125" s="208" t="s">
        <v>148</v>
      </c>
      <c r="F125" s="209" t="s">
        <v>1596</v>
      </c>
      <c r="L125" s="119"/>
      <c r="M125" s="210"/>
      <c r="N125" s="412"/>
      <c r="O125" s="412"/>
      <c r="P125" s="412"/>
      <c r="Q125" s="412"/>
      <c r="R125" s="412"/>
      <c r="S125" s="412"/>
      <c r="T125" s="211"/>
      <c r="AT125" s="110" t="s">
        <v>148</v>
      </c>
      <c r="AU125" s="110" t="s">
        <v>154</v>
      </c>
    </row>
    <row r="126" spans="2:63" s="184" customFormat="1" ht="22.35" customHeight="1">
      <c r="B126" s="183"/>
      <c r="D126" s="185" t="s">
        <v>69</v>
      </c>
      <c r="E126" s="194" t="s">
        <v>1597</v>
      </c>
      <c r="F126" s="194" t="s">
        <v>1598</v>
      </c>
      <c r="J126" s="195">
        <f>BK126</f>
        <v>0</v>
      </c>
      <c r="L126" s="183"/>
      <c r="M126" s="188"/>
      <c r="N126" s="189"/>
      <c r="O126" s="189"/>
      <c r="P126" s="190">
        <f>SUM(P127:P128)</f>
        <v>0</v>
      </c>
      <c r="Q126" s="189"/>
      <c r="R126" s="190">
        <f>SUM(R127:R128)</f>
        <v>0</v>
      </c>
      <c r="S126" s="189"/>
      <c r="T126" s="191">
        <f>SUM(T127:T128)</f>
        <v>0</v>
      </c>
      <c r="AR126" s="185" t="s">
        <v>76</v>
      </c>
      <c r="AT126" s="192" t="s">
        <v>69</v>
      </c>
      <c r="AU126" s="192" t="s">
        <v>78</v>
      </c>
      <c r="AY126" s="185" t="s">
        <v>139</v>
      </c>
      <c r="BK126" s="193">
        <f>SUM(BK127:BK128)</f>
        <v>0</v>
      </c>
    </row>
    <row r="127" spans="2:65" s="410" customFormat="1" ht="25.5" customHeight="1">
      <c r="B127" s="119"/>
      <c r="C127" s="196" t="s">
        <v>146</v>
      </c>
      <c r="D127" s="196" t="s">
        <v>141</v>
      </c>
      <c r="E127" s="197" t="s">
        <v>1599</v>
      </c>
      <c r="F127" s="198" t="s">
        <v>1600</v>
      </c>
      <c r="G127" s="199" t="s">
        <v>1589</v>
      </c>
      <c r="H127" s="200">
        <v>1</v>
      </c>
      <c r="I127" s="6"/>
      <c r="J127" s="202">
        <f>ROUND(I127*H127,2)</f>
        <v>0</v>
      </c>
      <c r="K127" s="198" t="s">
        <v>5</v>
      </c>
      <c r="L127" s="119"/>
      <c r="M127" s="203" t="s">
        <v>5</v>
      </c>
      <c r="N127" s="204" t="s">
        <v>41</v>
      </c>
      <c r="O127" s="412"/>
      <c r="P127" s="205">
        <f>O127*H127</f>
        <v>0</v>
      </c>
      <c r="Q127" s="205">
        <v>0</v>
      </c>
      <c r="R127" s="205">
        <f>Q127*H127</f>
        <v>0</v>
      </c>
      <c r="S127" s="205">
        <v>0</v>
      </c>
      <c r="T127" s="206">
        <f>S127*H127</f>
        <v>0</v>
      </c>
      <c r="AR127" s="110" t="s">
        <v>146</v>
      </c>
      <c r="AT127" s="110" t="s">
        <v>141</v>
      </c>
      <c r="AU127" s="110" t="s">
        <v>154</v>
      </c>
      <c r="AY127" s="110" t="s">
        <v>139</v>
      </c>
      <c r="BE127" s="207">
        <f>IF(N127="základní",J127,0)</f>
        <v>0</v>
      </c>
      <c r="BF127" s="207">
        <f>IF(N127="snížená",J127,0)</f>
        <v>0</v>
      </c>
      <c r="BG127" s="207">
        <f>IF(N127="zákl. přenesená",J127,0)</f>
        <v>0</v>
      </c>
      <c r="BH127" s="207">
        <f>IF(N127="sníž. přenesená",J127,0)</f>
        <v>0</v>
      </c>
      <c r="BI127" s="207">
        <f>IF(N127="nulová",J127,0)</f>
        <v>0</v>
      </c>
      <c r="BJ127" s="110" t="s">
        <v>76</v>
      </c>
      <c r="BK127" s="207">
        <f>ROUND(I127*H127,2)</f>
        <v>0</v>
      </c>
      <c r="BL127" s="110" t="s">
        <v>146</v>
      </c>
      <c r="BM127" s="110" t="s">
        <v>213</v>
      </c>
    </row>
    <row r="128" spans="2:47" s="410" customFormat="1" ht="27">
      <c r="B128" s="119"/>
      <c r="D128" s="208" t="s">
        <v>148</v>
      </c>
      <c r="F128" s="209" t="s">
        <v>1601</v>
      </c>
      <c r="L128" s="119"/>
      <c r="M128" s="210"/>
      <c r="N128" s="412"/>
      <c r="O128" s="412"/>
      <c r="P128" s="412"/>
      <c r="Q128" s="412"/>
      <c r="R128" s="412"/>
      <c r="S128" s="412"/>
      <c r="T128" s="211"/>
      <c r="AT128" s="110" t="s">
        <v>148</v>
      </c>
      <c r="AU128" s="110" t="s">
        <v>154</v>
      </c>
    </row>
    <row r="129" spans="2:63" s="184" customFormat="1" ht="22.35" customHeight="1">
      <c r="B129" s="183"/>
      <c r="D129" s="185" t="s">
        <v>69</v>
      </c>
      <c r="E129" s="194" t="s">
        <v>1602</v>
      </c>
      <c r="F129" s="194" t="s">
        <v>1603</v>
      </c>
      <c r="J129" s="195">
        <f>BK129</f>
        <v>0</v>
      </c>
      <c r="L129" s="183"/>
      <c r="M129" s="188"/>
      <c r="N129" s="189"/>
      <c r="O129" s="189"/>
      <c r="P129" s="190">
        <f>SUM(P130:P133)</f>
        <v>0</v>
      </c>
      <c r="Q129" s="189"/>
      <c r="R129" s="190">
        <f>SUM(R130:R133)</f>
        <v>0</v>
      </c>
      <c r="S129" s="189"/>
      <c r="T129" s="191">
        <f>SUM(T130:T133)</f>
        <v>0</v>
      </c>
      <c r="AR129" s="185" t="s">
        <v>76</v>
      </c>
      <c r="AT129" s="192" t="s">
        <v>69</v>
      </c>
      <c r="AU129" s="192" t="s">
        <v>78</v>
      </c>
      <c r="AY129" s="185" t="s">
        <v>139</v>
      </c>
      <c r="BK129" s="193">
        <f>SUM(BK130:BK133)</f>
        <v>0</v>
      </c>
    </row>
    <row r="130" spans="2:65" s="410" customFormat="1" ht="51" customHeight="1">
      <c r="B130" s="119"/>
      <c r="C130" s="196" t="s">
        <v>174</v>
      </c>
      <c r="D130" s="196" t="s">
        <v>141</v>
      </c>
      <c r="E130" s="197" t="s">
        <v>1604</v>
      </c>
      <c r="F130" s="198" t="s">
        <v>1605</v>
      </c>
      <c r="G130" s="199" t="s">
        <v>1589</v>
      </c>
      <c r="H130" s="200">
        <v>1</v>
      </c>
      <c r="I130" s="6"/>
      <c r="J130" s="202">
        <f>ROUND(I130*H130,2)</f>
        <v>0</v>
      </c>
      <c r="K130" s="198" t="s">
        <v>5</v>
      </c>
      <c r="L130" s="119"/>
      <c r="M130" s="203" t="s">
        <v>5</v>
      </c>
      <c r="N130" s="204" t="s">
        <v>41</v>
      </c>
      <c r="O130" s="412"/>
      <c r="P130" s="205">
        <f>O130*H130</f>
        <v>0</v>
      </c>
      <c r="Q130" s="205">
        <v>0</v>
      </c>
      <c r="R130" s="205">
        <f>Q130*H130</f>
        <v>0</v>
      </c>
      <c r="S130" s="205">
        <v>0</v>
      </c>
      <c r="T130" s="206">
        <f>S130*H130</f>
        <v>0</v>
      </c>
      <c r="AR130" s="110" t="s">
        <v>146</v>
      </c>
      <c r="AT130" s="110" t="s">
        <v>141</v>
      </c>
      <c r="AU130" s="110" t="s">
        <v>154</v>
      </c>
      <c r="AY130" s="110" t="s">
        <v>139</v>
      </c>
      <c r="BE130" s="207">
        <f>IF(N130="základní",J130,0)</f>
        <v>0</v>
      </c>
      <c r="BF130" s="207">
        <f>IF(N130="snížená",J130,0)</f>
        <v>0</v>
      </c>
      <c r="BG130" s="207">
        <f>IF(N130="zákl. přenesená",J130,0)</f>
        <v>0</v>
      </c>
      <c r="BH130" s="207">
        <f>IF(N130="sníž. přenesená",J130,0)</f>
        <v>0</v>
      </c>
      <c r="BI130" s="207">
        <f>IF(N130="nulová",J130,0)</f>
        <v>0</v>
      </c>
      <c r="BJ130" s="110" t="s">
        <v>76</v>
      </c>
      <c r="BK130" s="207">
        <f>ROUND(I130*H130,2)</f>
        <v>0</v>
      </c>
      <c r="BL130" s="110" t="s">
        <v>146</v>
      </c>
      <c r="BM130" s="110" t="s">
        <v>221</v>
      </c>
    </row>
    <row r="131" spans="2:47" s="410" customFormat="1" ht="27">
      <c r="B131" s="119"/>
      <c r="D131" s="208" t="s">
        <v>148</v>
      </c>
      <c r="F131" s="209" t="s">
        <v>1606</v>
      </c>
      <c r="L131" s="119"/>
      <c r="M131" s="210"/>
      <c r="N131" s="412"/>
      <c r="O131" s="412"/>
      <c r="P131" s="412"/>
      <c r="Q131" s="412"/>
      <c r="R131" s="412"/>
      <c r="S131" s="412"/>
      <c r="T131" s="211"/>
      <c r="AT131" s="110" t="s">
        <v>148</v>
      </c>
      <c r="AU131" s="110" t="s">
        <v>154</v>
      </c>
    </row>
    <row r="132" spans="2:65" s="410" customFormat="1" ht="25.5" customHeight="1">
      <c r="B132" s="119"/>
      <c r="C132" s="196" t="s">
        <v>185</v>
      </c>
      <c r="D132" s="196" t="s">
        <v>141</v>
      </c>
      <c r="E132" s="197" t="s">
        <v>1607</v>
      </c>
      <c r="F132" s="198" t="s">
        <v>1608</v>
      </c>
      <c r="G132" s="199" t="s">
        <v>1589</v>
      </c>
      <c r="H132" s="200">
        <v>1</v>
      </c>
      <c r="I132" s="6"/>
      <c r="J132" s="202">
        <f>ROUND(I132*H132,2)</f>
        <v>0</v>
      </c>
      <c r="K132" s="198" t="s">
        <v>5</v>
      </c>
      <c r="L132" s="119"/>
      <c r="M132" s="203" t="s">
        <v>5</v>
      </c>
      <c r="N132" s="204" t="s">
        <v>41</v>
      </c>
      <c r="O132" s="412"/>
      <c r="P132" s="205">
        <f>O132*H132</f>
        <v>0</v>
      </c>
      <c r="Q132" s="205">
        <v>0</v>
      </c>
      <c r="R132" s="205">
        <f>Q132*H132</f>
        <v>0</v>
      </c>
      <c r="S132" s="205">
        <v>0</v>
      </c>
      <c r="T132" s="206">
        <f>S132*H132</f>
        <v>0</v>
      </c>
      <c r="AR132" s="110" t="s">
        <v>146</v>
      </c>
      <c r="AT132" s="110" t="s">
        <v>141</v>
      </c>
      <c r="AU132" s="110" t="s">
        <v>154</v>
      </c>
      <c r="AY132" s="110" t="s">
        <v>139</v>
      </c>
      <c r="BE132" s="207">
        <f>IF(N132="základní",J132,0)</f>
        <v>0</v>
      </c>
      <c r="BF132" s="207">
        <f>IF(N132="snížená",J132,0)</f>
        <v>0</v>
      </c>
      <c r="BG132" s="207">
        <f>IF(N132="zákl. přenesená",J132,0)</f>
        <v>0</v>
      </c>
      <c r="BH132" s="207">
        <f>IF(N132="sníž. přenesená",J132,0)</f>
        <v>0</v>
      </c>
      <c r="BI132" s="207">
        <f>IF(N132="nulová",J132,0)</f>
        <v>0</v>
      </c>
      <c r="BJ132" s="110" t="s">
        <v>76</v>
      </c>
      <c r="BK132" s="207">
        <f>ROUND(I132*H132,2)</f>
        <v>0</v>
      </c>
      <c r="BL132" s="110" t="s">
        <v>146</v>
      </c>
      <c r="BM132" s="110" t="s">
        <v>237</v>
      </c>
    </row>
    <row r="133" spans="2:47" s="410" customFormat="1" ht="27">
      <c r="B133" s="119"/>
      <c r="D133" s="208" t="s">
        <v>148</v>
      </c>
      <c r="F133" s="209" t="s">
        <v>1609</v>
      </c>
      <c r="L133" s="119"/>
      <c r="M133" s="210"/>
      <c r="N133" s="412"/>
      <c r="O133" s="412"/>
      <c r="P133" s="412"/>
      <c r="Q133" s="412"/>
      <c r="R133" s="412"/>
      <c r="S133" s="412"/>
      <c r="T133" s="211"/>
      <c r="AT133" s="110" t="s">
        <v>148</v>
      </c>
      <c r="AU133" s="110" t="s">
        <v>154</v>
      </c>
    </row>
    <row r="134" spans="2:63" s="184" customFormat="1" ht="22.35" customHeight="1">
      <c r="B134" s="183"/>
      <c r="D134" s="185" t="s">
        <v>69</v>
      </c>
      <c r="E134" s="194" t="s">
        <v>1610</v>
      </c>
      <c r="F134" s="194" t="s">
        <v>1611</v>
      </c>
      <c r="J134" s="195">
        <f>BK134</f>
        <v>0</v>
      </c>
      <c r="L134" s="183"/>
      <c r="M134" s="188"/>
      <c r="N134" s="189"/>
      <c r="O134" s="189"/>
      <c r="P134" s="190">
        <f>SUM(P135:P138)</f>
        <v>0</v>
      </c>
      <c r="Q134" s="189"/>
      <c r="R134" s="190">
        <f>SUM(R135:R138)</f>
        <v>0</v>
      </c>
      <c r="S134" s="189"/>
      <c r="T134" s="191">
        <f>SUM(T135:T138)</f>
        <v>0</v>
      </c>
      <c r="AR134" s="185" t="s">
        <v>76</v>
      </c>
      <c r="AT134" s="192" t="s">
        <v>69</v>
      </c>
      <c r="AU134" s="192" t="s">
        <v>78</v>
      </c>
      <c r="AY134" s="185" t="s">
        <v>139</v>
      </c>
      <c r="BK134" s="193">
        <f>SUM(BK135:BK138)</f>
        <v>0</v>
      </c>
    </row>
    <row r="135" spans="2:65" s="410" customFormat="1" ht="16.5" customHeight="1">
      <c r="B135" s="119"/>
      <c r="C135" s="196" t="s">
        <v>205</v>
      </c>
      <c r="D135" s="196" t="s">
        <v>141</v>
      </c>
      <c r="E135" s="197" t="s">
        <v>1612</v>
      </c>
      <c r="F135" s="198" t="s">
        <v>2097</v>
      </c>
      <c r="G135" s="199" t="s">
        <v>1589</v>
      </c>
      <c r="H135" s="200">
        <v>1</v>
      </c>
      <c r="I135" s="6"/>
      <c r="J135" s="202">
        <f>ROUND(I135*H135,2)</f>
        <v>0</v>
      </c>
      <c r="K135" s="198" t="s">
        <v>5</v>
      </c>
      <c r="L135" s="119"/>
      <c r="M135" s="203" t="s">
        <v>5</v>
      </c>
      <c r="N135" s="204" t="s">
        <v>41</v>
      </c>
      <c r="O135" s="412"/>
      <c r="P135" s="205">
        <f>O135*H135</f>
        <v>0</v>
      </c>
      <c r="Q135" s="205">
        <v>0</v>
      </c>
      <c r="R135" s="205">
        <f>Q135*H135</f>
        <v>0</v>
      </c>
      <c r="S135" s="205">
        <v>0</v>
      </c>
      <c r="T135" s="206">
        <f>S135*H135</f>
        <v>0</v>
      </c>
      <c r="AR135" s="110" t="s">
        <v>146</v>
      </c>
      <c r="AT135" s="110" t="s">
        <v>141</v>
      </c>
      <c r="AU135" s="110" t="s">
        <v>154</v>
      </c>
      <c r="AY135" s="110" t="s">
        <v>139</v>
      </c>
      <c r="BE135" s="207">
        <f>IF(N135="základní",J135,0)</f>
        <v>0</v>
      </c>
      <c r="BF135" s="207">
        <f>IF(N135="snížená",J135,0)</f>
        <v>0</v>
      </c>
      <c r="BG135" s="207">
        <f>IF(N135="zákl. přenesená",J135,0)</f>
        <v>0</v>
      </c>
      <c r="BH135" s="207">
        <f>IF(N135="sníž. přenesená",J135,0)</f>
        <v>0</v>
      </c>
      <c r="BI135" s="207">
        <f>IF(N135="nulová",J135,0)</f>
        <v>0</v>
      </c>
      <c r="BJ135" s="110" t="s">
        <v>76</v>
      </c>
      <c r="BK135" s="207">
        <f>ROUND(I135*H135,2)</f>
        <v>0</v>
      </c>
      <c r="BL135" s="110" t="s">
        <v>146</v>
      </c>
      <c r="BM135" s="110" t="s">
        <v>253</v>
      </c>
    </row>
    <row r="136" spans="2:47" s="410" customFormat="1" ht="27">
      <c r="B136" s="119"/>
      <c r="D136" s="208" t="s">
        <v>148</v>
      </c>
      <c r="F136" s="209" t="s">
        <v>2098</v>
      </c>
      <c r="L136" s="119"/>
      <c r="M136" s="210"/>
      <c r="N136" s="412"/>
      <c r="O136" s="412"/>
      <c r="P136" s="412"/>
      <c r="Q136" s="412"/>
      <c r="R136" s="412"/>
      <c r="S136" s="412"/>
      <c r="T136" s="211"/>
      <c r="AT136" s="110" t="s">
        <v>148</v>
      </c>
      <c r="AU136" s="110" t="s">
        <v>154</v>
      </c>
    </row>
    <row r="137" spans="2:65" s="410" customFormat="1" ht="25.5" customHeight="1">
      <c r="B137" s="119"/>
      <c r="C137" s="196" t="s">
        <v>213</v>
      </c>
      <c r="D137" s="196" t="s">
        <v>141</v>
      </c>
      <c r="E137" s="197" t="s">
        <v>1613</v>
      </c>
      <c r="F137" s="198" t="s">
        <v>1614</v>
      </c>
      <c r="G137" s="199" t="s">
        <v>1589</v>
      </c>
      <c r="H137" s="200">
        <v>1</v>
      </c>
      <c r="I137" s="6"/>
      <c r="J137" s="202">
        <f>ROUND(I137*H137,2)</f>
        <v>0</v>
      </c>
      <c r="K137" s="198" t="s">
        <v>5</v>
      </c>
      <c r="L137" s="119"/>
      <c r="M137" s="203" t="s">
        <v>5</v>
      </c>
      <c r="N137" s="204" t="s">
        <v>41</v>
      </c>
      <c r="O137" s="412"/>
      <c r="P137" s="205">
        <f>O137*H137</f>
        <v>0</v>
      </c>
      <c r="Q137" s="205">
        <v>0</v>
      </c>
      <c r="R137" s="205">
        <f>Q137*H137</f>
        <v>0</v>
      </c>
      <c r="S137" s="205">
        <v>0</v>
      </c>
      <c r="T137" s="206">
        <f>S137*H137</f>
        <v>0</v>
      </c>
      <c r="AR137" s="110" t="s">
        <v>146</v>
      </c>
      <c r="AT137" s="110" t="s">
        <v>141</v>
      </c>
      <c r="AU137" s="110" t="s">
        <v>154</v>
      </c>
      <c r="AY137" s="110" t="s">
        <v>139</v>
      </c>
      <c r="BE137" s="207">
        <f>IF(N137="základní",J137,0)</f>
        <v>0</v>
      </c>
      <c r="BF137" s="207">
        <f>IF(N137="snížená",J137,0)</f>
        <v>0</v>
      </c>
      <c r="BG137" s="207">
        <f>IF(N137="zákl. přenesená",J137,0)</f>
        <v>0</v>
      </c>
      <c r="BH137" s="207">
        <f>IF(N137="sníž. přenesená",J137,0)</f>
        <v>0</v>
      </c>
      <c r="BI137" s="207">
        <f>IF(N137="nulová",J137,0)</f>
        <v>0</v>
      </c>
      <c r="BJ137" s="110" t="s">
        <v>76</v>
      </c>
      <c r="BK137" s="207">
        <f>ROUND(I137*H137,2)</f>
        <v>0</v>
      </c>
      <c r="BL137" s="110" t="s">
        <v>146</v>
      </c>
      <c r="BM137" s="110" t="s">
        <v>266</v>
      </c>
    </row>
    <row r="138" spans="2:47" s="410" customFormat="1" ht="27">
      <c r="B138" s="119"/>
      <c r="D138" s="208" t="s">
        <v>148</v>
      </c>
      <c r="F138" s="209" t="s">
        <v>1615</v>
      </c>
      <c r="L138" s="119"/>
      <c r="M138" s="210"/>
      <c r="N138" s="412"/>
      <c r="O138" s="412"/>
      <c r="P138" s="412"/>
      <c r="Q138" s="412"/>
      <c r="R138" s="412"/>
      <c r="S138" s="412"/>
      <c r="T138" s="211"/>
      <c r="AT138" s="110" t="s">
        <v>148</v>
      </c>
      <c r="AU138" s="110" t="s">
        <v>154</v>
      </c>
    </row>
    <row r="139" spans="2:63" s="184" customFormat="1" ht="22.35" customHeight="1">
      <c r="B139" s="183"/>
      <c r="D139" s="185" t="s">
        <v>69</v>
      </c>
      <c r="E139" s="194" t="s">
        <v>1616</v>
      </c>
      <c r="F139" s="194" t="s">
        <v>1617</v>
      </c>
      <c r="J139" s="195">
        <f>BK139</f>
        <v>0</v>
      </c>
      <c r="L139" s="183"/>
      <c r="M139" s="188"/>
      <c r="N139" s="189"/>
      <c r="O139" s="189"/>
      <c r="P139" s="190">
        <f>SUM(P140:P141)</f>
        <v>0</v>
      </c>
      <c r="Q139" s="189"/>
      <c r="R139" s="190">
        <f>SUM(R140:R141)</f>
        <v>0</v>
      </c>
      <c r="S139" s="189"/>
      <c r="T139" s="191">
        <f>SUM(T140:T141)</f>
        <v>0</v>
      </c>
      <c r="AR139" s="185" t="s">
        <v>76</v>
      </c>
      <c r="AT139" s="192" t="s">
        <v>69</v>
      </c>
      <c r="AU139" s="192" t="s">
        <v>78</v>
      </c>
      <c r="AY139" s="185" t="s">
        <v>139</v>
      </c>
      <c r="BK139" s="193">
        <f>SUM(BK140:BK141)</f>
        <v>0</v>
      </c>
    </row>
    <row r="140" spans="2:65" s="410" customFormat="1" ht="25.5" customHeight="1">
      <c r="B140" s="119"/>
      <c r="C140" s="196" t="s">
        <v>217</v>
      </c>
      <c r="D140" s="196" t="s">
        <v>141</v>
      </c>
      <c r="E140" s="197" t="s">
        <v>1618</v>
      </c>
      <c r="F140" s="198" t="s">
        <v>1619</v>
      </c>
      <c r="G140" s="199" t="s">
        <v>1589</v>
      </c>
      <c r="H140" s="200">
        <v>1</v>
      </c>
      <c r="I140" s="6"/>
      <c r="J140" s="202">
        <f>ROUND(I140*H140,2)</f>
        <v>0</v>
      </c>
      <c r="K140" s="198" t="s">
        <v>5</v>
      </c>
      <c r="L140" s="119"/>
      <c r="M140" s="203" t="s">
        <v>5</v>
      </c>
      <c r="N140" s="204" t="s">
        <v>41</v>
      </c>
      <c r="O140" s="412"/>
      <c r="P140" s="205">
        <f>O140*H140</f>
        <v>0</v>
      </c>
      <c r="Q140" s="205">
        <v>0</v>
      </c>
      <c r="R140" s="205">
        <f>Q140*H140</f>
        <v>0</v>
      </c>
      <c r="S140" s="205">
        <v>0</v>
      </c>
      <c r="T140" s="206">
        <f>S140*H140</f>
        <v>0</v>
      </c>
      <c r="AR140" s="110" t="s">
        <v>146</v>
      </c>
      <c r="AT140" s="110" t="s">
        <v>141</v>
      </c>
      <c r="AU140" s="110" t="s">
        <v>154</v>
      </c>
      <c r="AY140" s="110" t="s">
        <v>139</v>
      </c>
      <c r="BE140" s="207">
        <f>IF(N140="základní",J140,0)</f>
        <v>0</v>
      </c>
      <c r="BF140" s="207">
        <f>IF(N140="snížená",J140,0)</f>
        <v>0</v>
      </c>
      <c r="BG140" s="207">
        <f>IF(N140="zákl. přenesená",J140,0)</f>
        <v>0</v>
      </c>
      <c r="BH140" s="207">
        <f>IF(N140="sníž. přenesená",J140,0)</f>
        <v>0</v>
      </c>
      <c r="BI140" s="207">
        <f>IF(N140="nulová",J140,0)</f>
        <v>0</v>
      </c>
      <c r="BJ140" s="110" t="s">
        <v>76</v>
      </c>
      <c r="BK140" s="207">
        <f>ROUND(I140*H140,2)</f>
        <v>0</v>
      </c>
      <c r="BL140" s="110" t="s">
        <v>146</v>
      </c>
      <c r="BM140" s="110" t="s">
        <v>279</v>
      </c>
    </row>
    <row r="141" spans="2:47" s="410" customFormat="1" ht="54">
      <c r="B141" s="119"/>
      <c r="D141" s="208" t="s">
        <v>148</v>
      </c>
      <c r="F141" s="209" t="s">
        <v>1620</v>
      </c>
      <c r="L141" s="119"/>
      <c r="M141" s="210"/>
      <c r="N141" s="412"/>
      <c r="O141" s="412"/>
      <c r="P141" s="412"/>
      <c r="Q141" s="412"/>
      <c r="R141" s="412"/>
      <c r="S141" s="412"/>
      <c r="T141" s="211"/>
      <c r="AT141" s="110" t="s">
        <v>148</v>
      </c>
      <c r="AU141" s="110" t="s">
        <v>154</v>
      </c>
    </row>
    <row r="142" spans="2:63" s="184" customFormat="1" ht="22.35" customHeight="1">
      <c r="B142" s="183"/>
      <c r="D142" s="185" t="s">
        <v>69</v>
      </c>
      <c r="E142" s="194" t="s">
        <v>1621</v>
      </c>
      <c r="F142" s="194" t="s">
        <v>1622</v>
      </c>
      <c r="J142" s="195">
        <f>BK142</f>
        <v>0</v>
      </c>
      <c r="L142" s="183"/>
      <c r="M142" s="188"/>
      <c r="N142" s="189"/>
      <c r="O142" s="189"/>
      <c r="P142" s="190">
        <f>SUM(P143:P144)</f>
        <v>0</v>
      </c>
      <c r="Q142" s="189"/>
      <c r="R142" s="190">
        <f>SUM(R143:R144)</f>
        <v>0</v>
      </c>
      <c r="S142" s="189"/>
      <c r="T142" s="191">
        <f>SUM(T143:T144)</f>
        <v>0</v>
      </c>
      <c r="AR142" s="185" t="s">
        <v>76</v>
      </c>
      <c r="AT142" s="192" t="s">
        <v>69</v>
      </c>
      <c r="AU142" s="192" t="s">
        <v>78</v>
      </c>
      <c r="AY142" s="185" t="s">
        <v>139</v>
      </c>
      <c r="BK142" s="193">
        <f>SUM(BK143:BK144)</f>
        <v>0</v>
      </c>
    </row>
    <row r="143" spans="2:65" s="410" customFormat="1" ht="16.5" customHeight="1">
      <c r="B143" s="119"/>
      <c r="C143" s="196" t="s">
        <v>221</v>
      </c>
      <c r="D143" s="196" t="s">
        <v>141</v>
      </c>
      <c r="E143" s="197" t="s">
        <v>1623</v>
      </c>
      <c r="F143" s="198" t="s">
        <v>1624</v>
      </c>
      <c r="G143" s="199" t="s">
        <v>1589</v>
      </c>
      <c r="H143" s="200">
        <v>1</v>
      </c>
      <c r="I143" s="6"/>
      <c r="J143" s="202">
        <f>ROUND(I143*H143,2)</f>
        <v>0</v>
      </c>
      <c r="K143" s="198" t="s">
        <v>5</v>
      </c>
      <c r="L143" s="119"/>
      <c r="M143" s="203" t="s">
        <v>5</v>
      </c>
      <c r="N143" s="204" t="s">
        <v>41</v>
      </c>
      <c r="O143" s="412"/>
      <c r="P143" s="205">
        <f>O143*H143</f>
        <v>0</v>
      </c>
      <c r="Q143" s="205">
        <v>0</v>
      </c>
      <c r="R143" s="205">
        <f>Q143*H143</f>
        <v>0</v>
      </c>
      <c r="S143" s="205">
        <v>0</v>
      </c>
      <c r="T143" s="206">
        <f>S143*H143</f>
        <v>0</v>
      </c>
      <c r="AR143" s="110" t="s">
        <v>146</v>
      </c>
      <c r="AT143" s="110" t="s">
        <v>141</v>
      </c>
      <c r="AU143" s="110" t="s">
        <v>154</v>
      </c>
      <c r="AY143" s="110" t="s">
        <v>139</v>
      </c>
      <c r="BE143" s="207">
        <f>IF(N143="základní",J143,0)</f>
        <v>0</v>
      </c>
      <c r="BF143" s="207">
        <f>IF(N143="snížená",J143,0)</f>
        <v>0</v>
      </c>
      <c r="BG143" s="207">
        <f>IF(N143="zákl. přenesená",J143,0)</f>
        <v>0</v>
      </c>
      <c r="BH143" s="207">
        <f>IF(N143="sníž. přenesená",J143,0)</f>
        <v>0</v>
      </c>
      <c r="BI143" s="207">
        <f>IF(N143="nulová",J143,0)</f>
        <v>0</v>
      </c>
      <c r="BJ143" s="110" t="s">
        <v>76</v>
      </c>
      <c r="BK143" s="207">
        <f>ROUND(I143*H143,2)</f>
        <v>0</v>
      </c>
      <c r="BL143" s="110" t="s">
        <v>146</v>
      </c>
      <c r="BM143" s="110" t="s">
        <v>295</v>
      </c>
    </row>
    <row r="144" spans="2:47" s="410" customFormat="1" ht="13.5">
      <c r="B144" s="119"/>
      <c r="D144" s="208" t="s">
        <v>148</v>
      </c>
      <c r="F144" s="209" t="s">
        <v>1625</v>
      </c>
      <c r="L144" s="119"/>
      <c r="M144" s="210"/>
      <c r="N144" s="412"/>
      <c r="O144" s="412"/>
      <c r="P144" s="412"/>
      <c r="Q144" s="412"/>
      <c r="R144" s="412"/>
      <c r="S144" s="412"/>
      <c r="T144" s="211"/>
      <c r="AT144" s="110" t="s">
        <v>148</v>
      </c>
      <c r="AU144" s="110" t="s">
        <v>154</v>
      </c>
    </row>
    <row r="145" spans="2:63" s="184" customFormat="1" ht="22.35" customHeight="1">
      <c r="B145" s="183"/>
      <c r="D145" s="185" t="s">
        <v>69</v>
      </c>
      <c r="E145" s="194" t="s">
        <v>1626</v>
      </c>
      <c r="F145" s="194" t="s">
        <v>1627</v>
      </c>
      <c r="J145" s="195">
        <f>BK145</f>
        <v>0</v>
      </c>
      <c r="L145" s="183"/>
      <c r="M145" s="188"/>
      <c r="N145" s="189"/>
      <c r="O145" s="189"/>
      <c r="P145" s="190">
        <f>SUM(P146:P149)</f>
        <v>0</v>
      </c>
      <c r="Q145" s="189"/>
      <c r="R145" s="190">
        <f>SUM(R146:R149)</f>
        <v>0</v>
      </c>
      <c r="S145" s="189"/>
      <c r="T145" s="191">
        <f>SUM(T146:T149)</f>
        <v>0</v>
      </c>
      <c r="AR145" s="185" t="s">
        <v>76</v>
      </c>
      <c r="AT145" s="192" t="s">
        <v>69</v>
      </c>
      <c r="AU145" s="192" t="s">
        <v>78</v>
      </c>
      <c r="AY145" s="185" t="s">
        <v>139</v>
      </c>
      <c r="BK145" s="193">
        <f>SUM(BK146:BK149)</f>
        <v>0</v>
      </c>
    </row>
    <row r="146" spans="2:65" s="410" customFormat="1" ht="25.5" customHeight="1">
      <c r="B146" s="119"/>
      <c r="C146" s="196" t="s">
        <v>229</v>
      </c>
      <c r="D146" s="196" t="s">
        <v>141</v>
      </c>
      <c r="E146" s="197" t="s">
        <v>1628</v>
      </c>
      <c r="F146" s="198" t="s">
        <v>1629</v>
      </c>
      <c r="G146" s="199" t="s">
        <v>1589</v>
      </c>
      <c r="H146" s="200">
        <v>1</v>
      </c>
      <c r="I146" s="6"/>
      <c r="J146" s="202">
        <f>ROUND(I146*H146,2)</f>
        <v>0</v>
      </c>
      <c r="K146" s="198" t="s">
        <v>5</v>
      </c>
      <c r="L146" s="119"/>
      <c r="M146" s="203" t="s">
        <v>5</v>
      </c>
      <c r="N146" s="204" t="s">
        <v>41</v>
      </c>
      <c r="O146" s="412"/>
      <c r="P146" s="205">
        <f>O146*H146</f>
        <v>0</v>
      </c>
      <c r="Q146" s="205">
        <v>0</v>
      </c>
      <c r="R146" s="205">
        <f>Q146*H146</f>
        <v>0</v>
      </c>
      <c r="S146" s="205">
        <v>0</v>
      </c>
      <c r="T146" s="206">
        <f>S146*H146</f>
        <v>0</v>
      </c>
      <c r="AR146" s="110" t="s">
        <v>146</v>
      </c>
      <c r="AT146" s="110" t="s">
        <v>141</v>
      </c>
      <c r="AU146" s="110" t="s">
        <v>154</v>
      </c>
      <c r="AY146" s="110" t="s">
        <v>139</v>
      </c>
      <c r="BE146" s="207">
        <f>IF(N146="základní",J146,0)</f>
        <v>0</v>
      </c>
      <c r="BF146" s="207">
        <f>IF(N146="snížená",J146,0)</f>
        <v>0</v>
      </c>
      <c r="BG146" s="207">
        <f>IF(N146="zákl. přenesená",J146,0)</f>
        <v>0</v>
      </c>
      <c r="BH146" s="207">
        <f>IF(N146="sníž. přenesená",J146,0)</f>
        <v>0</v>
      </c>
      <c r="BI146" s="207">
        <f>IF(N146="nulová",J146,0)</f>
        <v>0</v>
      </c>
      <c r="BJ146" s="110" t="s">
        <v>76</v>
      </c>
      <c r="BK146" s="207">
        <f>ROUND(I146*H146,2)</f>
        <v>0</v>
      </c>
      <c r="BL146" s="110" t="s">
        <v>146</v>
      </c>
      <c r="BM146" s="110" t="s">
        <v>309</v>
      </c>
    </row>
    <row r="147" spans="2:47" s="410" customFormat="1" ht="27">
      <c r="B147" s="119"/>
      <c r="D147" s="208" t="s">
        <v>148</v>
      </c>
      <c r="F147" s="209" t="s">
        <v>1630</v>
      </c>
      <c r="L147" s="119"/>
      <c r="M147" s="210"/>
      <c r="N147" s="412"/>
      <c r="O147" s="412"/>
      <c r="P147" s="412"/>
      <c r="Q147" s="412"/>
      <c r="R147" s="412"/>
      <c r="S147" s="412"/>
      <c r="T147" s="211"/>
      <c r="AT147" s="110" t="s">
        <v>148</v>
      </c>
      <c r="AU147" s="110" t="s">
        <v>154</v>
      </c>
    </row>
    <row r="148" spans="2:65" s="410" customFormat="1" ht="25.5" customHeight="1">
      <c r="B148" s="119"/>
      <c r="C148" s="196" t="s">
        <v>237</v>
      </c>
      <c r="D148" s="196" t="s">
        <v>141</v>
      </c>
      <c r="E148" s="197" t="s">
        <v>1631</v>
      </c>
      <c r="F148" s="198" t="s">
        <v>1632</v>
      </c>
      <c r="G148" s="199" t="s">
        <v>1589</v>
      </c>
      <c r="H148" s="200">
        <v>1</v>
      </c>
      <c r="I148" s="6"/>
      <c r="J148" s="202">
        <f>ROUND(I148*H148,2)</f>
        <v>0</v>
      </c>
      <c r="K148" s="198" t="s">
        <v>5</v>
      </c>
      <c r="L148" s="119"/>
      <c r="M148" s="203" t="s">
        <v>5</v>
      </c>
      <c r="N148" s="204" t="s">
        <v>41</v>
      </c>
      <c r="O148" s="412"/>
      <c r="P148" s="205">
        <f>O148*H148</f>
        <v>0</v>
      </c>
      <c r="Q148" s="205">
        <v>0</v>
      </c>
      <c r="R148" s="205">
        <f>Q148*H148</f>
        <v>0</v>
      </c>
      <c r="S148" s="205">
        <v>0</v>
      </c>
      <c r="T148" s="206">
        <f>S148*H148</f>
        <v>0</v>
      </c>
      <c r="AR148" s="110" t="s">
        <v>146</v>
      </c>
      <c r="AT148" s="110" t="s">
        <v>141</v>
      </c>
      <c r="AU148" s="110" t="s">
        <v>154</v>
      </c>
      <c r="AY148" s="110" t="s">
        <v>139</v>
      </c>
      <c r="BE148" s="207">
        <f>IF(N148="základní",J148,0)</f>
        <v>0</v>
      </c>
      <c r="BF148" s="207">
        <f>IF(N148="snížená",J148,0)</f>
        <v>0</v>
      </c>
      <c r="BG148" s="207">
        <f>IF(N148="zákl. přenesená",J148,0)</f>
        <v>0</v>
      </c>
      <c r="BH148" s="207">
        <f>IF(N148="sníž. přenesená",J148,0)</f>
        <v>0</v>
      </c>
      <c r="BI148" s="207">
        <f>IF(N148="nulová",J148,0)</f>
        <v>0</v>
      </c>
      <c r="BJ148" s="110" t="s">
        <v>76</v>
      </c>
      <c r="BK148" s="207">
        <f>ROUND(I148*H148,2)</f>
        <v>0</v>
      </c>
      <c r="BL148" s="110" t="s">
        <v>146</v>
      </c>
      <c r="BM148" s="110" t="s">
        <v>321</v>
      </c>
    </row>
    <row r="149" spans="2:47" s="410" customFormat="1" ht="40.5">
      <c r="B149" s="119"/>
      <c r="D149" s="208" t="s">
        <v>148</v>
      </c>
      <c r="F149" s="209" t="s">
        <v>1633</v>
      </c>
      <c r="L149" s="119"/>
      <c r="M149" s="210"/>
      <c r="N149" s="412"/>
      <c r="O149" s="412"/>
      <c r="P149" s="412"/>
      <c r="Q149" s="412"/>
      <c r="R149" s="412"/>
      <c r="S149" s="412"/>
      <c r="T149" s="211"/>
      <c r="AT149" s="110" t="s">
        <v>148</v>
      </c>
      <c r="AU149" s="110" t="s">
        <v>154</v>
      </c>
    </row>
    <row r="150" spans="2:63" s="184" customFormat="1" ht="22.35" customHeight="1">
      <c r="B150" s="183"/>
      <c r="D150" s="185" t="s">
        <v>69</v>
      </c>
      <c r="E150" s="194" t="s">
        <v>1634</v>
      </c>
      <c r="F150" s="194" t="s">
        <v>1635</v>
      </c>
      <c r="J150" s="195">
        <f>BK150</f>
        <v>0</v>
      </c>
      <c r="L150" s="183"/>
      <c r="M150" s="188"/>
      <c r="N150" s="189"/>
      <c r="O150" s="189"/>
      <c r="P150" s="190">
        <f>SUM(P151:P154)</f>
        <v>0</v>
      </c>
      <c r="Q150" s="189"/>
      <c r="R150" s="190">
        <f>SUM(R151:R154)</f>
        <v>0</v>
      </c>
      <c r="S150" s="189"/>
      <c r="T150" s="191">
        <f>SUM(T151:T154)</f>
        <v>0</v>
      </c>
      <c r="AR150" s="185" t="s">
        <v>76</v>
      </c>
      <c r="AT150" s="192" t="s">
        <v>69</v>
      </c>
      <c r="AU150" s="192" t="s">
        <v>78</v>
      </c>
      <c r="AY150" s="185" t="s">
        <v>139</v>
      </c>
      <c r="BK150" s="193">
        <f>SUM(BK151:BK154)</f>
        <v>0</v>
      </c>
    </row>
    <row r="151" spans="2:65" s="410" customFormat="1" ht="16.5" customHeight="1">
      <c r="B151" s="119"/>
      <c r="C151" s="196" t="s">
        <v>246</v>
      </c>
      <c r="D151" s="196" t="s">
        <v>141</v>
      </c>
      <c r="E151" s="197" t="s">
        <v>1636</v>
      </c>
      <c r="F151" s="198" t="s">
        <v>1637</v>
      </c>
      <c r="G151" s="199" t="s">
        <v>1589</v>
      </c>
      <c r="H151" s="200">
        <v>1</v>
      </c>
      <c r="I151" s="6"/>
      <c r="J151" s="202">
        <f>ROUND(I151*H151,2)</f>
        <v>0</v>
      </c>
      <c r="K151" s="198" t="s">
        <v>5</v>
      </c>
      <c r="L151" s="119"/>
      <c r="M151" s="203" t="s">
        <v>5</v>
      </c>
      <c r="N151" s="204" t="s">
        <v>41</v>
      </c>
      <c r="O151" s="412"/>
      <c r="P151" s="205">
        <f>O151*H151</f>
        <v>0</v>
      </c>
      <c r="Q151" s="205">
        <v>0</v>
      </c>
      <c r="R151" s="205">
        <f>Q151*H151</f>
        <v>0</v>
      </c>
      <c r="S151" s="205">
        <v>0</v>
      </c>
      <c r="T151" s="206">
        <f>S151*H151</f>
        <v>0</v>
      </c>
      <c r="AR151" s="110" t="s">
        <v>146</v>
      </c>
      <c r="AT151" s="110" t="s">
        <v>141</v>
      </c>
      <c r="AU151" s="110" t="s">
        <v>154</v>
      </c>
      <c r="AY151" s="110" t="s">
        <v>139</v>
      </c>
      <c r="BE151" s="207">
        <f>IF(N151="základní",J151,0)</f>
        <v>0</v>
      </c>
      <c r="BF151" s="207">
        <f>IF(N151="snížená",J151,0)</f>
        <v>0</v>
      </c>
      <c r="BG151" s="207">
        <f>IF(N151="zákl. přenesená",J151,0)</f>
        <v>0</v>
      </c>
      <c r="BH151" s="207">
        <f>IF(N151="sníž. přenesená",J151,0)</f>
        <v>0</v>
      </c>
      <c r="BI151" s="207">
        <f>IF(N151="nulová",J151,0)</f>
        <v>0</v>
      </c>
      <c r="BJ151" s="110" t="s">
        <v>76</v>
      </c>
      <c r="BK151" s="207">
        <f>ROUND(I151*H151,2)</f>
        <v>0</v>
      </c>
      <c r="BL151" s="110" t="s">
        <v>146</v>
      </c>
      <c r="BM151" s="110" t="s">
        <v>332</v>
      </c>
    </row>
    <row r="152" spans="2:47" s="410" customFormat="1" ht="40.5">
      <c r="B152" s="119"/>
      <c r="D152" s="208" t="s">
        <v>148</v>
      </c>
      <c r="F152" s="209" t="s">
        <v>1638</v>
      </c>
      <c r="L152" s="119"/>
      <c r="M152" s="210"/>
      <c r="N152" s="412"/>
      <c r="O152" s="412"/>
      <c r="P152" s="412"/>
      <c r="Q152" s="412"/>
      <c r="R152" s="412"/>
      <c r="S152" s="412"/>
      <c r="T152" s="211"/>
      <c r="AT152" s="110" t="s">
        <v>148</v>
      </c>
      <c r="AU152" s="110" t="s">
        <v>154</v>
      </c>
    </row>
    <row r="153" spans="2:65" s="410" customFormat="1" ht="16.5" customHeight="1">
      <c r="B153" s="119"/>
      <c r="C153" s="196" t="s">
        <v>253</v>
      </c>
      <c r="D153" s="196" t="s">
        <v>141</v>
      </c>
      <c r="E153" s="197" t="s">
        <v>1639</v>
      </c>
      <c r="F153" s="198" t="s">
        <v>1640</v>
      </c>
      <c r="G153" s="199" t="s">
        <v>1589</v>
      </c>
      <c r="H153" s="200">
        <v>1</v>
      </c>
      <c r="I153" s="6"/>
      <c r="J153" s="202">
        <f>ROUND(I153*H153,2)</f>
        <v>0</v>
      </c>
      <c r="K153" s="198" t="s">
        <v>5</v>
      </c>
      <c r="L153" s="119"/>
      <c r="M153" s="203" t="s">
        <v>5</v>
      </c>
      <c r="N153" s="204" t="s">
        <v>41</v>
      </c>
      <c r="O153" s="412"/>
      <c r="P153" s="205">
        <f>O153*H153</f>
        <v>0</v>
      </c>
      <c r="Q153" s="205">
        <v>0</v>
      </c>
      <c r="R153" s="205">
        <f>Q153*H153</f>
        <v>0</v>
      </c>
      <c r="S153" s="205">
        <v>0</v>
      </c>
      <c r="T153" s="206">
        <f>S153*H153</f>
        <v>0</v>
      </c>
      <c r="AR153" s="110" t="s">
        <v>146</v>
      </c>
      <c r="AT153" s="110" t="s">
        <v>141</v>
      </c>
      <c r="AU153" s="110" t="s">
        <v>154</v>
      </c>
      <c r="AY153" s="110" t="s">
        <v>139</v>
      </c>
      <c r="BE153" s="207">
        <f>IF(N153="základní",J153,0)</f>
        <v>0</v>
      </c>
      <c r="BF153" s="207">
        <f>IF(N153="snížená",J153,0)</f>
        <v>0</v>
      </c>
      <c r="BG153" s="207">
        <f>IF(N153="zákl. přenesená",J153,0)</f>
        <v>0</v>
      </c>
      <c r="BH153" s="207">
        <f>IF(N153="sníž. přenesená",J153,0)</f>
        <v>0</v>
      </c>
      <c r="BI153" s="207">
        <f>IF(N153="nulová",J153,0)</f>
        <v>0</v>
      </c>
      <c r="BJ153" s="110" t="s">
        <v>76</v>
      </c>
      <c r="BK153" s="207">
        <f>ROUND(I153*H153,2)</f>
        <v>0</v>
      </c>
      <c r="BL153" s="110" t="s">
        <v>146</v>
      </c>
      <c r="BM153" s="110" t="s">
        <v>361</v>
      </c>
    </row>
    <row r="154" spans="2:47" s="410" customFormat="1" ht="27">
      <c r="B154" s="119"/>
      <c r="D154" s="208" t="s">
        <v>148</v>
      </c>
      <c r="F154" s="209" t="s">
        <v>1641</v>
      </c>
      <c r="L154" s="119"/>
      <c r="M154" s="210"/>
      <c r="N154" s="412"/>
      <c r="O154" s="412"/>
      <c r="P154" s="412"/>
      <c r="Q154" s="412"/>
      <c r="R154" s="412"/>
      <c r="S154" s="412"/>
      <c r="T154" s="211"/>
      <c r="AT154" s="110" t="s">
        <v>148</v>
      </c>
      <c r="AU154" s="110" t="s">
        <v>154</v>
      </c>
    </row>
    <row r="155" spans="2:63" s="184" customFormat="1" ht="22.35" customHeight="1">
      <c r="B155" s="183"/>
      <c r="D155" s="185" t="s">
        <v>69</v>
      </c>
      <c r="E155" s="194" t="s">
        <v>1642</v>
      </c>
      <c r="F155" s="194" t="s">
        <v>1643</v>
      </c>
      <c r="J155" s="195">
        <f>BK155</f>
        <v>0</v>
      </c>
      <c r="L155" s="183"/>
      <c r="M155" s="188"/>
      <c r="N155" s="189"/>
      <c r="O155" s="189"/>
      <c r="P155" s="190">
        <f>SUM(P156:P157)</f>
        <v>0</v>
      </c>
      <c r="Q155" s="189"/>
      <c r="R155" s="190">
        <f>SUM(R156:R157)</f>
        <v>0</v>
      </c>
      <c r="S155" s="189"/>
      <c r="T155" s="191">
        <f>SUM(T156:T157)</f>
        <v>0</v>
      </c>
      <c r="AR155" s="185" t="s">
        <v>76</v>
      </c>
      <c r="AT155" s="192" t="s">
        <v>69</v>
      </c>
      <c r="AU155" s="192" t="s">
        <v>78</v>
      </c>
      <c r="AY155" s="185" t="s">
        <v>139</v>
      </c>
      <c r="BK155" s="193">
        <f>SUM(BK156:BK157)</f>
        <v>0</v>
      </c>
    </row>
    <row r="156" spans="2:65" s="410" customFormat="1" ht="16.5" customHeight="1">
      <c r="B156" s="119"/>
      <c r="C156" s="196" t="s">
        <v>11</v>
      </c>
      <c r="D156" s="196" t="s">
        <v>141</v>
      </c>
      <c r="E156" s="197" t="s">
        <v>1644</v>
      </c>
      <c r="F156" s="198" t="s">
        <v>1645</v>
      </c>
      <c r="G156" s="199" t="s">
        <v>1589</v>
      </c>
      <c r="H156" s="200">
        <v>1</v>
      </c>
      <c r="I156" s="6"/>
      <c r="J156" s="202">
        <f>ROUND(I156*H156,2)</f>
        <v>0</v>
      </c>
      <c r="K156" s="198" t="s">
        <v>5</v>
      </c>
      <c r="L156" s="119"/>
      <c r="M156" s="203" t="s">
        <v>5</v>
      </c>
      <c r="N156" s="204" t="s">
        <v>41</v>
      </c>
      <c r="O156" s="412"/>
      <c r="P156" s="205">
        <f>O156*H156</f>
        <v>0</v>
      </c>
      <c r="Q156" s="205">
        <v>0</v>
      </c>
      <c r="R156" s="205">
        <f>Q156*H156</f>
        <v>0</v>
      </c>
      <c r="S156" s="205">
        <v>0</v>
      </c>
      <c r="T156" s="206">
        <f>S156*H156</f>
        <v>0</v>
      </c>
      <c r="AR156" s="110" t="s">
        <v>146</v>
      </c>
      <c r="AT156" s="110" t="s">
        <v>141</v>
      </c>
      <c r="AU156" s="110" t="s">
        <v>154</v>
      </c>
      <c r="AY156" s="110" t="s">
        <v>139</v>
      </c>
      <c r="BE156" s="207">
        <f>IF(N156="základní",J156,0)</f>
        <v>0</v>
      </c>
      <c r="BF156" s="207">
        <f>IF(N156="snížená",J156,0)</f>
        <v>0</v>
      </c>
      <c r="BG156" s="207">
        <f>IF(N156="zákl. přenesená",J156,0)</f>
        <v>0</v>
      </c>
      <c r="BH156" s="207">
        <f>IF(N156="sníž. přenesená",J156,0)</f>
        <v>0</v>
      </c>
      <c r="BI156" s="207">
        <f>IF(N156="nulová",J156,0)</f>
        <v>0</v>
      </c>
      <c r="BJ156" s="110" t="s">
        <v>76</v>
      </c>
      <c r="BK156" s="207">
        <f>ROUND(I156*H156,2)</f>
        <v>0</v>
      </c>
      <c r="BL156" s="110" t="s">
        <v>146</v>
      </c>
      <c r="BM156" s="110" t="s">
        <v>372</v>
      </c>
    </row>
    <row r="157" spans="2:47" s="410" customFormat="1" ht="27">
      <c r="B157" s="119"/>
      <c r="D157" s="208" t="s">
        <v>148</v>
      </c>
      <c r="F157" s="209" t="s">
        <v>1646</v>
      </c>
      <c r="L157" s="119"/>
      <c r="M157" s="210"/>
      <c r="N157" s="412"/>
      <c r="O157" s="412"/>
      <c r="P157" s="412"/>
      <c r="Q157" s="412"/>
      <c r="R157" s="412"/>
      <c r="S157" s="412"/>
      <c r="T157" s="211"/>
      <c r="AT157" s="110" t="s">
        <v>148</v>
      </c>
      <c r="AU157" s="110" t="s">
        <v>154</v>
      </c>
    </row>
    <row r="158" spans="2:63" s="184" customFormat="1" ht="29.85" customHeight="1">
      <c r="B158" s="183"/>
      <c r="D158" s="185" t="s">
        <v>69</v>
      </c>
      <c r="E158" s="194" t="s">
        <v>1647</v>
      </c>
      <c r="F158" s="194" t="s">
        <v>1648</v>
      </c>
      <c r="J158" s="195">
        <f>BK158</f>
        <v>0</v>
      </c>
      <c r="L158" s="183"/>
      <c r="M158" s="188"/>
      <c r="N158" s="189"/>
      <c r="O158" s="189"/>
      <c r="P158" s="190">
        <f>P159+P162+P165+P168+P171+P174+P181+P186+P191+P194+P197+P200</f>
        <v>0</v>
      </c>
      <c r="Q158" s="189"/>
      <c r="R158" s="190">
        <f>R159+R162+R165+R168+R171+R174+R181+R186+R191+R194+R197+R200</f>
        <v>0</v>
      </c>
      <c r="S158" s="189"/>
      <c r="T158" s="191">
        <f>T159+T162+T165+T168+T171+T174+T181+T186+T191+T194+T197+T200</f>
        <v>0</v>
      </c>
      <c r="AR158" s="185" t="s">
        <v>76</v>
      </c>
      <c r="AT158" s="192" t="s">
        <v>69</v>
      </c>
      <c r="AU158" s="192" t="s">
        <v>76</v>
      </c>
      <c r="AY158" s="185" t="s">
        <v>139</v>
      </c>
      <c r="BK158" s="193">
        <f>BK159+BK162+BK165+BK168+BK171+BK174+BK181+BK186+BK191+BK194+BK197+BK200</f>
        <v>0</v>
      </c>
    </row>
    <row r="159" spans="2:63" s="184" customFormat="1" ht="14.85" customHeight="1">
      <c r="B159" s="183"/>
      <c r="D159" s="185" t="s">
        <v>69</v>
      </c>
      <c r="E159" s="194" t="s">
        <v>1649</v>
      </c>
      <c r="F159" s="194" t="s">
        <v>1650</v>
      </c>
      <c r="J159" s="195">
        <f>BK159</f>
        <v>0</v>
      </c>
      <c r="L159" s="183"/>
      <c r="M159" s="188"/>
      <c r="N159" s="189"/>
      <c r="O159" s="189"/>
      <c r="P159" s="190">
        <f>SUM(P160:P161)</f>
        <v>0</v>
      </c>
      <c r="Q159" s="189"/>
      <c r="R159" s="190">
        <f>SUM(R160:R161)</f>
        <v>0</v>
      </c>
      <c r="S159" s="189"/>
      <c r="T159" s="191">
        <f>SUM(T160:T161)</f>
        <v>0</v>
      </c>
      <c r="AR159" s="185" t="s">
        <v>76</v>
      </c>
      <c r="AT159" s="192" t="s">
        <v>69</v>
      </c>
      <c r="AU159" s="192" t="s">
        <v>78</v>
      </c>
      <c r="AY159" s="185" t="s">
        <v>139</v>
      </c>
      <c r="BK159" s="193">
        <f>SUM(BK160:BK161)</f>
        <v>0</v>
      </c>
    </row>
    <row r="160" spans="2:65" s="410" customFormat="1" ht="16.5" customHeight="1">
      <c r="B160" s="119"/>
      <c r="C160" s="196" t="s">
        <v>266</v>
      </c>
      <c r="D160" s="196" t="s">
        <v>141</v>
      </c>
      <c r="E160" s="197" t="s">
        <v>1651</v>
      </c>
      <c r="F160" s="198" t="s">
        <v>1650</v>
      </c>
      <c r="G160" s="199" t="s">
        <v>208</v>
      </c>
      <c r="H160" s="200">
        <v>2</v>
      </c>
      <c r="I160" s="6"/>
      <c r="J160" s="202">
        <f>ROUND(I160*H160,2)</f>
        <v>0</v>
      </c>
      <c r="K160" s="198" t="s">
        <v>5</v>
      </c>
      <c r="L160" s="119"/>
      <c r="M160" s="203" t="s">
        <v>5</v>
      </c>
      <c r="N160" s="204" t="s">
        <v>41</v>
      </c>
      <c r="O160" s="412"/>
      <c r="P160" s="205">
        <f>O160*H160</f>
        <v>0</v>
      </c>
      <c r="Q160" s="205">
        <v>0</v>
      </c>
      <c r="R160" s="205">
        <f>Q160*H160</f>
        <v>0</v>
      </c>
      <c r="S160" s="205">
        <v>0</v>
      </c>
      <c r="T160" s="206">
        <f>S160*H160</f>
        <v>0</v>
      </c>
      <c r="AR160" s="110" t="s">
        <v>146</v>
      </c>
      <c r="AT160" s="110" t="s">
        <v>141</v>
      </c>
      <c r="AU160" s="110" t="s">
        <v>154</v>
      </c>
      <c r="AY160" s="110" t="s">
        <v>139</v>
      </c>
      <c r="BE160" s="207">
        <f>IF(N160="základní",J160,0)</f>
        <v>0</v>
      </c>
      <c r="BF160" s="207">
        <f>IF(N160="snížená",J160,0)</f>
        <v>0</v>
      </c>
      <c r="BG160" s="207">
        <f>IF(N160="zákl. přenesená",J160,0)</f>
        <v>0</v>
      </c>
      <c r="BH160" s="207">
        <f>IF(N160="sníž. přenesená",J160,0)</f>
        <v>0</v>
      </c>
      <c r="BI160" s="207">
        <f>IF(N160="nulová",J160,0)</f>
        <v>0</v>
      </c>
      <c r="BJ160" s="110" t="s">
        <v>76</v>
      </c>
      <c r="BK160" s="207">
        <f>ROUND(I160*H160,2)</f>
        <v>0</v>
      </c>
      <c r="BL160" s="110" t="s">
        <v>146</v>
      </c>
      <c r="BM160" s="110" t="s">
        <v>386</v>
      </c>
    </row>
    <row r="161" spans="2:47" s="410" customFormat="1" ht="27">
      <c r="B161" s="119"/>
      <c r="D161" s="208" t="s">
        <v>148</v>
      </c>
      <c r="F161" s="209" t="s">
        <v>2099</v>
      </c>
      <c r="L161" s="119"/>
      <c r="M161" s="210"/>
      <c r="N161" s="412"/>
      <c r="O161" s="412"/>
      <c r="P161" s="412"/>
      <c r="Q161" s="412"/>
      <c r="R161" s="412"/>
      <c r="S161" s="412"/>
      <c r="T161" s="211"/>
      <c r="AT161" s="110" t="s">
        <v>148</v>
      </c>
      <c r="AU161" s="110" t="s">
        <v>154</v>
      </c>
    </row>
    <row r="162" spans="2:63" s="184" customFormat="1" ht="22.35" customHeight="1">
      <c r="B162" s="183"/>
      <c r="D162" s="185" t="s">
        <v>69</v>
      </c>
      <c r="E162" s="194" t="s">
        <v>1652</v>
      </c>
      <c r="F162" s="194" t="s">
        <v>1653</v>
      </c>
      <c r="J162" s="195">
        <f>BK162</f>
        <v>0</v>
      </c>
      <c r="L162" s="183"/>
      <c r="M162" s="188"/>
      <c r="N162" s="189"/>
      <c r="O162" s="189"/>
      <c r="P162" s="190">
        <f>SUM(P163:P164)</f>
        <v>0</v>
      </c>
      <c r="Q162" s="189"/>
      <c r="R162" s="190">
        <f>SUM(R163:R164)</f>
        <v>0</v>
      </c>
      <c r="S162" s="189"/>
      <c r="T162" s="191">
        <f>SUM(T163:T164)</f>
        <v>0</v>
      </c>
      <c r="AR162" s="185" t="s">
        <v>76</v>
      </c>
      <c r="AT162" s="192" t="s">
        <v>69</v>
      </c>
      <c r="AU162" s="192" t="s">
        <v>78</v>
      </c>
      <c r="AY162" s="185" t="s">
        <v>139</v>
      </c>
      <c r="BK162" s="193">
        <f>SUM(BK163:BK164)</f>
        <v>0</v>
      </c>
    </row>
    <row r="163" spans="2:65" s="410" customFormat="1" ht="16.5" customHeight="1">
      <c r="B163" s="119"/>
      <c r="C163" s="196" t="s">
        <v>273</v>
      </c>
      <c r="D163" s="196" t="s">
        <v>141</v>
      </c>
      <c r="E163" s="197" t="s">
        <v>1654</v>
      </c>
      <c r="F163" s="198" t="s">
        <v>1655</v>
      </c>
      <c r="G163" s="199" t="s">
        <v>1589</v>
      </c>
      <c r="H163" s="200">
        <v>1</v>
      </c>
      <c r="I163" s="6"/>
      <c r="J163" s="202">
        <f>ROUND(I163*H163,2)</f>
        <v>0</v>
      </c>
      <c r="K163" s="198" t="s">
        <v>5</v>
      </c>
      <c r="L163" s="119"/>
      <c r="M163" s="203" t="s">
        <v>5</v>
      </c>
      <c r="N163" s="204" t="s">
        <v>41</v>
      </c>
      <c r="O163" s="412"/>
      <c r="P163" s="205">
        <f>O163*H163</f>
        <v>0</v>
      </c>
      <c r="Q163" s="205">
        <v>0</v>
      </c>
      <c r="R163" s="205">
        <f>Q163*H163</f>
        <v>0</v>
      </c>
      <c r="S163" s="205">
        <v>0</v>
      </c>
      <c r="T163" s="206">
        <f>S163*H163</f>
        <v>0</v>
      </c>
      <c r="AR163" s="110" t="s">
        <v>146</v>
      </c>
      <c r="AT163" s="110" t="s">
        <v>141</v>
      </c>
      <c r="AU163" s="110" t="s">
        <v>154</v>
      </c>
      <c r="AY163" s="110" t="s">
        <v>139</v>
      </c>
      <c r="BE163" s="207">
        <f>IF(N163="základní",J163,0)</f>
        <v>0</v>
      </c>
      <c r="BF163" s="207">
        <f>IF(N163="snížená",J163,0)</f>
        <v>0</v>
      </c>
      <c r="BG163" s="207">
        <f>IF(N163="zákl. přenesená",J163,0)</f>
        <v>0</v>
      </c>
      <c r="BH163" s="207">
        <f>IF(N163="sníž. přenesená",J163,0)</f>
        <v>0</v>
      </c>
      <c r="BI163" s="207">
        <f>IF(N163="nulová",J163,0)</f>
        <v>0</v>
      </c>
      <c r="BJ163" s="110" t="s">
        <v>76</v>
      </c>
      <c r="BK163" s="207">
        <f>ROUND(I163*H163,2)</f>
        <v>0</v>
      </c>
      <c r="BL163" s="110" t="s">
        <v>146</v>
      </c>
      <c r="BM163" s="110" t="s">
        <v>396</v>
      </c>
    </row>
    <row r="164" spans="2:47" s="410" customFormat="1" ht="40.5">
      <c r="B164" s="119"/>
      <c r="D164" s="208" t="s">
        <v>148</v>
      </c>
      <c r="F164" s="209" t="s">
        <v>1656</v>
      </c>
      <c r="L164" s="119"/>
      <c r="M164" s="210"/>
      <c r="N164" s="412"/>
      <c r="O164" s="412"/>
      <c r="P164" s="412"/>
      <c r="Q164" s="412"/>
      <c r="R164" s="412"/>
      <c r="S164" s="412"/>
      <c r="T164" s="211"/>
      <c r="AT164" s="110" t="s">
        <v>148</v>
      </c>
      <c r="AU164" s="110" t="s">
        <v>154</v>
      </c>
    </row>
    <row r="165" spans="2:63" s="184" customFormat="1" ht="22.35" customHeight="1">
      <c r="B165" s="183"/>
      <c r="D165" s="185" t="s">
        <v>69</v>
      </c>
      <c r="E165" s="194" t="s">
        <v>1657</v>
      </c>
      <c r="F165" s="194" t="s">
        <v>1658</v>
      </c>
      <c r="J165" s="195">
        <f>BK165</f>
        <v>0</v>
      </c>
      <c r="L165" s="183"/>
      <c r="M165" s="188"/>
      <c r="N165" s="189"/>
      <c r="O165" s="189"/>
      <c r="P165" s="190">
        <f>SUM(P166:P167)</f>
        <v>0</v>
      </c>
      <c r="Q165" s="189"/>
      <c r="R165" s="190">
        <f>SUM(R166:R167)</f>
        <v>0</v>
      </c>
      <c r="S165" s="189"/>
      <c r="T165" s="191">
        <f>SUM(T166:T167)</f>
        <v>0</v>
      </c>
      <c r="AR165" s="185" t="s">
        <v>76</v>
      </c>
      <c r="AT165" s="192" t="s">
        <v>69</v>
      </c>
      <c r="AU165" s="192" t="s">
        <v>78</v>
      </c>
      <c r="AY165" s="185" t="s">
        <v>139</v>
      </c>
      <c r="BK165" s="193">
        <f>SUM(BK166:BK167)</f>
        <v>0</v>
      </c>
    </row>
    <row r="166" spans="2:65" s="410" customFormat="1" ht="25.5" customHeight="1">
      <c r="B166" s="119"/>
      <c r="C166" s="196" t="s">
        <v>279</v>
      </c>
      <c r="D166" s="196" t="s">
        <v>141</v>
      </c>
      <c r="E166" s="197" t="s">
        <v>1659</v>
      </c>
      <c r="F166" s="198" t="s">
        <v>1660</v>
      </c>
      <c r="G166" s="199" t="s">
        <v>1589</v>
      </c>
      <c r="H166" s="200">
        <v>1</v>
      </c>
      <c r="I166" s="6"/>
      <c r="J166" s="202">
        <f>ROUND(I166*H166,2)</f>
        <v>0</v>
      </c>
      <c r="K166" s="198" t="s">
        <v>5</v>
      </c>
      <c r="L166" s="119"/>
      <c r="M166" s="203" t="s">
        <v>5</v>
      </c>
      <c r="N166" s="204" t="s">
        <v>41</v>
      </c>
      <c r="O166" s="412"/>
      <c r="P166" s="205">
        <f>O166*H166</f>
        <v>0</v>
      </c>
      <c r="Q166" s="205">
        <v>0</v>
      </c>
      <c r="R166" s="205">
        <f>Q166*H166</f>
        <v>0</v>
      </c>
      <c r="S166" s="205">
        <v>0</v>
      </c>
      <c r="T166" s="206">
        <f>S166*H166</f>
        <v>0</v>
      </c>
      <c r="AR166" s="110" t="s">
        <v>146</v>
      </c>
      <c r="AT166" s="110" t="s">
        <v>141</v>
      </c>
      <c r="AU166" s="110" t="s">
        <v>154</v>
      </c>
      <c r="AY166" s="110" t="s">
        <v>139</v>
      </c>
      <c r="BE166" s="207">
        <f>IF(N166="základní",J166,0)</f>
        <v>0</v>
      </c>
      <c r="BF166" s="207">
        <f>IF(N166="snížená",J166,0)</f>
        <v>0</v>
      </c>
      <c r="BG166" s="207">
        <f>IF(N166="zákl. přenesená",J166,0)</f>
        <v>0</v>
      </c>
      <c r="BH166" s="207">
        <f>IF(N166="sníž. přenesená",J166,0)</f>
        <v>0</v>
      </c>
      <c r="BI166" s="207">
        <f>IF(N166="nulová",J166,0)</f>
        <v>0</v>
      </c>
      <c r="BJ166" s="110" t="s">
        <v>76</v>
      </c>
      <c r="BK166" s="207">
        <f>ROUND(I166*H166,2)</f>
        <v>0</v>
      </c>
      <c r="BL166" s="110" t="s">
        <v>146</v>
      </c>
      <c r="BM166" s="110" t="s">
        <v>410</v>
      </c>
    </row>
    <row r="167" spans="2:47" s="410" customFormat="1" ht="27">
      <c r="B167" s="119"/>
      <c r="D167" s="208" t="s">
        <v>148</v>
      </c>
      <c r="F167" s="209" t="s">
        <v>1660</v>
      </c>
      <c r="L167" s="119"/>
      <c r="M167" s="210"/>
      <c r="N167" s="412"/>
      <c r="O167" s="412"/>
      <c r="P167" s="412"/>
      <c r="Q167" s="412"/>
      <c r="R167" s="412"/>
      <c r="S167" s="412"/>
      <c r="T167" s="211"/>
      <c r="AT167" s="110" t="s">
        <v>148</v>
      </c>
      <c r="AU167" s="110" t="s">
        <v>154</v>
      </c>
    </row>
    <row r="168" spans="2:63" s="184" customFormat="1" ht="22.35" customHeight="1">
      <c r="B168" s="183"/>
      <c r="D168" s="185" t="s">
        <v>69</v>
      </c>
      <c r="E168" s="194" t="s">
        <v>1661</v>
      </c>
      <c r="F168" s="194" t="s">
        <v>1662</v>
      </c>
      <c r="J168" s="195">
        <f>BK168</f>
        <v>0</v>
      </c>
      <c r="L168" s="183"/>
      <c r="M168" s="188"/>
      <c r="N168" s="189"/>
      <c r="O168" s="189"/>
      <c r="P168" s="190">
        <f>SUM(P169:P170)</f>
        <v>0</v>
      </c>
      <c r="Q168" s="189"/>
      <c r="R168" s="190">
        <f>SUM(R169:R170)</f>
        <v>0</v>
      </c>
      <c r="S168" s="189"/>
      <c r="T168" s="191">
        <f>SUM(T169:T170)</f>
        <v>0</v>
      </c>
      <c r="AR168" s="185" t="s">
        <v>76</v>
      </c>
      <c r="AT168" s="192" t="s">
        <v>69</v>
      </c>
      <c r="AU168" s="192" t="s">
        <v>78</v>
      </c>
      <c r="AY168" s="185" t="s">
        <v>139</v>
      </c>
      <c r="BK168" s="193">
        <f>SUM(BK169:BK170)</f>
        <v>0</v>
      </c>
    </row>
    <row r="169" spans="2:65" s="410" customFormat="1" ht="25.5" customHeight="1">
      <c r="B169" s="119"/>
      <c r="C169" s="196" t="s">
        <v>288</v>
      </c>
      <c r="D169" s="196" t="s">
        <v>141</v>
      </c>
      <c r="E169" s="197" t="s">
        <v>1663</v>
      </c>
      <c r="F169" s="198" t="s">
        <v>1664</v>
      </c>
      <c r="G169" s="199" t="s">
        <v>1589</v>
      </c>
      <c r="H169" s="200">
        <v>1</v>
      </c>
      <c r="I169" s="6"/>
      <c r="J169" s="202">
        <f>ROUND(I169*H169,2)</f>
        <v>0</v>
      </c>
      <c r="K169" s="198" t="s">
        <v>5</v>
      </c>
      <c r="L169" s="119"/>
      <c r="M169" s="203" t="s">
        <v>5</v>
      </c>
      <c r="N169" s="204" t="s">
        <v>41</v>
      </c>
      <c r="O169" s="412"/>
      <c r="P169" s="205">
        <f>O169*H169</f>
        <v>0</v>
      </c>
      <c r="Q169" s="205">
        <v>0</v>
      </c>
      <c r="R169" s="205">
        <f>Q169*H169</f>
        <v>0</v>
      </c>
      <c r="S169" s="205">
        <v>0</v>
      </c>
      <c r="T169" s="206">
        <f>S169*H169</f>
        <v>0</v>
      </c>
      <c r="AR169" s="110" t="s">
        <v>146</v>
      </c>
      <c r="AT169" s="110" t="s">
        <v>141</v>
      </c>
      <c r="AU169" s="110" t="s">
        <v>154</v>
      </c>
      <c r="AY169" s="110" t="s">
        <v>139</v>
      </c>
      <c r="BE169" s="207">
        <f>IF(N169="základní",J169,0)</f>
        <v>0</v>
      </c>
      <c r="BF169" s="207">
        <f>IF(N169="snížená",J169,0)</f>
        <v>0</v>
      </c>
      <c r="BG169" s="207">
        <f>IF(N169="zákl. přenesená",J169,0)</f>
        <v>0</v>
      </c>
      <c r="BH169" s="207">
        <f>IF(N169="sníž. přenesená",J169,0)</f>
        <v>0</v>
      </c>
      <c r="BI169" s="207">
        <f>IF(N169="nulová",J169,0)</f>
        <v>0</v>
      </c>
      <c r="BJ169" s="110" t="s">
        <v>76</v>
      </c>
      <c r="BK169" s="207">
        <f>ROUND(I169*H169,2)</f>
        <v>0</v>
      </c>
      <c r="BL169" s="110" t="s">
        <v>146</v>
      </c>
      <c r="BM169" s="110" t="s">
        <v>425</v>
      </c>
    </row>
    <row r="170" spans="2:47" s="410" customFormat="1" ht="27">
      <c r="B170" s="119"/>
      <c r="D170" s="208" t="s">
        <v>148</v>
      </c>
      <c r="F170" s="209" t="s">
        <v>1664</v>
      </c>
      <c r="L170" s="119"/>
      <c r="M170" s="210"/>
      <c r="N170" s="412"/>
      <c r="O170" s="412"/>
      <c r="P170" s="412"/>
      <c r="Q170" s="412"/>
      <c r="R170" s="412"/>
      <c r="S170" s="412"/>
      <c r="T170" s="211"/>
      <c r="AT170" s="110" t="s">
        <v>148</v>
      </c>
      <c r="AU170" s="110" t="s">
        <v>154</v>
      </c>
    </row>
    <row r="171" spans="2:63" s="184" customFormat="1" ht="22.35" customHeight="1">
      <c r="B171" s="183"/>
      <c r="D171" s="185" t="s">
        <v>69</v>
      </c>
      <c r="E171" s="194" t="s">
        <v>1665</v>
      </c>
      <c r="F171" s="194" t="s">
        <v>1666</v>
      </c>
      <c r="J171" s="195">
        <f>BK171</f>
        <v>0</v>
      </c>
      <c r="L171" s="183"/>
      <c r="M171" s="188"/>
      <c r="N171" s="189"/>
      <c r="O171" s="189"/>
      <c r="P171" s="190">
        <f>SUM(P172:P173)</f>
        <v>0</v>
      </c>
      <c r="Q171" s="189"/>
      <c r="R171" s="190">
        <f>SUM(R172:R173)</f>
        <v>0</v>
      </c>
      <c r="S171" s="189"/>
      <c r="T171" s="191">
        <f>SUM(T172:T173)</f>
        <v>0</v>
      </c>
      <c r="AR171" s="185" t="s">
        <v>76</v>
      </c>
      <c r="AT171" s="192" t="s">
        <v>69</v>
      </c>
      <c r="AU171" s="192" t="s">
        <v>78</v>
      </c>
      <c r="AY171" s="185" t="s">
        <v>139</v>
      </c>
      <c r="BK171" s="193">
        <f>SUM(BK172:BK173)</f>
        <v>0</v>
      </c>
    </row>
    <row r="172" spans="2:65" s="410" customFormat="1" ht="51" customHeight="1">
      <c r="B172" s="119"/>
      <c r="C172" s="196" t="s">
        <v>295</v>
      </c>
      <c r="D172" s="196" t="s">
        <v>141</v>
      </c>
      <c r="E172" s="197" t="s">
        <v>1667</v>
      </c>
      <c r="F172" s="198" t="s">
        <v>1668</v>
      </c>
      <c r="G172" s="199" t="s">
        <v>1589</v>
      </c>
      <c r="H172" s="200">
        <v>1</v>
      </c>
      <c r="I172" s="6"/>
      <c r="J172" s="202">
        <f>ROUND(I172*H172,2)</f>
        <v>0</v>
      </c>
      <c r="K172" s="198" t="s">
        <v>5</v>
      </c>
      <c r="L172" s="119"/>
      <c r="M172" s="203" t="s">
        <v>5</v>
      </c>
      <c r="N172" s="204" t="s">
        <v>41</v>
      </c>
      <c r="O172" s="412"/>
      <c r="P172" s="205">
        <f>O172*H172</f>
        <v>0</v>
      </c>
      <c r="Q172" s="205">
        <v>0</v>
      </c>
      <c r="R172" s="205">
        <f>Q172*H172</f>
        <v>0</v>
      </c>
      <c r="S172" s="205">
        <v>0</v>
      </c>
      <c r="T172" s="206">
        <f>S172*H172</f>
        <v>0</v>
      </c>
      <c r="AR172" s="110" t="s">
        <v>146</v>
      </c>
      <c r="AT172" s="110" t="s">
        <v>141</v>
      </c>
      <c r="AU172" s="110" t="s">
        <v>154</v>
      </c>
      <c r="AY172" s="110" t="s">
        <v>139</v>
      </c>
      <c r="BE172" s="207">
        <f>IF(N172="základní",J172,0)</f>
        <v>0</v>
      </c>
      <c r="BF172" s="207">
        <f>IF(N172="snížená",J172,0)</f>
        <v>0</v>
      </c>
      <c r="BG172" s="207">
        <f>IF(N172="zákl. přenesená",J172,0)</f>
        <v>0</v>
      </c>
      <c r="BH172" s="207">
        <f>IF(N172="sníž. přenesená",J172,0)</f>
        <v>0</v>
      </c>
      <c r="BI172" s="207">
        <f>IF(N172="nulová",J172,0)</f>
        <v>0</v>
      </c>
      <c r="BJ172" s="110" t="s">
        <v>76</v>
      </c>
      <c r="BK172" s="207">
        <f>ROUND(I172*H172,2)</f>
        <v>0</v>
      </c>
      <c r="BL172" s="110" t="s">
        <v>146</v>
      </c>
      <c r="BM172" s="110" t="s">
        <v>437</v>
      </c>
    </row>
    <row r="173" spans="2:47" s="410" customFormat="1" ht="40.5">
      <c r="B173" s="119"/>
      <c r="D173" s="208" t="s">
        <v>148</v>
      </c>
      <c r="F173" s="209" t="s">
        <v>1668</v>
      </c>
      <c r="L173" s="119"/>
      <c r="M173" s="210"/>
      <c r="N173" s="412"/>
      <c r="O173" s="412"/>
      <c r="P173" s="412"/>
      <c r="Q173" s="412"/>
      <c r="R173" s="412"/>
      <c r="S173" s="412"/>
      <c r="T173" s="211"/>
      <c r="AT173" s="110" t="s">
        <v>148</v>
      </c>
      <c r="AU173" s="110" t="s">
        <v>154</v>
      </c>
    </row>
    <row r="174" spans="2:63" s="184" customFormat="1" ht="22.35" customHeight="1">
      <c r="B174" s="183"/>
      <c r="D174" s="185" t="s">
        <v>69</v>
      </c>
      <c r="E174" s="194" t="s">
        <v>1669</v>
      </c>
      <c r="F174" s="194" t="s">
        <v>1670</v>
      </c>
      <c r="J174" s="195">
        <f>BK174</f>
        <v>0</v>
      </c>
      <c r="L174" s="183"/>
      <c r="M174" s="188"/>
      <c r="N174" s="189"/>
      <c r="O174" s="189"/>
      <c r="P174" s="190">
        <f>SUM(P175:P180)</f>
        <v>0</v>
      </c>
      <c r="Q174" s="189"/>
      <c r="R174" s="190">
        <f>SUM(R175:R180)</f>
        <v>0</v>
      </c>
      <c r="S174" s="189"/>
      <c r="T174" s="191">
        <f>SUM(T175:T180)</f>
        <v>0</v>
      </c>
      <c r="AR174" s="185" t="s">
        <v>76</v>
      </c>
      <c r="AT174" s="192" t="s">
        <v>69</v>
      </c>
      <c r="AU174" s="192" t="s">
        <v>78</v>
      </c>
      <c r="AY174" s="185" t="s">
        <v>139</v>
      </c>
      <c r="BK174" s="193">
        <f>SUM(BK175:BK180)</f>
        <v>0</v>
      </c>
    </row>
    <row r="175" spans="2:65" s="410" customFormat="1" ht="16.5" customHeight="1">
      <c r="B175" s="119"/>
      <c r="C175" s="196" t="s">
        <v>10</v>
      </c>
      <c r="D175" s="196" t="s">
        <v>141</v>
      </c>
      <c r="E175" s="197" t="s">
        <v>1671</v>
      </c>
      <c r="F175" s="198" t="s">
        <v>1672</v>
      </c>
      <c r="G175" s="199" t="s">
        <v>1589</v>
      </c>
      <c r="H175" s="200">
        <v>1</v>
      </c>
      <c r="I175" s="6"/>
      <c r="J175" s="202">
        <f>ROUND(I175*H175,2)</f>
        <v>0</v>
      </c>
      <c r="K175" s="198" t="s">
        <v>5</v>
      </c>
      <c r="L175" s="119"/>
      <c r="M175" s="203" t="s">
        <v>5</v>
      </c>
      <c r="N175" s="204" t="s">
        <v>41</v>
      </c>
      <c r="O175" s="412"/>
      <c r="P175" s="205">
        <f>O175*H175</f>
        <v>0</v>
      </c>
      <c r="Q175" s="205">
        <v>0</v>
      </c>
      <c r="R175" s="205">
        <f>Q175*H175</f>
        <v>0</v>
      </c>
      <c r="S175" s="205">
        <v>0</v>
      </c>
      <c r="T175" s="206">
        <f>S175*H175</f>
        <v>0</v>
      </c>
      <c r="AR175" s="110" t="s">
        <v>146</v>
      </c>
      <c r="AT175" s="110" t="s">
        <v>141</v>
      </c>
      <c r="AU175" s="110" t="s">
        <v>154</v>
      </c>
      <c r="AY175" s="110" t="s">
        <v>139</v>
      </c>
      <c r="BE175" s="207">
        <f>IF(N175="základní",J175,0)</f>
        <v>0</v>
      </c>
      <c r="BF175" s="207">
        <f>IF(N175="snížená",J175,0)</f>
        <v>0</v>
      </c>
      <c r="BG175" s="207">
        <f>IF(N175="zákl. přenesená",J175,0)</f>
        <v>0</v>
      </c>
      <c r="BH175" s="207">
        <f>IF(N175="sníž. přenesená",J175,0)</f>
        <v>0</v>
      </c>
      <c r="BI175" s="207">
        <f>IF(N175="nulová",J175,0)</f>
        <v>0</v>
      </c>
      <c r="BJ175" s="110" t="s">
        <v>76</v>
      </c>
      <c r="BK175" s="207">
        <f>ROUND(I175*H175,2)</f>
        <v>0</v>
      </c>
      <c r="BL175" s="110" t="s">
        <v>146</v>
      </c>
      <c r="BM175" s="110" t="s">
        <v>467</v>
      </c>
    </row>
    <row r="176" spans="2:47" s="410" customFormat="1" ht="67.5">
      <c r="B176" s="119"/>
      <c r="D176" s="208" t="s">
        <v>148</v>
      </c>
      <c r="F176" s="209" t="s">
        <v>1673</v>
      </c>
      <c r="L176" s="119"/>
      <c r="M176" s="210"/>
      <c r="N176" s="412"/>
      <c r="O176" s="412"/>
      <c r="P176" s="412"/>
      <c r="Q176" s="412"/>
      <c r="R176" s="412"/>
      <c r="S176" s="412"/>
      <c r="T176" s="211"/>
      <c r="AT176" s="110" t="s">
        <v>148</v>
      </c>
      <c r="AU176" s="110" t="s">
        <v>154</v>
      </c>
    </row>
    <row r="177" spans="2:65" s="410" customFormat="1" ht="16.5" customHeight="1">
      <c r="B177" s="119"/>
      <c r="C177" s="196" t="s">
        <v>309</v>
      </c>
      <c r="D177" s="196" t="s">
        <v>141</v>
      </c>
      <c r="E177" s="197" t="s">
        <v>1674</v>
      </c>
      <c r="F177" s="198" t="s">
        <v>1675</v>
      </c>
      <c r="G177" s="199" t="s">
        <v>1589</v>
      </c>
      <c r="H177" s="200">
        <v>1</v>
      </c>
      <c r="I177" s="6"/>
      <c r="J177" s="202">
        <f>ROUND(I177*H177,2)</f>
        <v>0</v>
      </c>
      <c r="K177" s="198" t="s">
        <v>5</v>
      </c>
      <c r="L177" s="119"/>
      <c r="M177" s="203" t="s">
        <v>5</v>
      </c>
      <c r="N177" s="204" t="s">
        <v>41</v>
      </c>
      <c r="O177" s="412"/>
      <c r="P177" s="205">
        <f>O177*H177</f>
        <v>0</v>
      </c>
      <c r="Q177" s="205">
        <v>0</v>
      </c>
      <c r="R177" s="205">
        <f>Q177*H177</f>
        <v>0</v>
      </c>
      <c r="S177" s="205">
        <v>0</v>
      </c>
      <c r="T177" s="206">
        <f>S177*H177</f>
        <v>0</v>
      </c>
      <c r="AR177" s="110" t="s">
        <v>146</v>
      </c>
      <c r="AT177" s="110" t="s">
        <v>141</v>
      </c>
      <c r="AU177" s="110" t="s">
        <v>154</v>
      </c>
      <c r="AY177" s="110" t="s">
        <v>139</v>
      </c>
      <c r="BE177" s="207">
        <f>IF(N177="základní",J177,0)</f>
        <v>0</v>
      </c>
      <c r="BF177" s="207">
        <f>IF(N177="snížená",J177,0)</f>
        <v>0</v>
      </c>
      <c r="BG177" s="207">
        <f>IF(N177="zákl. přenesená",J177,0)</f>
        <v>0</v>
      </c>
      <c r="BH177" s="207">
        <f>IF(N177="sníž. přenesená",J177,0)</f>
        <v>0</v>
      </c>
      <c r="BI177" s="207">
        <f>IF(N177="nulová",J177,0)</f>
        <v>0</v>
      </c>
      <c r="BJ177" s="110" t="s">
        <v>76</v>
      </c>
      <c r="BK177" s="207">
        <f>ROUND(I177*H177,2)</f>
        <v>0</v>
      </c>
      <c r="BL177" s="110" t="s">
        <v>146</v>
      </c>
      <c r="BM177" s="110" t="s">
        <v>483</v>
      </c>
    </row>
    <row r="178" spans="2:47" s="410" customFormat="1" ht="54">
      <c r="B178" s="119"/>
      <c r="D178" s="208" t="s">
        <v>148</v>
      </c>
      <c r="F178" s="209" t="s">
        <v>1676</v>
      </c>
      <c r="L178" s="119"/>
      <c r="M178" s="210"/>
      <c r="N178" s="412"/>
      <c r="O178" s="412"/>
      <c r="P178" s="412"/>
      <c r="Q178" s="412"/>
      <c r="R178" s="412"/>
      <c r="S178" s="412"/>
      <c r="T178" s="211"/>
      <c r="AT178" s="110" t="s">
        <v>148</v>
      </c>
      <c r="AU178" s="110" t="s">
        <v>154</v>
      </c>
    </row>
    <row r="179" spans="2:65" s="410" customFormat="1" ht="16.5" customHeight="1">
      <c r="B179" s="119"/>
      <c r="C179" s="196" t="s">
        <v>314</v>
      </c>
      <c r="D179" s="196" t="s">
        <v>141</v>
      </c>
      <c r="E179" s="197" t="s">
        <v>1677</v>
      </c>
      <c r="F179" s="198" t="s">
        <v>1678</v>
      </c>
      <c r="G179" s="199" t="s">
        <v>1589</v>
      </c>
      <c r="H179" s="200">
        <v>1</v>
      </c>
      <c r="I179" s="6"/>
      <c r="J179" s="202">
        <f>ROUND(I179*H179,2)</f>
        <v>0</v>
      </c>
      <c r="K179" s="198" t="s">
        <v>5</v>
      </c>
      <c r="L179" s="119"/>
      <c r="M179" s="203" t="s">
        <v>5</v>
      </c>
      <c r="N179" s="204" t="s">
        <v>41</v>
      </c>
      <c r="O179" s="412"/>
      <c r="P179" s="205">
        <f>O179*H179</f>
        <v>0</v>
      </c>
      <c r="Q179" s="205">
        <v>0</v>
      </c>
      <c r="R179" s="205">
        <f>Q179*H179</f>
        <v>0</v>
      </c>
      <c r="S179" s="205">
        <v>0</v>
      </c>
      <c r="T179" s="206">
        <f>S179*H179</f>
        <v>0</v>
      </c>
      <c r="AR179" s="110" t="s">
        <v>146</v>
      </c>
      <c r="AT179" s="110" t="s">
        <v>141</v>
      </c>
      <c r="AU179" s="110" t="s">
        <v>154</v>
      </c>
      <c r="AY179" s="110" t="s">
        <v>139</v>
      </c>
      <c r="BE179" s="207">
        <f>IF(N179="základní",J179,0)</f>
        <v>0</v>
      </c>
      <c r="BF179" s="207">
        <f>IF(N179="snížená",J179,0)</f>
        <v>0</v>
      </c>
      <c r="BG179" s="207">
        <f>IF(N179="zákl. přenesená",J179,0)</f>
        <v>0</v>
      </c>
      <c r="BH179" s="207">
        <f>IF(N179="sníž. přenesená",J179,0)</f>
        <v>0</v>
      </c>
      <c r="BI179" s="207">
        <f>IF(N179="nulová",J179,0)</f>
        <v>0</v>
      </c>
      <c r="BJ179" s="110" t="s">
        <v>76</v>
      </c>
      <c r="BK179" s="207">
        <f>ROUND(I179*H179,2)</f>
        <v>0</v>
      </c>
      <c r="BL179" s="110" t="s">
        <v>146</v>
      </c>
      <c r="BM179" s="110" t="s">
        <v>496</v>
      </c>
    </row>
    <row r="180" spans="2:47" s="410" customFormat="1" ht="40.5">
      <c r="B180" s="119"/>
      <c r="D180" s="208" t="s">
        <v>148</v>
      </c>
      <c r="F180" s="209" t="s">
        <v>1679</v>
      </c>
      <c r="L180" s="119"/>
      <c r="M180" s="210"/>
      <c r="N180" s="412"/>
      <c r="O180" s="412"/>
      <c r="P180" s="412"/>
      <c r="Q180" s="412"/>
      <c r="R180" s="412"/>
      <c r="S180" s="412"/>
      <c r="T180" s="211"/>
      <c r="AT180" s="110" t="s">
        <v>148</v>
      </c>
      <c r="AU180" s="110" t="s">
        <v>154</v>
      </c>
    </row>
    <row r="181" spans="2:63" s="184" customFormat="1" ht="22.35" customHeight="1">
      <c r="B181" s="183"/>
      <c r="D181" s="185" t="s">
        <v>69</v>
      </c>
      <c r="E181" s="194" t="s">
        <v>1680</v>
      </c>
      <c r="F181" s="194" t="s">
        <v>1681</v>
      </c>
      <c r="J181" s="195">
        <f>BK181</f>
        <v>0</v>
      </c>
      <c r="L181" s="183"/>
      <c r="M181" s="188"/>
      <c r="N181" s="189"/>
      <c r="O181" s="189"/>
      <c r="P181" s="190">
        <f>SUM(P182:P185)</f>
        <v>0</v>
      </c>
      <c r="Q181" s="189"/>
      <c r="R181" s="190">
        <f>SUM(R182:R185)</f>
        <v>0</v>
      </c>
      <c r="S181" s="189"/>
      <c r="T181" s="191">
        <f>SUM(T182:T185)</f>
        <v>0</v>
      </c>
      <c r="AR181" s="185" t="s">
        <v>76</v>
      </c>
      <c r="AT181" s="192" t="s">
        <v>69</v>
      </c>
      <c r="AU181" s="192" t="s">
        <v>78</v>
      </c>
      <c r="AY181" s="185" t="s">
        <v>139</v>
      </c>
      <c r="BK181" s="193">
        <f>SUM(BK182:BK185)</f>
        <v>0</v>
      </c>
    </row>
    <row r="182" spans="2:65" s="410" customFormat="1" ht="16.5" customHeight="1">
      <c r="B182" s="119"/>
      <c r="C182" s="196" t="s">
        <v>321</v>
      </c>
      <c r="D182" s="196" t="s">
        <v>141</v>
      </c>
      <c r="E182" s="197" t="s">
        <v>1682</v>
      </c>
      <c r="F182" s="198" t="s">
        <v>1683</v>
      </c>
      <c r="G182" s="199" t="s">
        <v>1589</v>
      </c>
      <c r="H182" s="200">
        <v>1</v>
      </c>
      <c r="I182" s="6"/>
      <c r="J182" s="202">
        <f>ROUND(I182*H182,2)</f>
        <v>0</v>
      </c>
      <c r="K182" s="198" t="s">
        <v>5</v>
      </c>
      <c r="L182" s="119"/>
      <c r="M182" s="203" t="s">
        <v>5</v>
      </c>
      <c r="N182" s="204" t="s">
        <v>41</v>
      </c>
      <c r="O182" s="412"/>
      <c r="P182" s="205">
        <f>O182*H182</f>
        <v>0</v>
      </c>
      <c r="Q182" s="205">
        <v>0</v>
      </c>
      <c r="R182" s="205">
        <f>Q182*H182</f>
        <v>0</v>
      </c>
      <c r="S182" s="205">
        <v>0</v>
      </c>
      <c r="T182" s="206">
        <f>S182*H182</f>
        <v>0</v>
      </c>
      <c r="AR182" s="110" t="s">
        <v>146</v>
      </c>
      <c r="AT182" s="110" t="s">
        <v>141</v>
      </c>
      <c r="AU182" s="110" t="s">
        <v>154</v>
      </c>
      <c r="AY182" s="110" t="s">
        <v>139</v>
      </c>
      <c r="BE182" s="207">
        <f>IF(N182="základní",J182,0)</f>
        <v>0</v>
      </c>
      <c r="BF182" s="207">
        <f>IF(N182="snížená",J182,0)</f>
        <v>0</v>
      </c>
      <c r="BG182" s="207">
        <f>IF(N182="zákl. přenesená",J182,0)</f>
        <v>0</v>
      </c>
      <c r="BH182" s="207">
        <f>IF(N182="sníž. přenesená",J182,0)</f>
        <v>0</v>
      </c>
      <c r="BI182" s="207">
        <f>IF(N182="nulová",J182,0)</f>
        <v>0</v>
      </c>
      <c r="BJ182" s="110" t="s">
        <v>76</v>
      </c>
      <c r="BK182" s="207">
        <f>ROUND(I182*H182,2)</f>
        <v>0</v>
      </c>
      <c r="BL182" s="110" t="s">
        <v>146</v>
      </c>
      <c r="BM182" s="110" t="s">
        <v>509</v>
      </c>
    </row>
    <row r="183" spans="2:47" s="410" customFormat="1" ht="40.5">
      <c r="B183" s="119"/>
      <c r="D183" s="208" t="s">
        <v>148</v>
      </c>
      <c r="F183" s="209" t="s">
        <v>1684</v>
      </c>
      <c r="L183" s="119"/>
      <c r="M183" s="210"/>
      <c r="N183" s="412"/>
      <c r="O183" s="412"/>
      <c r="P183" s="412"/>
      <c r="Q183" s="412"/>
      <c r="R183" s="412"/>
      <c r="S183" s="412"/>
      <c r="T183" s="211"/>
      <c r="AT183" s="110" t="s">
        <v>148</v>
      </c>
      <c r="AU183" s="110" t="s">
        <v>154</v>
      </c>
    </row>
    <row r="184" spans="2:65" s="410" customFormat="1" ht="25.5" customHeight="1">
      <c r="B184" s="119"/>
      <c r="C184" s="196" t="s">
        <v>327</v>
      </c>
      <c r="D184" s="196" t="s">
        <v>141</v>
      </c>
      <c r="E184" s="197" t="s">
        <v>1685</v>
      </c>
      <c r="F184" s="198" t="s">
        <v>1686</v>
      </c>
      <c r="G184" s="199" t="s">
        <v>1589</v>
      </c>
      <c r="H184" s="200">
        <v>1</v>
      </c>
      <c r="I184" s="6"/>
      <c r="J184" s="202">
        <f>ROUND(I184*H184,2)</f>
        <v>0</v>
      </c>
      <c r="K184" s="198" t="s">
        <v>5</v>
      </c>
      <c r="L184" s="119"/>
      <c r="M184" s="203" t="s">
        <v>5</v>
      </c>
      <c r="N184" s="204" t="s">
        <v>41</v>
      </c>
      <c r="O184" s="412"/>
      <c r="P184" s="205">
        <f>O184*H184</f>
        <v>0</v>
      </c>
      <c r="Q184" s="205">
        <v>0</v>
      </c>
      <c r="R184" s="205">
        <f>Q184*H184</f>
        <v>0</v>
      </c>
      <c r="S184" s="205">
        <v>0</v>
      </c>
      <c r="T184" s="206">
        <f>S184*H184</f>
        <v>0</v>
      </c>
      <c r="AR184" s="110" t="s">
        <v>146</v>
      </c>
      <c r="AT184" s="110" t="s">
        <v>141</v>
      </c>
      <c r="AU184" s="110" t="s">
        <v>154</v>
      </c>
      <c r="AY184" s="110" t="s">
        <v>139</v>
      </c>
      <c r="BE184" s="207">
        <f>IF(N184="základní",J184,0)</f>
        <v>0</v>
      </c>
      <c r="BF184" s="207">
        <f>IF(N184="snížená",J184,0)</f>
        <v>0</v>
      </c>
      <c r="BG184" s="207">
        <f>IF(N184="zákl. přenesená",J184,0)</f>
        <v>0</v>
      </c>
      <c r="BH184" s="207">
        <f>IF(N184="sníž. přenesená",J184,0)</f>
        <v>0</v>
      </c>
      <c r="BI184" s="207">
        <f>IF(N184="nulová",J184,0)</f>
        <v>0</v>
      </c>
      <c r="BJ184" s="110" t="s">
        <v>76</v>
      </c>
      <c r="BK184" s="207">
        <f>ROUND(I184*H184,2)</f>
        <v>0</v>
      </c>
      <c r="BL184" s="110" t="s">
        <v>146</v>
      </c>
      <c r="BM184" s="110" t="s">
        <v>527</v>
      </c>
    </row>
    <row r="185" spans="2:47" s="410" customFormat="1" ht="40.5">
      <c r="B185" s="119"/>
      <c r="D185" s="208" t="s">
        <v>148</v>
      </c>
      <c r="F185" s="209" t="s">
        <v>1687</v>
      </c>
      <c r="L185" s="119"/>
      <c r="M185" s="210"/>
      <c r="N185" s="412"/>
      <c r="O185" s="412"/>
      <c r="P185" s="412"/>
      <c r="Q185" s="412"/>
      <c r="R185" s="412"/>
      <c r="S185" s="412"/>
      <c r="T185" s="211"/>
      <c r="AT185" s="110" t="s">
        <v>148</v>
      </c>
      <c r="AU185" s="110" t="s">
        <v>154</v>
      </c>
    </row>
    <row r="186" spans="2:63" s="184" customFormat="1" ht="22.35" customHeight="1">
      <c r="B186" s="183"/>
      <c r="D186" s="185" t="s">
        <v>69</v>
      </c>
      <c r="E186" s="194" t="s">
        <v>1688</v>
      </c>
      <c r="F186" s="194" t="s">
        <v>1689</v>
      </c>
      <c r="J186" s="195">
        <f>BK186</f>
        <v>0</v>
      </c>
      <c r="L186" s="183"/>
      <c r="M186" s="188"/>
      <c r="N186" s="189"/>
      <c r="O186" s="189"/>
      <c r="P186" s="190">
        <f>SUM(P187:P190)</f>
        <v>0</v>
      </c>
      <c r="Q186" s="189"/>
      <c r="R186" s="190">
        <f>SUM(R187:R190)</f>
        <v>0</v>
      </c>
      <c r="S186" s="189"/>
      <c r="T186" s="191">
        <f>SUM(T187:T190)</f>
        <v>0</v>
      </c>
      <c r="AR186" s="185" t="s">
        <v>76</v>
      </c>
      <c r="AT186" s="192" t="s">
        <v>69</v>
      </c>
      <c r="AU186" s="192" t="s">
        <v>78</v>
      </c>
      <c r="AY186" s="185" t="s">
        <v>139</v>
      </c>
      <c r="BK186" s="193">
        <f>SUM(BK187:BK190)</f>
        <v>0</v>
      </c>
    </row>
    <row r="187" spans="2:65" s="410" customFormat="1" ht="16.5" customHeight="1">
      <c r="B187" s="119"/>
      <c r="C187" s="196" t="s">
        <v>332</v>
      </c>
      <c r="D187" s="196" t="s">
        <v>141</v>
      </c>
      <c r="E187" s="197" t="s">
        <v>1690</v>
      </c>
      <c r="F187" s="198" t="s">
        <v>1691</v>
      </c>
      <c r="G187" s="199" t="s">
        <v>1589</v>
      </c>
      <c r="H187" s="200">
        <v>1</v>
      </c>
      <c r="I187" s="6"/>
      <c r="J187" s="202">
        <f>ROUND(I187*H187,2)</f>
        <v>0</v>
      </c>
      <c r="K187" s="198" t="s">
        <v>5</v>
      </c>
      <c r="L187" s="119"/>
      <c r="M187" s="203" t="s">
        <v>5</v>
      </c>
      <c r="N187" s="204" t="s">
        <v>41</v>
      </c>
      <c r="O187" s="412"/>
      <c r="P187" s="205">
        <f>O187*H187</f>
        <v>0</v>
      </c>
      <c r="Q187" s="205">
        <v>0</v>
      </c>
      <c r="R187" s="205">
        <f>Q187*H187</f>
        <v>0</v>
      </c>
      <c r="S187" s="205">
        <v>0</v>
      </c>
      <c r="T187" s="206">
        <f>S187*H187</f>
        <v>0</v>
      </c>
      <c r="AR187" s="110" t="s">
        <v>146</v>
      </c>
      <c r="AT187" s="110" t="s">
        <v>141</v>
      </c>
      <c r="AU187" s="110" t="s">
        <v>154</v>
      </c>
      <c r="AY187" s="110" t="s">
        <v>139</v>
      </c>
      <c r="BE187" s="207">
        <f>IF(N187="základní",J187,0)</f>
        <v>0</v>
      </c>
      <c r="BF187" s="207">
        <f>IF(N187="snížená",J187,0)</f>
        <v>0</v>
      </c>
      <c r="BG187" s="207">
        <f>IF(N187="zákl. přenesená",J187,0)</f>
        <v>0</v>
      </c>
      <c r="BH187" s="207">
        <f>IF(N187="sníž. přenesená",J187,0)</f>
        <v>0</v>
      </c>
      <c r="BI187" s="207">
        <f>IF(N187="nulová",J187,0)</f>
        <v>0</v>
      </c>
      <c r="BJ187" s="110" t="s">
        <v>76</v>
      </c>
      <c r="BK187" s="207">
        <f>ROUND(I187*H187,2)</f>
        <v>0</v>
      </c>
      <c r="BL187" s="110" t="s">
        <v>146</v>
      </c>
      <c r="BM187" s="110" t="s">
        <v>543</v>
      </c>
    </row>
    <row r="188" spans="2:47" s="410" customFormat="1" ht="13.5">
      <c r="B188" s="119"/>
      <c r="D188" s="208" t="s">
        <v>148</v>
      </c>
      <c r="F188" s="209" t="s">
        <v>1692</v>
      </c>
      <c r="L188" s="119"/>
      <c r="M188" s="210"/>
      <c r="N188" s="412"/>
      <c r="O188" s="412"/>
      <c r="P188" s="412"/>
      <c r="Q188" s="412"/>
      <c r="R188" s="412"/>
      <c r="S188" s="412"/>
      <c r="T188" s="211"/>
      <c r="AT188" s="110" t="s">
        <v>148</v>
      </c>
      <c r="AU188" s="110" t="s">
        <v>154</v>
      </c>
    </row>
    <row r="189" spans="2:65" s="410" customFormat="1" ht="25.5" customHeight="1">
      <c r="B189" s="119"/>
      <c r="C189" s="196" t="s">
        <v>355</v>
      </c>
      <c r="D189" s="196" t="s">
        <v>141</v>
      </c>
      <c r="E189" s="197" t="s">
        <v>1693</v>
      </c>
      <c r="F189" s="198" t="s">
        <v>2101</v>
      </c>
      <c r="G189" s="199" t="s">
        <v>1589</v>
      </c>
      <c r="H189" s="200">
        <v>1</v>
      </c>
      <c r="I189" s="6"/>
      <c r="J189" s="202">
        <f>ROUND(I189*H189,2)</f>
        <v>0</v>
      </c>
      <c r="K189" s="198" t="s">
        <v>5</v>
      </c>
      <c r="L189" s="119"/>
      <c r="M189" s="203" t="s">
        <v>5</v>
      </c>
      <c r="N189" s="204" t="s">
        <v>41</v>
      </c>
      <c r="O189" s="412"/>
      <c r="P189" s="205">
        <f>O189*H189</f>
        <v>0</v>
      </c>
      <c r="Q189" s="205">
        <v>0</v>
      </c>
      <c r="R189" s="205">
        <f>Q189*H189</f>
        <v>0</v>
      </c>
      <c r="S189" s="205">
        <v>0</v>
      </c>
      <c r="T189" s="206">
        <f>S189*H189</f>
        <v>0</v>
      </c>
      <c r="AR189" s="110" t="s">
        <v>146</v>
      </c>
      <c r="AT189" s="110" t="s">
        <v>141</v>
      </c>
      <c r="AU189" s="110" t="s">
        <v>154</v>
      </c>
      <c r="AY189" s="110" t="s">
        <v>139</v>
      </c>
      <c r="BE189" s="207">
        <f>IF(N189="základní",J189,0)</f>
        <v>0</v>
      </c>
      <c r="BF189" s="207">
        <f>IF(N189="snížená",J189,0)</f>
        <v>0</v>
      </c>
      <c r="BG189" s="207">
        <f>IF(N189="zákl. přenesená",J189,0)</f>
        <v>0</v>
      </c>
      <c r="BH189" s="207">
        <f>IF(N189="sníž. přenesená",J189,0)</f>
        <v>0</v>
      </c>
      <c r="BI189" s="207">
        <f>IF(N189="nulová",J189,0)</f>
        <v>0</v>
      </c>
      <c r="BJ189" s="110" t="s">
        <v>76</v>
      </c>
      <c r="BK189" s="207">
        <f>ROUND(I189*H189,2)</f>
        <v>0</v>
      </c>
      <c r="BL189" s="110" t="s">
        <v>146</v>
      </c>
      <c r="BM189" s="110" t="s">
        <v>552</v>
      </c>
    </row>
    <row r="190" spans="2:47" s="410" customFormat="1" ht="27">
      <c r="B190" s="119"/>
      <c r="D190" s="208" t="s">
        <v>148</v>
      </c>
      <c r="F190" s="209" t="s">
        <v>2100</v>
      </c>
      <c r="L190" s="119"/>
      <c r="M190" s="210"/>
      <c r="N190" s="412"/>
      <c r="O190" s="412"/>
      <c r="P190" s="412"/>
      <c r="Q190" s="412"/>
      <c r="R190" s="412"/>
      <c r="S190" s="412"/>
      <c r="T190" s="211"/>
      <c r="AT190" s="110" t="s">
        <v>148</v>
      </c>
      <c r="AU190" s="110" t="s">
        <v>154</v>
      </c>
    </row>
    <row r="191" spans="2:63" s="184" customFormat="1" ht="22.35" customHeight="1">
      <c r="B191" s="183"/>
      <c r="D191" s="185" t="s">
        <v>69</v>
      </c>
      <c r="E191" s="194" t="s">
        <v>1694</v>
      </c>
      <c r="F191" s="194" t="s">
        <v>1695</v>
      </c>
      <c r="J191" s="195">
        <f>BK191</f>
        <v>0</v>
      </c>
      <c r="L191" s="183"/>
      <c r="M191" s="188"/>
      <c r="N191" s="189"/>
      <c r="O191" s="189"/>
      <c r="P191" s="190">
        <f>SUM(P192:P193)</f>
        <v>0</v>
      </c>
      <c r="Q191" s="189"/>
      <c r="R191" s="190">
        <f>SUM(R192:R193)</f>
        <v>0</v>
      </c>
      <c r="S191" s="189"/>
      <c r="T191" s="191">
        <f>SUM(T192:T193)</f>
        <v>0</v>
      </c>
      <c r="AR191" s="185" t="s">
        <v>76</v>
      </c>
      <c r="AT191" s="192" t="s">
        <v>69</v>
      </c>
      <c r="AU191" s="192" t="s">
        <v>78</v>
      </c>
      <c r="AY191" s="185" t="s">
        <v>139</v>
      </c>
      <c r="BK191" s="193">
        <f>SUM(BK192:BK193)</f>
        <v>0</v>
      </c>
    </row>
    <row r="192" spans="2:65" s="410" customFormat="1" ht="16.5" customHeight="1">
      <c r="B192" s="119"/>
      <c r="C192" s="196" t="s">
        <v>361</v>
      </c>
      <c r="D192" s="196" t="s">
        <v>141</v>
      </c>
      <c r="E192" s="197" t="s">
        <v>1696</v>
      </c>
      <c r="F192" s="198" t="s">
        <v>1697</v>
      </c>
      <c r="G192" s="199" t="s">
        <v>1589</v>
      </c>
      <c r="H192" s="200">
        <v>1</v>
      </c>
      <c r="I192" s="6"/>
      <c r="J192" s="202">
        <f>ROUND(I192*H192,2)</f>
        <v>0</v>
      </c>
      <c r="K192" s="198" t="s">
        <v>5</v>
      </c>
      <c r="L192" s="119"/>
      <c r="M192" s="203" t="s">
        <v>5</v>
      </c>
      <c r="N192" s="204" t="s">
        <v>41</v>
      </c>
      <c r="O192" s="412"/>
      <c r="P192" s="205">
        <f>O192*H192</f>
        <v>0</v>
      </c>
      <c r="Q192" s="205">
        <v>0</v>
      </c>
      <c r="R192" s="205">
        <f>Q192*H192</f>
        <v>0</v>
      </c>
      <c r="S192" s="205">
        <v>0</v>
      </c>
      <c r="T192" s="206">
        <f>S192*H192</f>
        <v>0</v>
      </c>
      <c r="AR192" s="110" t="s">
        <v>146</v>
      </c>
      <c r="AT192" s="110" t="s">
        <v>141</v>
      </c>
      <c r="AU192" s="110" t="s">
        <v>154</v>
      </c>
      <c r="AY192" s="110" t="s">
        <v>139</v>
      </c>
      <c r="BE192" s="207">
        <f>IF(N192="základní",J192,0)</f>
        <v>0</v>
      </c>
      <c r="BF192" s="207">
        <f>IF(N192="snížená",J192,0)</f>
        <v>0</v>
      </c>
      <c r="BG192" s="207">
        <f>IF(N192="zákl. přenesená",J192,0)</f>
        <v>0</v>
      </c>
      <c r="BH192" s="207">
        <f>IF(N192="sníž. přenesená",J192,0)</f>
        <v>0</v>
      </c>
      <c r="BI192" s="207">
        <f>IF(N192="nulová",J192,0)</f>
        <v>0</v>
      </c>
      <c r="BJ192" s="110" t="s">
        <v>76</v>
      </c>
      <c r="BK192" s="207">
        <f>ROUND(I192*H192,2)</f>
        <v>0</v>
      </c>
      <c r="BL192" s="110" t="s">
        <v>146</v>
      </c>
      <c r="BM192" s="110" t="s">
        <v>561</v>
      </c>
    </row>
    <row r="193" spans="2:47" s="410" customFormat="1" ht="13.5">
      <c r="B193" s="119"/>
      <c r="D193" s="208" t="s">
        <v>148</v>
      </c>
      <c r="F193" s="209" t="s">
        <v>1697</v>
      </c>
      <c r="L193" s="119"/>
      <c r="M193" s="210"/>
      <c r="N193" s="412"/>
      <c r="O193" s="412"/>
      <c r="P193" s="412"/>
      <c r="Q193" s="412"/>
      <c r="R193" s="412"/>
      <c r="S193" s="412"/>
      <c r="T193" s="211"/>
      <c r="AT193" s="110" t="s">
        <v>148</v>
      </c>
      <c r="AU193" s="110" t="s">
        <v>154</v>
      </c>
    </row>
    <row r="194" spans="2:63" s="184" customFormat="1" ht="22.35" customHeight="1">
      <c r="B194" s="183"/>
      <c r="D194" s="185" t="s">
        <v>69</v>
      </c>
      <c r="E194" s="194" t="s">
        <v>1698</v>
      </c>
      <c r="F194" s="194" t="s">
        <v>1699</v>
      </c>
      <c r="J194" s="195">
        <f>BK194</f>
        <v>0</v>
      </c>
      <c r="L194" s="183"/>
      <c r="M194" s="188"/>
      <c r="N194" s="189"/>
      <c r="O194" s="189"/>
      <c r="P194" s="190">
        <f>SUM(P195:P196)</f>
        <v>0</v>
      </c>
      <c r="Q194" s="189"/>
      <c r="R194" s="190">
        <f>SUM(R195:R196)</f>
        <v>0</v>
      </c>
      <c r="S194" s="189"/>
      <c r="T194" s="191">
        <f>SUM(T195:T196)</f>
        <v>0</v>
      </c>
      <c r="AR194" s="185" t="s">
        <v>76</v>
      </c>
      <c r="AT194" s="192" t="s">
        <v>69</v>
      </c>
      <c r="AU194" s="192" t="s">
        <v>78</v>
      </c>
      <c r="AY194" s="185" t="s">
        <v>139</v>
      </c>
      <c r="BK194" s="193">
        <f>SUM(BK195:BK196)</f>
        <v>0</v>
      </c>
    </row>
    <row r="195" spans="2:65" s="410" customFormat="1" ht="16.5" customHeight="1">
      <c r="B195" s="119"/>
      <c r="C195" s="196" t="s">
        <v>367</v>
      </c>
      <c r="D195" s="196" t="s">
        <v>141</v>
      </c>
      <c r="E195" s="197" t="s">
        <v>1700</v>
      </c>
      <c r="F195" s="198" t="s">
        <v>1701</v>
      </c>
      <c r="G195" s="199" t="s">
        <v>1589</v>
      </c>
      <c r="H195" s="200">
        <v>1</v>
      </c>
      <c r="I195" s="6"/>
      <c r="J195" s="202">
        <f>ROUND(I195*H195,2)</f>
        <v>0</v>
      </c>
      <c r="K195" s="198" t="s">
        <v>5</v>
      </c>
      <c r="L195" s="119"/>
      <c r="M195" s="203" t="s">
        <v>5</v>
      </c>
      <c r="N195" s="204" t="s">
        <v>41</v>
      </c>
      <c r="O195" s="412"/>
      <c r="P195" s="205">
        <f>O195*H195</f>
        <v>0</v>
      </c>
      <c r="Q195" s="205">
        <v>0</v>
      </c>
      <c r="R195" s="205">
        <f>Q195*H195</f>
        <v>0</v>
      </c>
      <c r="S195" s="205">
        <v>0</v>
      </c>
      <c r="T195" s="206">
        <f>S195*H195</f>
        <v>0</v>
      </c>
      <c r="AR195" s="110" t="s">
        <v>146</v>
      </c>
      <c r="AT195" s="110" t="s">
        <v>141</v>
      </c>
      <c r="AU195" s="110" t="s">
        <v>154</v>
      </c>
      <c r="AY195" s="110" t="s">
        <v>139</v>
      </c>
      <c r="BE195" s="207">
        <f>IF(N195="základní",J195,0)</f>
        <v>0</v>
      </c>
      <c r="BF195" s="207">
        <f>IF(N195="snížená",J195,0)</f>
        <v>0</v>
      </c>
      <c r="BG195" s="207">
        <f>IF(N195="zákl. přenesená",J195,0)</f>
        <v>0</v>
      </c>
      <c r="BH195" s="207">
        <f>IF(N195="sníž. přenesená",J195,0)</f>
        <v>0</v>
      </c>
      <c r="BI195" s="207">
        <f>IF(N195="nulová",J195,0)</f>
        <v>0</v>
      </c>
      <c r="BJ195" s="110" t="s">
        <v>76</v>
      </c>
      <c r="BK195" s="207">
        <f>ROUND(I195*H195,2)</f>
        <v>0</v>
      </c>
      <c r="BL195" s="110" t="s">
        <v>146</v>
      </c>
      <c r="BM195" s="110" t="s">
        <v>572</v>
      </c>
    </row>
    <row r="196" spans="2:47" s="410" customFormat="1" ht="13.5">
      <c r="B196" s="119"/>
      <c r="D196" s="208" t="s">
        <v>148</v>
      </c>
      <c r="F196" s="209" t="s">
        <v>1701</v>
      </c>
      <c r="L196" s="119"/>
      <c r="M196" s="210"/>
      <c r="N196" s="412"/>
      <c r="O196" s="412"/>
      <c r="P196" s="412"/>
      <c r="Q196" s="412"/>
      <c r="R196" s="412"/>
      <c r="S196" s="412"/>
      <c r="T196" s="211"/>
      <c r="AT196" s="110" t="s">
        <v>148</v>
      </c>
      <c r="AU196" s="110" t="s">
        <v>154</v>
      </c>
    </row>
    <row r="197" spans="2:63" s="184" customFormat="1" ht="22.35" customHeight="1">
      <c r="B197" s="183"/>
      <c r="D197" s="185" t="s">
        <v>69</v>
      </c>
      <c r="E197" s="194" t="s">
        <v>1702</v>
      </c>
      <c r="F197" s="194" t="s">
        <v>1703</v>
      </c>
      <c r="J197" s="195">
        <f>BK197</f>
        <v>0</v>
      </c>
      <c r="L197" s="183"/>
      <c r="M197" s="188"/>
      <c r="N197" s="189"/>
      <c r="O197" s="189"/>
      <c r="P197" s="190">
        <f>SUM(P198:P199)</f>
        <v>0</v>
      </c>
      <c r="Q197" s="189"/>
      <c r="R197" s="190">
        <f>SUM(R198:R199)</f>
        <v>0</v>
      </c>
      <c r="S197" s="189"/>
      <c r="T197" s="191">
        <f>SUM(T198:T199)</f>
        <v>0</v>
      </c>
      <c r="AR197" s="185" t="s">
        <v>76</v>
      </c>
      <c r="AT197" s="192" t="s">
        <v>69</v>
      </c>
      <c r="AU197" s="192" t="s">
        <v>78</v>
      </c>
      <c r="AY197" s="185" t="s">
        <v>139</v>
      </c>
      <c r="BK197" s="193">
        <f>SUM(BK198:BK199)</f>
        <v>0</v>
      </c>
    </row>
    <row r="198" spans="2:65" s="410" customFormat="1" ht="16.5" customHeight="1">
      <c r="B198" s="119"/>
      <c r="C198" s="196" t="s">
        <v>372</v>
      </c>
      <c r="D198" s="196" t="s">
        <v>141</v>
      </c>
      <c r="E198" s="197" t="s">
        <v>1704</v>
      </c>
      <c r="F198" s="198" t="s">
        <v>2102</v>
      </c>
      <c r="G198" s="199" t="s">
        <v>1589</v>
      </c>
      <c r="H198" s="200">
        <v>1</v>
      </c>
      <c r="I198" s="6"/>
      <c r="J198" s="202">
        <f>ROUND(I198*H198,2)</f>
        <v>0</v>
      </c>
      <c r="K198" s="198" t="s">
        <v>5</v>
      </c>
      <c r="L198" s="119"/>
      <c r="M198" s="203" t="s">
        <v>5</v>
      </c>
      <c r="N198" s="204" t="s">
        <v>41</v>
      </c>
      <c r="O198" s="412"/>
      <c r="P198" s="205">
        <f>O198*H198</f>
        <v>0</v>
      </c>
      <c r="Q198" s="205">
        <v>0</v>
      </c>
      <c r="R198" s="205">
        <f>Q198*H198</f>
        <v>0</v>
      </c>
      <c r="S198" s="205">
        <v>0</v>
      </c>
      <c r="T198" s="206">
        <f>S198*H198</f>
        <v>0</v>
      </c>
      <c r="AR198" s="110" t="s">
        <v>146</v>
      </c>
      <c r="AT198" s="110" t="s">
        <v>141</v>
      </c>
      <c r="AU198" s="110" t="s">
        <v>154</v>
      </c>
      <c r="AY198" s="110" t="s">
        <v>139</v>
      </c>
      <c r="BE198" s="207">
        <f>IF(N198="základní",J198,0)</f>
        <v>0</v>
      </c>
      <c r="BF198" s="207">
        <f>IF(N198="snížená",J198,0)</f>
        <v>0</v>
      </c>
      <c r="BG198" s="207">
        <f>IF(N198="zákl. přenesená",J198,0)</f>
        <v>0</v>
      </c>
      <c r="BH198" s="207">
        <f>IF(N198="sníž. přenesená",J198,0)</f>
        <v>0</v>
      </c>
      <c r="BI198" s="207">
        <f>IF(N198="nulová",J198,0)</f>
        <v>0</v>
      </c>
      <c r="BJ198" s="110" t="s">
        <v>76</v>
      </c>
      <c r="BK198" s="207">
        <f>ROUND(I198*H198,2)</f>
        <v>0</v>
      </c>
      <c r="BL198" s="110" t="s">
        <v>146</v>
      </c>
      <c r="BM198" s="110" t="s">
        <v>252</v>
      </c>
    </row>
    <row r="199" spans="2:47" s="410" customFormat="1" ht="27">
      <c r="B199" s="119"/>
      <c r="D199" s="208" t="s">
        <v>148</v>
      </c>
      <c r="F199" s="209" t="s">
        <v>1705</v>
      </c>
      <c r="L199" s="119"/>
      <c r="M199" s="210"/>
      <c r="N199" s="412"/>
      <c r="O199" s="412"/>
      <c r="P199" s="412"/>
      <c r="Q199" s="412"/>
      <c r="R199" s="412"/>
      <c r="S199" s="412"/>
      <c r="T199" s="211"/>
      <c r="AT199" s="110" t="s">
        <v>148</v>
      </c>
      <c r="AU199" s="110" t="s">
        <v>154</v>
      </c>
    </row>
    <row r="200" spans="2:63" s="184" customFormat="1" ht="22.35" customHeight="1">
      <c r="B200" s="183"/>
      <c r="D200" s="185" t="s">
        <v>69</v>
      </c>
      <c r="E200" s="194" t="s">
        <v>1706</v>
      </c>
      <c r="F200" s="194" t="s">
        <v>1707</v>
      </c>
      <c r="J200" s="195">
        <f>BK200</f>
        <v>0</v>
      </c>
      <c r="L200" s="183"/>
      <c r="M200" s="188"/>
      <c r="N200" s="189"/>
      <c r="O200" s="189"/>
      <c r="P200" s="190">
        <f>SUM(P201:P202)</f>
        <v>0</v>
      </c>
      <c r="Q200" s="189"/>
      <c r="R200" s="190">
        <f>SUM(R201:R202)</f>
        <v>0</v>
      </c>
      <c r="S200" s="189"/>
      <c r="T200" s="191">
        <f>SUM(T201:T202)</f>
        <v>0</v>
      </c>
      <c r="AR200" s="185" t="s">
        <v>76</v>
      </c>
      <c r="AT200" s="192" t="s">
        <v>69</v>
      </c>
      <c r="AU200" s="192" t="s">
        <v>78</v>
      </c>
      <c r="AY200" s="185" t="s">
        <v>139</v>
      </c>
      <c r="BK200" s="193">
        <f>SUM(BK201:BK202)</f>
        <v>0</v>
      </c>
    </row>
    <row r="201" spans="2:65" s="410" customFormat="1" ht="25.5" customHeight="1">
      <c r="B201" s="119"/>
      <c r="C201" s="196" t="s">
        <v>380</v>
      </c>
      <c r="D201" s="196" t="s">
        <v>141</v>
      </c>
      <c r="E201" s="197" t="s">
        <v>1708</v>
      </c>
      <c r="F201" s="198" t="s">
        <v>1709</v>
      </c>
      <c r="G201" s="199" t="s">
        <v>1589</v>
      </c>
      <c r="H201" s="200">
        <v>1</v>
      </c>
      <c r="I201" s="6"/>
      <c r="J201" s="202">
        <f>ROUND(I201*H201,2)</f>
        <v>0</v>
      </c>
      <c r="K201" s="198" t="s">
        <v>5</v>
      </c>
      <c r="L201" s="119"/>
      <c r="M201" s="203" t="s">
        <v>5</v>
      </c>
      <c r="N201" s="204" t="s">
        <v>41</v>
      </c>
      <c r="O201" s="412"/>
      <c r="P201" s="205">
        <f>O201*H201</f>
        <v>0</v>
      </c>
      <c r="Q201" s="205">
        <v>0</v>
      </c>
      <c r="R201" s="205">
        <f>Q201*H201</f>
        <v>0</v>
      </c>
      <c r="S201" s="205">
        <v>0</v>
      </c>
      <c r="T201" s="206">
        <f>S201*H201</f>
        <v>0</v>
      </c>
      <c r="AR201" s="110" t="s">
        <v>146</v>
      </c>
      <c r="AT201" s="110" t="s">
        <v>141</v>
      </c>
      <c r="AU201" s="110" t="s">
        <v>154</v>
      </c>
      <c r="AY201" s="110" t="s">
        <v>139</v>
      </c>
      <c r="BE201" s="207">
        <f>IF(N201="základní",J201,0)</f>
        <v>0</v>
      </c>
      <c r="BF201" s="207">
        <f>IF(N201="snížená",J201,0)</f>
        <v>0</v>
      </c>
      <c r="BG201" s="207">
        <f>IF(N201="zákl. přenesená",J201,0)</f>
        <v>0</v>
      </c>
      <c r="BH201" s="207">
        <f>IF(N201="sníž. přenesená",J201,0)</f>
        <v>0</v>
      </c>
      <c r="BI201" s="207">
        <f>IF(N201="nulová",J201,0)</f>
        <v>0</v>
      </c>
      <c r="BJ201" s="110" t="s">
        <v>76</v>
      </c>
      <c r="BK201" s="207">
        <f>ROUND(I201*H201,2)</f>
        <v>0</v>
      </c>
      <c r="BL201" s="110" t="s">
        <v>146</v>
      </c>
      <c r="BM201" s="110" t="s">
        <v>597</v>
      </c>
    </row>
    <row r="202" spans="2:47" s="410" customFormat="1" ht="40.5">
      <c r="B202" s="119"/>
      <c r="D202" s="208" t="s">
        <v>148</v>
      </c>
      <c r="F202" s="209" t="s">
        <v>1710</v>
      </c>
      <c r="L202" s="119"/>
      <c r="M202" s="210"/>
      <c r="N202" s="412"/>
      <c r="O202" s="412"/>
      <c r="P202" s="412"/>
      <c r="Q202" s="412"/>
      <c r="R202" s="412"/>
      <c r="S202" s="412"/>
      <c r="T202" s="211"/>
      <c r="AT202" s="110" t="s">
        <v>148</v>
      </c>
      <c r="AU202" s="110" t="s">
        <v>154</v>
      </c>
    </row>
    <row r="203" spans="2:63" s="184" customFormat="1" ht="29.85" customHeight="1">
      <c r="B203" s="183"/>
      <c r="D203" s="185" t="s">
        <v>69</v>
      </c>
      <c r="E203" s="194" t="s">
        <v>1711</v>
      </c>
      <c r="F203" s="194" t="s">
        <v>1712</v>
      </c>
      <c r="J203" s="195">
        <f>BK203</f>
        <v>500000</v>
      </c>
      <c r="L203" s="183"/>
      <c r="M203" s="188"/>
      <c r="N203" s="189"/>
      <c r="O203" s="189"/>
      <c r="P203" s="190" t="e">
        <f>P204+#REF!+P207+P210</f>
        <v>#REF!</v>
      </c>
      <c r="Q203" s="189"/>
      <c r="R203" s="190" t="e">
        <f>R204+#REF!+R207+R210</f>
        <v>#REF!</v>
      </c>
      <c r="S203" s="189"/>
      <c r="T203" s="191" t="e">
        <f>T204+#REF!+T207+T210</f>
        <v>#REF!</v>
      </c>
      <c r="AR203" s="185" t="s">
        <v>76</v>
      </c>
      <c r="AT203" s="192" t="s">
        <v>69</v>
      </c>
      <c r="AU203" s="192" t="s">
        <v>76</v>
      </c>
      <c r="AY203" s="185" t="s">
        <v>139</v>
      </c>
      <c r="BK203" s="193">
        <f>BK204+BK207+BK210+BK213+BK216+BK219+BK222</f>
        <v>500000</v>
      </c>
    </row>
    <row r="204" spans="2:63" s="184" customFormat="1" ht="14.85" customHeight="1">
      <c r="B204" s="183"/>
      <c r="D204" s="185" t="s">
        <v>69</v>
      </c>
      <c r="E204" s="194" t="s">
        <v>1713</v>
      </c>
      <c r="F204" s="194" t="s">
        <v>1714</v>
      </c>
      <c r="J204" s="195">
        <f>BK204</f>
        <v>500000</v>
      </c>
      <c r="L204" s="183"/>
      <c r="M204" s="188"/>
      <c r="N204" s="189"/>
      <c r="O204" s="189"/>
      <c r="P204" s="190">
        <f>SUM(P205:P206)</f>
        <v>0</v>
      </c>
      <c r="Q204" s="189"/>
      <c r="R204" s="190">
        <f>SUM(R205:R206)</f>
        <v>0</v>
      </c>
      <c r="S204" s="189"/>
      <c r="T204" s="191">
        <f>SUM(T205:T206)</f>
        <v>0</v>
      </c>
      <c r="AR204" s="185" t="s">
        <v>76</v>
      </c>
      <c r="AT204" s="192" t="s">
        <v>69</v>
      </c>
      <c r="AU204" s="192" t="s">
        <v>78</v>
      </c>
      <c r="AY204" s="185" t="s">
        <v>139</v>
      </c>
      <c r="BK204" s="193">
        <f>SUM(BK205:BK206)</f>
        <v>500000</v>
      </c>
    </row>
    <row r="205" spans="2:65" s="410" customFormat="1" ht="25.5" customHeight="1">
      <c r="B205" s="119"/>
      <c r="C205" s="196" t="s">
        <v>386</v>
      </c>
      <c r="D205" s="196" t="s">
        <v>141</v>
      </c>
      <c r="E205" s="197" t="s">
        <v>1715</v>
      </c>
      <c r="F205" s="198" t="s">
        <v>1716</v>
      </c>
      <c r="G205" s="199" t="s">
        <v>1589</v>
      </c>
      <c r="H205" s="200">
        <v>1</v>
      </c>
      <c r="I205" s="201">
        <v>500000</v>
      </c>
      <c r="J205" s="202">
        <f>ROUND(I205*H205,2)</f>
        <v>500000</v>
      </c>
      <c r="K205" s="198" t="s">
        <v>5</v>
      </c>
      <c r="L205" s="119"/>
      <c r="M205" s="203" t="s">
        <v>5</v>
      </c>
      <c r="N205" s="204" t="s">
        <v>41</v>
      </c>
      <c r="O205" s="412"/>
      <c r="P205" s="205">
        <f>O205*H205</f>
        <v>0</v>
      </c>
      <c r="Q205" s="205">
        <v>0</v>
      </c>
      <c r="R205" s="205">
        <f>Q205*H205</f>
        <v>0</v>
      </c>
      <c r="S205" s="205">
        <v>0</v>
      </c>
      <c r="T205" s="206">
        <f>S205*H205</f>
        <v>0</v>
      </c>
      <c r="AR205" s="110" t="s">
        <v>146</v>
      </c>
      <c r="AT205" s="110" t="s">
        <v>141</v>
      </c>
      <c r="AU205" s="110" t="s">
        <v>154</v>
      </c>
      <c r="AY205" s="110" t="s">
        <v>139</v>
      </c>
      <c r="BE205" s="207">
        <f>IF(N205="základní",J205,0)</f>
        <v>500000</v>
      </c>
      <c r="BF205" s="207">
        <f>IF(N205="snížená",J205,0)</f>
        <v>0</v>
      </c>
      <c r="BG205" s="207">
        <f>IF(N205="zákl. přenesená",J205,0)</f>
        <v>0</v>
      </c>
      <c r="BH205" s="207">
        <f>IF(N205="sníž. přenesená",J205,0)</f>
        <v>0</v>
      </c>
      <c r="BI205" s="207">
        <f>IF(N205="nulová",J205,0)</f>
        <v>0</v>
      </c>
      <c r="BJ205" s="110" t="s">
        <v>76</v>
      </c>
      <c r="BK205" s="207">
        <f>ROUND(I205*H205,2)</f>
        <v>500000</v>
      </c>
      <c r="BL205" s="110" t="s">
        <v>146</v>
      </c>
      <c r="BM205" s="110" t="s">
        <v>607</v>
      </c>
    </row>
    <row r="206" spans="2:47" s="410" customFormat="1" ht="27">
      <c r="B206" s="119"/>
      <c r="D206" s="208" t="s">
        <v>148</v>
      </c>
      <c r="F206" s="209" t="s">
        <v>1716</v>
      </c>
      <c r="L206" s="119"/>
      <c r="M206" s="210"/>
      <c r="N206" s="412"/>
      <c r="O206" s="412"/>
      <c r="P206" s="412"/>
      <c r="Q206" s="412"/>
      <c r="R206" s="412"/>
      <c r="S206" s="412"/>
      <c r="T206" s="211"/>
      <c r="AT206" s="110" t="s">
        <v>148</v>
      </c>
      <c r="AU206" s="110" t="s">
        <v>154</v>
      </c>
    </row>
    <row r="207" spans="2:63" s="184" customFormat="1" ht="22.35" customHeight="1">
      <c r="B207" s="183"/>
      <c r="D207" s="185" t="s">
        <v>69</v>
      </c>
      <c r="E207" s="194" t="s">
        <v>2159</v>
      </c>
      <c r="F207" s="194" t="s">
        <v>1718</v>
      </c>
      <c r="J207" s="195">
        <f>BK207</f>
        <v>0</v>
      </c>
      <c r="L207" s="183"/>
      <c r="M207" s="188"/>
      <c r="N207" s="189"/>
      <c r="O207" s="189"/>
      <c r="P207" s="190">
        <f>SUM(P208:P209)</f>
        <v>0</v>
      </c>
      <c r="Q207" s="189"/>
      <c r="R207" s="190">
        <f>SUM(R208:R209)</f>
        <v>0</v>
      </c>
      <c r="S207" s="189"/>
      <c r="T207" s="191">
        <f>SUM(T208:T209)</f>
        <v>0</v>
      </c>
      <c r="AR207" s="185" t="s">
        <v>76</v>
      </c>
      <c r="AT207" s="192" t="s">
        <v>69</v>
      </c>
      <c r="AU207" s="192" t="s">
        <v>78</v>
      </c>
      <c r="AY207" s="185" t="s">
        <v>139</v>
      </c>
      <c r="BK207" s="193">
        <f>SUM(BK208:BK209)</f>
        <v>0</v>
      </c>
    </row>
    <row r="208" spans="2:65" s="410" customFormat="1" ht="16.5" customHeight="1">
      <c r="B208" s="119"/>
      <c r="C208" s="196">
        <v>33</v>
      </c>
      <c r="D208" s="196" t="s">
        <v>141</v>
      </c>
      <c r="E208" s="197" t="s">
        <v>1719</v>
      </c>
      <c r="F208" s="198" t="s">
        <v>1718</v>
      </c>
      <c r="G208" s="199" t="s">
        <v>1589</v>
      </c>
      <c r="H208" s="200">
        <v>1</v>
      </c>
      <c r="I208" s="6"/>
      <c r="J208" s="202">
        <f>ROUND(I208*H208,2)</f>
        <v>0</v>
      </c>
      <c r="K208" s="198" t="s">
        <v>5</v>
      </c>
      <c r="L208" s="119"/>
      <c r="M208" s="203" t="s">
        <v>5</v>
      </c>
      <c r="N208" s="204" t="s">
        <v>41</v>
      </c>
      <c r="O208" s="412"/>
      <c r="P208" s="205">
        <f>O208*H208</f>
        <v>0</v>
      </c>
      <c r="Q208" s="205">
        <v>0</v>
      </c>
      <c r="R208" s="205">
        <f>Q208*H208</f>
        <v>0</v>
      </c>
      <c r="S208" s="205">
        <v>0</v>
      </c>
      <c r="T208" s="206">
        <f>S208*H208</f>
        <v>0</v>
      </c>
      <c r="AR208" s="110" t="s">
        <v>146</v>
      </c>
      <c r="AT208" s="110" t="s">
        <v>141</v>
      </c>
      <c r="AU208" s="110" t="s">
        <v>154</v>
      </c>
      <c r="AY208" s="110" t="s">
        <v>139</v>
      </c>
      <c r="BE208" s="207">
        <f>IF(N208="základní",J208,0)</f>
        <v>0</v>
      </c>
      <c r="BF208" s="207">
        <f>IF(N208="snížená",J208,0)</f>
        <v>0</v>
      </c>
      <c r="BG208" s="207">
        <f>IF(N208="zákl. přenesená",J208,0)</f>
        <v>0</v>
      </c>
      <c r="BH208" s="207">
        <f>IF(N208="sníž. přenesená",J208,0)</f>
        <v>0</v>
      </c>
      <c r="BI208" s="207">
        <f>IF(N208="nulová",J208,0)</f>
        <v>0</v>
      </c>
      <c r="BJ208" s="110" t="s">
        <v>76</v>
      </c>
      <c r="BK208" s="207">
        <f>ROUND(I208*H208,2)</f>
        <v>0</v>
      </c>
      <c r="BL208" s="110" t="s">
        <v>146</v>
      </c>
      <c r="BM208" s="110" t="s">
        <v>633</v>
      </c>
    </row>
    <row r="209" spans="2:47" s="410" customFormat="1" ht="13.5">
      <c r="B209" s="119"/>
      <c r="D209" s="208" t="s">
        <v>148</v>
      </c>
      <c r="F209" s="209" t="s">
        <v>1718</v>
      </c>
      <c r="L209" s="119"/>
      <c r="M209" s="210"/>
      <c r="N209" s="412"/>
      <c r="O209" s="412"/>
      <c r="P209" s="412"/>
      <c r="Q209" s="412"/>
      <c r="R209" s="412"/>
      <c r="S209" s="412"/>
      <c r="T209" s="211"/>
      <c r="AT209" s="110" t="s">
        <v>148</v>
      </c>
      <c r="AU209" s="110" t="s">
        <v>154</v>
      </c>
    </row>
    <row r="210" spans="2:63" s="184" customFormat="1" ht="22.35" customHeight="1">
      <c r="B210" s="183"/>
      <c r="D210" s="185" t="s">
        <v>69</v>
      </c>
      <c r="E210" s="194" t="s">
        <v>1717</v>
      </c>
      <c r="F210" s="194" t="s">
        <v>1721</v>
      </c>
      <c r="J210" s="195">
        <f>BK210</f>
        <v>0</v>
      </c>
      <c r="L210" s="183"/>
      <c r="M210" s="188"/>
      <c r="N210" s="189"/>
      <c r="O210" s="189"/>
      <c r="P210" s="190">
        <f>SUM(P211:P212)</f>
        <v>0</v>
      </c>
      <c r="Q210" s="189"/>
      <c r="R210" s="190">
        <f>SUM(R211:R212)</f>
        <v>0</v>
      </c>
      <c r="S210" s="189"/>
      <c r="T210" s="191">
        <f>SUM(T211:T212)</f>
        <v>0</v>
      </c>
      <c r="AR210" s="185" t="s">
        <v>76</v>
      </c>
      <c r="AT210" s="192" t="s">
        <v>69</v>
      </c>
      <c r="AU210" s="192" t="s">
        <v>78</v>
      </c>
      <c r="AY210" s="185" t="s">
        <v>139</v>
      </c>
      <c r="BK210" s="193">
        <f>SUM(BK211:BK212)</f>
        <v>0</v>
      </c>
    </row>
    <row r="211" spans="2:65" s="410" customFormat="1" ht="38.25" customHeight="1">
      <c r="B211" s="119"/>
      <c r="C211" s="196">
        <v>34</v>
      </c>
      <c r="D211" s="196" t="s">
        <v>141</v>
      </c>
      <c r="E211" s="197" t="s">
        <v>1722</v>
      </c>
      <c r="F211" s="198" t="s">
        <v>1723</v>
      </c>
      <c r="G211" s="199" t="s">
        <v>1589</v>
      </c>
      <c r="H211" s="200">
        <v>1</v>
      </c>
      <c r="I211" s="6"/>
      <c r="J211" s="202">
        <f>ROUND(I211*H211,2)</f>
        <v>0</v>
      </c>
      <c r="K211" s="198" t="s">
        <v>5</v>
      </c>
      <c r="L211" s="119"/>
      <c r="M211" s="203" t="s">
        <v>5</v>
      </c>
      <c r="N211" s="204" t="s">
        <v>41</v>
      </c>
      <c r="O211" s="412"/>
      <c r="P211" s="205">
        <f>O211*H211</f>
        <v>0</v>
      </c>
      <c r="Q211" s="205">
        <v>0</v>
      </c>
      <c r="R211" s="205">
        <f>Q211*H211</f>
        <v>0</v>
      </c>
      <c r="S211" s="205">
        <v>0</v>
      </c>
      <c r="T211" s="206">
        <f>S211*H211</f>
        <v>0</v>
      </c>
      <c r="AR211" s="110" t="s">
        <v>146</v>
      </c>
      <c r="AT211" s="110" t="s">
        <v>141</v>
      </c>
      <c r="AU211" s="110" t="s">
        <v>154</v>
      </c>
      <c r="AY211" s="110" t="s">
        <v>139</v>
      </c>
      <c r="BE211" s="207">
        <f>IF(N211="základní",J211,0)</f>
        <v>0</v>
      </c>
      <c r="BF211" s="207">
        <f>IF(N211="snížená",J211,0)</f>
        <v>0</v>
      </c>
      <c r="BG211" s="207">
        <f>IF(N211="zákl. přenesená",J211,0)</f>
        <v>0</v>
      </c>
      <c r="BH211" s="207">
        <f>IF(N211="sníž. přenesená",J211,0)</f>
        <v>0</v>
      </c>
      <c r="BI211" s="207">
        <f>IF(N211="nulová",J211,0)</f>
        <v>0</v>
      </c>
      <c r="BJ211" s="110" t="s">
        <v>76</v>
      </c>
      <c r="BK211" s="207">
        <f>ROUND(I211*H211,2)</f>
        <v>0</v>
      </c>
      <c r="BL211" s="110" t="s">
        <v>146</v>
      </c>
      <c r="BM211" s="110" t="s">
        <v>651</v>
      </c>
    </row>
    <row r="212" spans="2:47" s="410" customFormat="1" ht="27.75" customHeight="1">
      <c r="B212" s="119"/>
      <c r="D212" s="208" t="s">
        <v>148</v>
      </c>
      <c r="F212" s="209" t="s">
        <v>1723</v>
      </c>
      <c r="L212" s="119"/>
      <c r="M212" s="255"/>
      <c r="N212" s="256"/>
      <c r="O212" s="256"/>
      <c r="P212" s="256"/>
      <c r="Q212" s="256"/>
      <c r="R212" s="256"/>
      <c r="S212" s="256"/>
      <c r="T212" s="257"/>
      <c r="AT212" s="110" t="s">
        <v>148</v>
      </c>
      <c r="AU212" s="110" t="s">
        <v>154</v>
      </c>
    </row>
    <row r="213" spans="2:65" s="410" customFormat="1" ht="18" customHeight="1">
      <c r="B213" s="119"/>
      <c r="C213" s="184"/>
      <c r="D213" s="185" t="s">
        <v>69</v>
      </c>
      <c r="E213" s="194" t="s">
        <v>1720</v>
      </c>
      <c r="F213" s="194" t="s">
        <v>2082</v>
      </c>
      <c r="G213" s="184"/>
      <c r="H213" s="184"/>
      <c r="I213" s="184"/>
      <c r="J213" s="195">
        <f>J214</f>
        <v>0</v>
      </c>
      <c r="K213" s="184"/>
      <c r="L213" s="119"/>
      <c r="M213" s="421"/>
      <c r="N213" s="421"/>
      <c r="O213" s="421"/>
      <c r="P213" s="421"/>
      <c r="Q213" s="421"/>
      <c r="R213" s="421"/>
      <c r="S213" s="421"/>
      <c r="T213" s="421"/>
      <c r="AT213" s="110"/>
      <c r="AU213" s="110"/>
      <c r="BK213" s="193">
        <f>SUM(BK214:BK215)</f>
        <v>0</v>
      </c>
      <c r="BL213" s="184"/>
      <c r="BM213" s="184"/>
    </row>
    <row r="214" spans="2:65" s="410" customFormat="1" ht="26.25" customHeight="1">
      <c r="B214" s="119"/>
      <c r="C214" s="196">
        <v>35</v>
      </c>
      <c r="D214" s="196" t="s">
        <v>141</v>
      </c>
      <c r="E214" s="197" t="s">
        <v>2083</v>
      </c>
      <c r="F214" s="198" t="s">
        <v>2103</v>
      </c>
      <c r="G214" s="199" t="s">
        <v>1589</v>
      </c>
      <c r="H214" s="200">
        <v>1</v>
      </c>
      <c r="I214" s="6"/>
      <c r="J214" s="202">
        <f>ROUND(I214*H214,2)</f>
        <v>0</v>
      </c>
      <c r="K214" s="198" t="s">
        <v>5</v>
      </c>
      <c r="L214" s="119"/>
      <c r="M214" s="421"/>
      <c r="N214" s="421"/>
      <c r="O214" s="421"/>
      <c r="P214" s="421"/>
      <c r="Q214" s="421"/>
      <c r="R214" s="421"/>
      <c r="S214" s="421"/>
      <c r="T214" s="421"/>
      <c r="AT214" s="110"/>
      <c r="AU214" s="110"/>
      <c r="BK214" s="207">
        <f>ROUND(I214*H214,2)</f>
        <v>0</v>
      </c>
      <c r="BL214" s="110" t="s">
        <v>146</v>
      </c>
      <c r="BM214" s="110" t="s">
        <v>651</v>
      </c>
    </row>
    <row r="215" spans="2:47" s="410" customFormat="1" ht="28.5" customHeight="1">
      <c r="B215" s="119"/>
      <c r="D215" s="208" t="s">
        <v>148</v>
      </c>
      <c r="F215" s="209" t="s">
        <v>2104</v>
      </c>
      <c r="L215" s="119"/>
      <c r="M215" s="421"/>
      <c r="N215" s="421"/>
      <c r="O215" s="421"/>
      <c r="P215" s="421"/>
      <c r="Q215" s="421"/>
      <c r="R215" s="421"/>
      <c r="S215" s="421"/>
      <c r="T215" s="421"/>
      <c r="AT215" s="110"/>
      <c r="AU215" s="110"/>
    </row>
    <row r="216" spans="2:65" s="410" customFormat="1" ht="18" customHeight="1">
      <c r="B216" s="119"/>
      <c r="C216" s="422"/>
      <c r="D216" s="423" t="s">
        <v>69</v>
      </c>
      <c r="E216" s="424" t="s">
        <v>2160</v>
      </c>
      <c r="F216" s="425" t="s">
        <v>2085</v>
      </c>
      <c r="G216" s="422"/>
      <c r="H216" s="422"/>
      <c r="I216" s="422"/>
      <c r="J216" s="426">
        <f>J217</f>
        <v>0</v>
      </c>
      <c r="L216" s="119"/>
      <c r="M216" s="421"/>
      <c r="N216" s="421"/>
      <c r="O216" s="421"/>
      <c r="P216" s="421"/>
      <c r="Q216" s="421"/>
      <c r="R216" s="421"/>
      <c r="S216" s="421"/>
      <c r="T216" s="421"/>
      <c r="AT216" s="110"/>
      <c r="AU216" s="110"/>
      <c r="BK216" s="193">
        <f>SUM(BK217:BK218)</f>
        <v>0</v>
      </c>
      <c r="BL216" s="184"/>
      <c r="BM216" s="184"/>
    </row>
    <row r="217" spans="2:65" s="410" customFormat="1" ht="18" customHeight="1">
      <c r="B217" s="119"/>
      <c r="C217" s="196">
        <v>36</v>
      </c>
      <c r="D217" s="196" t="s">
        <v>141</v>
      </c>
      <c r="E217" s="197" t="s">
        <v>2161</v>
      </c>
      <c r="F217" s="198" t="s">
        <v>2087</v>
      </c>
      <c r="G217" s="199" t="s">
        <v>1589</v>
      </c>
      <c r="H217" s="200">
        <v>1</v>
      </c>
      <c r="I217" s="6"/>
      <c r="J217" s="202">
        <f>ROUND(I217*H217,2)</f>
        <v>0</v>
      </c>
      <c r="K217" s="198" t="s">
        <v>5</v>
      </c>
      <c r="L217" s="119"/>
      <c r="M217" s="421"/>
      <c r="N217" s="421"/>
      <c r="O217" s="421"/>
      <c r="P217" s="421"/>
      <c r="Q217" s="421"/>
      <c r="R217" s="421"/>
      <c r="S217" s="421"/>
      <c r="T217" s="421"/>
      <c r="AT217" s="110"/>
      <c r="AU217" s="110"/>
      <c r="BK217" s="207">
        <f>ROUND(I217*H217,2)</f>
        <v>0</v>
      </c>
      <c r="BL217" s="110" t="s">
        <v>146</v>
      </c>
      <c r="BM217" s="110" t="s">
        <v>651</v>
      </c>
    </row>
    <row r="218" spans="2:47" s="410" customFormat="1" ht="18" customHeight="1">
      <c r="B218" s="119"/>
      <c r="D218" s="427" t="s">
        <v>148</v>
      </c>
      <c r="E218" s="428"/>
      <c r="F218" s="321" t="s">
        <v>2087</v>
      </c>
      <c r="L218" s="119"/>
      <c r="M218" s="421"/>
      <c r="N218" s="421"/>
      <c r="O218" s="421"/>
      <c r="P218" s="421"/>
      <c r="Q218" s="421"/>
      <c r="R218" s="421"/>
      <c r="S218" s="421"/>
      <c r="T218" s="421"/>
      <c r="AT218" s="110"/>
      <c r="AU218" s="110"/>
    </row>
    <row r="219" spans="2:65" s="410" customFormat="1" ht="18" customHeight="1">
      <c r="B219" s="119"/>
      <c r="C219" s="422"/>
      <c r="D219" s="423" t="s">
        <v>69</v>
      </c>
      <c r="E219" s="424" t="s">
        <v>2084</v>
      </c>
      <c r="F219" s="425" t="s">
        <v>2110</v>
      </c>
      <c r="G219" s="422"/>
      <c r="H219" s="422"/>
      <c r="I219" s="422"/>
      <c r="J219" s="426">
        <f>J220</f>
        <v>0</v>
      </c>
      <c r="L219" s="119"/>
      <c r="M219" s="421"/>
      <c r="N219" s="421"/>
      <c r="O219" s="421"/>
      <c r="P219" s="421"/>
      <c r="Q219" s="421"/>
      <c r="R219" s="421"/>
      <c r="S219" s="421"/>
      <c r="T219" s="421"/>
      <c r="AT219" s="110"/>
      <c r="AU219" s="110"/>
      <c r="BK219" s="193">
        <f>SUM(BK220:BK221)</f>
        <v>0</v>
      </c>
      <c r="BL219" s="184"/>
      <c r="BM219" s="184"/>
    </row>
    <row r="220" spans="2:65" s="410" customFormat="1" ht="18" customHeight="1">
      <c r="B220" s="119"/>
      <c r="C220" s="196">
        <v>37</v>
      </c>
      <c r="D220" s="196" t="s">
        <v>141</v>
      </c>
      <c r="E220" s="197" t="s">
        <v>2086</v>
      </c>
      <c r="F220" s="198" t="s">
        <v>2157</v>
      </c>
      <c r="G220" s="199" t="s">
        <v>1589</v>
      </c>
      <c r="H220" s="200">
        <v>1</v>
      </c>
      <c r="I220" s="6"/>
      <c r="J220" s="202">
        <f>ROUND(I220*H220,2)</f>
        <v>0</v>
      </c>
      <c r="K220" s="198" t="s">
        <v>5</v>
      </c>
      <c r="L220" s="119"/>
      <c r="M220" s="421"/>
      <c r="N220" s="421"/>
      <c r="O220" s="421"/>
      <c r="P220" s="421"/>
      <c r="Q220" s="421"/>
      <c r="R220" s="421"/>
      <c r="S220" s="421"/>
      <c r="T220" s="421"/>
      <c r="AT220" s="110"/>
      <c r="AU220" s="110"/>
      <c r="BK220" s="207">
        <f>ROUND(I220*H220,2)</f>
        <v>0</v>
      </c>
      <c r="BL220" s="110" t="s">
        <v>146</v>
      </c>
      <c r="BM220" s="110" t="s">
        <v>651</v>
      </c>
    </row>
    <row r="221" spans="2:47" s="410" customFormat="1" ht="25.5" customHeight="1">
      <c r="B221" s="119"/>
      <c r="D221" s="427" t="s">
        <v>148</v>
      </c>
      <c r="E221" s="428"/>
      <c r="F221" s="321" t="s">
        <v>2158</v>
      </c>
      <c r="L221" s="119"/>
      <c r="M221" s="421"/>
      <c r="N221" s="421"/>
      <c r="O221" s="421"/>
      <c r="P221" s="421"/>
      <c r="Q221" s="421"/>
      <c r="R221" s="421"/>
      <c r="S221" s="421"/>
      <c r="T221" s="421"/>
      <c r="AT221" s="110"/>
      <c r="AU221" s="110"/>
    </row>
    <row r="222" spans="2:65" s="410" customFormat="1" ht="18" customHeight="1">
      <c r="B222" s="119"/>
      <c r="C222" s="422"/>
      <c r="D222" s="423" t="s">
        <v>69</v>
      </c>
      <c r="E222" s="424" t="s">
        <v>2088</v>
      </c>
      <c r="F222" s="425" t="s">
        <v>2111</v>
      </c>
      <c r="G222" s="422"/>
      <c r="H222" s="422"/>
      <c r="I222" s="422"/>
      <c r="J222" s="426">
        <f>J223</f>
        <v>0</v>
      </c>
      <c r="L222" s="119"/>
      <c r="M222" s="421"/>
      <c r="N222" s="421"/>
      <c r="O222" s="421"/>
      <c r="P222" s="421"/>
      <c r="Q222" s="421"/>
      <c r="R222" s="421"/>
      <c r="S222" s="421"/>
      <c r="T222" s="421"/>
      <c r="AT222" s="110"/>
      <c r="AU222" s="110"/>
      <c r="BK222" s="193">
        <f>SUM(BK223:BK224)</f>
        <v>0</v>
      </c>
      <c r="BL222" s="184"/>
      <c r="BM222" s="184"/>
    </row>
    <row r="223" spans="2:65" s="410" customFormat="1" ht="18" customHeight="1">
      <c r="B223" s="119"/>
      <c r="C223" s="196">
        <v>38</v>
      </c>
      <c r="D223" s="196" t="s">
        <v>141</v>
      </c>
      <c r="E223" s="197" t="s">
        <v>2089</v>
      </c>
      <c r="F223" s="198" t="s">
        <v>2112</v>
      </c>
      <c r="G223" s="199" t="s">
        <v>1589</v>
      </c>
      <c r="H223" s="200">
        <v>1</v>
      </c>
      <c r="I223" s="6"/>
      <c r="J223" s="202">
        <f>ROUND(I223*H223,2)</f>
        <v>0</v>
      </c>
      <c r="K223" s="198" t="s">
        <v>5</v>
      </c>
      <c r="L223" s="119"/>
      <c r="M223" s="421"/>
      <c r="N223" s="421"/>
      <c r="O223" s="421"/>
      <c r="P223" s="421"/>
      <c r="Q223" s="421"/>
      <c r="R223" s="421"/>
      <c r="S223" s="421"/>
      <c r="T223" s="421"/>
      <c r="AT223" s="110"/>
      <c r="AU223" s="110"/>
      <c r="BK223" s="207">
        <f>ROUND(I223*H223,2)</f>
        <v>0</v>
      </c>
      <c r="BL223" s="110" t="s">
        <v>146</v>
      </c>
      <c r="BM223" s="110" t="s">
        <v>651</v>
      </c>
    </row>
    <row r="224" spans="2:47" s="410" customFormat="1" ht="18" customHeight="1">
      <c r="B224" s="119"/>
      <c r="D224" s="427" t="s">
        <v>148</v>
      </c>
      <c r="E224" s="428"/>
      <c r="F224" s="321" t="s">
        <v>2113</v>
      </c>
      <c r="L224" s="119"/>
      <c r="M224" s="421"/>
      <c r="N224" s="421"/>
      <c r="O224" s="421"/>
      <c r="P224" s="421"/>
      <c r="Q224" s="421"/>
      <c r="R224" s="421"/>
      <c r="S224" s="421"/>
      <c r="T224" s="421"/>
      <c r="AT224" s="110"/>
      <c r="AU224" s="110"/>
    </row>
    <row r="225" spans="2:47" s="410" customFormat="1" ht="18" customHeight="1">
      <c r="B225" s="119"/>
      <c r="D225" s="427"/>
      <c r="F225" s="321"/>
      <c r="L225" s="119"/>
      <c r="M225" s="421"/>
      <c r="N225" s="421"/>
      <c r="O225" s="421"/>
      <c r="P225" s="421"/>
      <c r="Q225" s="421"/>
      <c r="R225" s="421"/>
      <c r="S225" s="421"/>
      <c r="T225" s="421"/>
      <c r="AT225" s="110"/>
      <c r="AU225" s="110"/>
    </row>
    <row r="226" spans="2:47" s="410" customFormat="1" ht="18" customHeight="1">
      <c r="B226" s="119"/>
      <c r="D226" s="208"/>
      <c r="F226" s="209"/>
      <c r="L226" s="119"/>
      <c r="M226" s="421"/>
      <c r="N226" s="421"/>
      <c r="O226" s="421"/>
      <c r="P226" s="421"/>
      <c r="Q226" s="421"/>
      <c r="R226" s="421"/>
      <c r="S226" s="421"/>
      <c r="T226" s="421"/>
      <c r="AT226" s="110"/>
      <c r="AU226" s="110"/>
    </row>
    <row r="227" spans="2:12" s="410" customFormat="1" ht="6.95" customHeight="1">
      <c r="B227" s="142"/>
      <c r="C227" s="143"/>
      <c r="D227" s="143"/>
      <c r="E227" s="143"/>
      <c r="F227" s="143"/>
      <c r="G227" s="143"/>
      <c r="H227" s="143"/>
      <c r="I227" s="143"/>
      <c r="J227" s="143"/>
      <c r="K227" s="143"/>
      <c r="L227" s="119"/>
    </row>
  </sheetData>
  <sheetProtection algorithmName="SHA-512" hashValue="qLRtmrGS5E+ElPyg8DwP9frn+eu2SjDGL8C53NmUJz+AeDmFMQHY+5ccPyku6O72naBDGDgk0FqoF9aqKdYm/w==" saltValue="tkARRlnFKcw/A8UGctYFfw==" spinCount="100000" sheet="1" objects="1" scenarios="1"/>
  <autoFilter ref="C114:K212"/>
  <mergeCells count="13">
    <mergeCell ref="E107:H107"/>
    <mergeCell ref="G1:H1"/>
    <mergeCell ref="L2:V2"/>
    <mergeCell ref="E49:H49"/>
    <mergeCell ref="E51:H51"/>
    <mergeCell ref="J55:J56"/>
    <mergeCell ref="E103:H103"/>
    <mergeCell ref="E105:H105"/>
    <mergeCell ref="E7:H7"/>
    <mergeCell ref="E9:H9"/>
    <mergeCell ref="E11:H11"/>
    <mergeCell ref="E26:H26"/>
    <mergeCell ref="E47:H47"/>
  </mergeCells>
  <hyperlinks>
    <hyperlink ref="F1:G1" location="C2" display="1) Krycí list soupisu"/>
    <hyperlink ref="G1:H1" location="C58" display="2) Rekapitulace"/>
    <hyperlink ref="J1" location="C11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K216"/>
  <sheetViews>
    <sheetView showGridLines="0" workbookViewId="0" topLeftCell="A1"/>
  </sheetViews>
  <sheetFormatPr defaultColWidth="9.33203125" defaultRowHeight="13.5"/>
  <cols>
    <col min="1" max="1" width="8.33203125" style="7" customWidth="1"/>
    <col min="2" max="2" width="1.66796875" style="7" customWidth="1"/>
    <col min="3" max="4" width="5" style="7" customWidth="1"/>
    <col min="5" max="5" width="11.66015625" style="7" customWidth="1"/>
    <col min="6" max="6" width="9.16015625" style="7" customWidth="1"/>
    <col min="7" max="7" width="5" style="7" customWidth="1"/>
    <col min="8" max="8" width="77.83203125" style="7" customWidth="1"/>
    <col min="9" max="10" width="20" style="7" customWidth="1"/>
    <col min="11" max="11" width="1.66796875" style="7" customWidth="1"/>
  </cols>
  <sheetData>
    <row r="1" ht="37.5" customHeight="1"/>
    <row r="2" spans="2:11" ht="7.5" customHeight="1">
      <c r="B2" s="8"/>
      <c r="C2" s="9"/>
      <c r="D2" s="9"/>
      <c r="E2" s="9"/>
      <c r="F2" s="9"/>
      <c r="G2" s="9"/>
      <c r="H2" s="9"/>
      <c r="I2" s="9"/>
      <c r="J2" s="9"/>
      <c r="K2" s="10"/>
    </row>
    <row r="3" spans="2:11" s="1" customFormat="1" ht="45" customHeight="1">
      <c r="B3" s="11"/>
      <c r="C3" s="505" t="s">
        <v>1724</v>
      </c>
      <c r="D3" s="505"/>
      <c r="E3" s="505"/>
      <c r="F3" s="505"/>
      <c r="G3" s="505"/>
      <c r="H3" s="505"/>
      <c r="I3" s="505"/>
      <c r="J3" s="505"/>
      <c r="K3" s="12"/>
    </row>
    <row r="4" spans="2:11" ht="25.5" customHeight="1">
      <c r="B4" s="13"/>
      <c r="C4" s="506" t="s">
        <v>1725</v>
      </c>
      <c r="D4" s="506"/>
      <c r="E4" s="506"/>
      <c r="F4" s="506"/>
      <c r="G4" s="506"/>
      <c r="H4" s="506"/>
      <c r="I4" s="506"/>
      <c r="J4" s="506"/>
      <c r="K4" s="14"/>
    </row>
    <row r="5" spans="2:11" ht="5.25" customHeight="1">
      <c r="B5" s="13"/>
      <c r="C5" s="15"/>
      <c r="D5" s="15"/>
      <c r="E5" s="15"/>
      <c r="F5" s="15"/>
      <c r="G5" s="15"/>
      <c r="H5" s="15"/>
      <c r="I5" s="15"/>
      <c r="J5" s="15"/>
      <c r="K5" s="14"/>
    </row>
    <row r="6" spans="2:11" ht="15" customHeight="1">
      <c r="B6" s="13"/>
      <c r="C6" s="507" t="s">
        <v>1726</v>
      </c>
      <c r="D6" s="507"/>
      <c r="E6" s="507"/>
      <c r="F6" s="507"/>
      <c r="G6" s="507"/>
      <c r="H6" s="507"/>
      <c r="I6" s="507"/>
      <c r="J6" s="507"/>
      <c r="K6" s="14"/>
    </row>
    <row r="7" spans="2:11" ht="15" customHeight="1">
      <c r="B7" s="17"/>
      <c r="C7" s="507" t="s">
        <v>1727</v>
      </c>
      <c r="D7" s="507"/>
      <c r="E7" s="507"/>
      <c r="F7" s="507"/>
      <c r="G7" s="507"/>
      <c r="H7" s="507"/>
      <c r="I7" s="507"/>
      <c r="J7" s="507"/>
      <c r="K7" s="14"/>
    </row>
    <row r="8" spans="2:11" ht="12.75" customHeight="1">
      <c r="B8" s="17"/>
      <c r="C8" s="16"/>
      <c r="D8" s="16"/>
      <c r="E8" s="16"/>
      <c r="F8" s="16"/>
      <c r="G8" s="16"/>
      <c r="H8" s="16"/>
      <c r="I8" s="16"/>
      <c r="J8" s="16"/>
      <c r="K8" s="14"/>
    </row>
    <row r="9" spans="2:11" ht="15" customHeight="1">
      <c r="B9" s="17"/>
      <c r="C9" s="507" t="s">
        <v>1728</v>
      </c>
      <c r="D9" s="507"/>
      <c r="E9" s="507"/>
      <c r="F9" s="507"/>
      <c r="G9" s="507"/>
      <c r="H9" s="507"/>
      <c r="I9" s="507"/>
      <c r="J9" s="507"/>
      <c r="K9" s="14"/>
    </row>
    <row r="10" spans="2:11" ht="15" customHeight="1">
      <c r="B10" s="17"/>
      <c r="C10" s="16"/>
      <c r="D10" s="507" t="s">
        <v>1729</v>
      </c>
      <c r="E10" s="507"/>
      <c r="F10" s="507"/>
      <c r="G10" s="507"/>
      <c r="H10" s="507"/>
      <c r="I10" s="507"/>
      <c r="J10" s="507"/>
      <c r="K10" s="14"/>
    </row>
    <row r="11" spans="2:11" ht="15" customHeight="1">
      <c r="B11" s="17"/>
      <c r="C11" s="18"/>
      <c r="D11" s="507" t="s">
        <v>1730</v>
      </c>
      <c r="E11" s="507"/>
      <c r="F11" s="507"/>
      <c r="G11" s="507"/>
      <c r="H11" s="507"/>
      <c r="I11" s="507"/>
      <c r="J11" s="507"/>
      <c r="K11" s="14"/>
    </row>
    <row r="12" spans="2:11" ht="12.75" customHeight="1">
      <c r="B12" s="17"/>
      <c r="C12" s="18"/>
      <c r="D12" s="18"/>
      <c r="E12" s="18"/>
      <c r="F12" s="18"/>
      <c r="G12" s="18"/>
      <c r="H12" s="18"/>
      <c r="I12" s="18"/>
      <c r="J12" s="18"/>
      <c r="K12" s="14"/>
    </row>
    <row r="13" spans="2:11" ht="15" customHeight="1">
      <c r="B13" s="17"/>
      <c r="C13" s="18"/>
      <c r="D13" s="507" t="s">
        <v>1731</v>
      </c>
      <c r="E13" s="507"/>
      <c r="F13" s="507"/>
      <c r="G13" s="507"/>
      <c r="H13" s="507"/>
      <c r="I13" s="507"/>
      <c r="J13" s="507"/>
      <c r="K13" s="14"/>
    </row>
    <row r="14" spans="2:11" ht="15" customHeight="1">
      <c r="B14" s="17"/>
      <c r="C14" s="18"/>
      <c r="D14" s="507" t="s">
        <v>1732</v>
      </c>
      <c r="E14" s="507"/>
      <c r="F14" s="507"/>
      <c r="G14" s="507"/>
      <c r="H14" s="507"/>
      <c r="I14" s="507"/>
      <c r="J14" s="507"/>
      <c r="K14" s="14"/>
    </row>
    <row r="15" spans="2:11" ht="15" customHeight="1">
      <c r="B15" s="17"/>
      <c r="C15" s="18"/>
      <c r="D15" s="507" t="s">
        <v>1733</v>
      </c>
      <c r="E15" s="507"/>
      <c r="F15" s="507"/>
      <c r="G15" s="507"/>
      <c r="H15" s="507"/>
      <c r="I15" s="507"/>
      <c r="J15" s="507"/>
      <c r="K15" s="14"/>
    </row>
    <row r="16" spans="2:11" ht="15" customHeight="1">
      <c r="B16" s="17"/>
      <c r="C16" s="18"/>
      <c r="D16" s="18"/>
      <c r="E16" s="19" t="s">
        <v>75</v>
      </c>
      <c r="F16" s="507" t="s">
        <v>1734</v>
      </c>
      <c r="G16" s="507"/>
      <c r="H16" s="507"/>
      <c r="I16" s="507"/>
      <c r="J16" s="507"/>
      <c r="K16" s="14"/>
    </row>
    <row r="17" spans="2:11" ht="15" customHeight="1">
      <c r="B17" s="17"/>
      <c r="C17" s="18"/>
      <c r="D17" s="18"/>
      <c r="E17" s="19" t="s">
        <v>1735</v>
      </c>
      <c r="F17" s="507" t="s">
        <v>1736</v>
      </c>
      <c r="G17" s="507"/>
      <c r="H17" s="507"/>
      <c r="I17" s="507"/>
      <c r="J17" s="507"/>
      <c r="K17" s="14"/>
    </row>
    <row r="18" spans="2:11" ht="15" customHeight="1">
      <c r="B18" s="17"/>
      <c r="C18" s="18"/>
      <c r="D18" s="18"/>
      <c r="E18" s="19" t="s">
        <v>1737</v>
      </c>
      <c r="F18" s="507" t="s">
        <v>1738</v>
      </c>
      <c r="G18" s="507"/>
      <c r="H18" s="507"/>
      <c r="I18" s="507"/>
      <c r="J18" s="507"/>
      <c r="K18" s="14"/>
    </row>
    <row r="19" spans="2:11" ht="15" customHeight="1">
      <c r="B19" s="17"/>
      <c r="C19" s="18"/>
      <c r="D19" s="18"/>
      <c r="E19" s="19" t="s">
        <v>1739</v>
      </c>
      <c r="F19" s="507" t="s">
        <v>1740</v>
      </c>
      <c r="G19" s="507"/>
      <c r="H19" s="507"/>
      <c r="I19" s="507"/>
      <c r="J19" s="507"/>
      <c r="K19" s="14"/>
    </row>
    <row r="20" spans="2:11" ht="15" customHeight="1">
      <c r="B20" s="17"/>
      <c r="C20" s="18"/>
      <c r="D20" s="18"/>
      <c r="E20" s="19" t="s">
        <v>1741</v>
      </c>
      <c r="F20" s="507" t="s">
        <v>1742</v>
      </c>
      <c r="G20" s="507"/>
      <c r="H20" s="507"/>
      <c r="I20" s="507"/>
      <c r="J20" s="507"/>
      <c r="K20" s="14"/>
    </row>
    <row r="21" spans="2:11" ht="15" customHeight="1">
      <c r="B21" s="17"/>
      <c r="C21" s="18"/>
      <c r="D21" s="18"/>
      <c r="E21" s="19" t="s">
        <v>82</v>
      </c>
      <c r="F21" s="507" t="s">
        <v>1743</v>
      </c>
      <c r="G21" s="507"/>
      <c r="H21" s="507"/>
      <c r="I21" s="507"/>
      <c r="J21" s="507"/>
      <c r="K21" s="14"/>
    </row>
    <row r="22" spans="2:11" ht="12.75" customHeight="1">
      <c r="B22" s="17"/>
      <c r="C22" s="18"/>
      <c r="D22" s="18"/>
      <c r="E22" s="18"/>
      <c r="F22" s="18"/>
      <c r="G22" s="18"/>
      <c r="H22" s="18"/>
      <c r="I22" s="18"/>
      <c r="J22" s="18"/>
      <c r="K22" s="14"/>
    </row>
    <row r="23" spans="2:11" ht="15" customHeight="1">
      <c r="B23" s="17"/>
      <c r="C23" s="507" t="s">
        <v>1744</v>
      </c>
      <c r="D23" s="507"/>
      <c r="E23" s="507"/>
      <c r="F23" s="507"/>
      <c r="G23" s="507"/>
      <c r="H23" s="507"/>
      <c r="I23" s="507"/>
      <c r="J23" s="507"/>
      <c r="K23" s="14"/>
    </row>
    <row r="24" spans="2:11" ht="15" customHeight="1">
      <c r="B24" s="17"/>
      <c r="C24" s="507" t="s">
        <v>1745</v>
      </c>
      <c r="D24" s="507"/>
      <c r="E24" s="507"/>
      <c r="F24" s="507"/>
      <c r="G24" s="507"/>
      <c r="H24" s="507"/>
      <c r="I24" s="507"/>
      <c r="J24" s="507"/>
      <c r="K24" s="14"/>
    </row>
    <row r="25" spans="2:11" ht="15" customHeight="1">
      <c r="B25" s="17"/>
      <c r="C25" s="16"/>
      <c r="D25" s="507" t="s">
        <v>1746</v>
      </c>
      <c r="E25" s="507"/>
      <c r="F25" s="507"/>
      <c r="G25" s="507"/>
      <c r="H25" s="507"/>
      <c r="I25" s="507"/>
      <c r="J25" s="507"/>
      <c r="K25" s="14"/>
    </row>
    <row r="26" spans="2:11" ht="15" customHeight="1">
      <c r="B26" s="17"/>
      <c r="C26" s="18"/>
      <c r="D26" s="507" t="s">
        <v>1747</v>
      </c>
      <c r="E26" s="507"/>
      <c r="F26" s="507"/>
      <c r="G26" s="507"/>
      <c r="H26" s="507"/>
      <c r="I26" s="507"/>
      <c r="J26" s="507"/>
      <c r="K26" s="14"/>
    </row>
    <row r="27" spans="2:11" ht="12.75" customHeight="1">
      <c r="B27" s="17"/>
      <c r="C27" s="18"/>
      <c r="D27" s="18"/>
      <c r="E27" s="18"/>
      <c r="F27" s="18"/>
      <c r="G27" s="18"/>
      <c r="H27" s="18"/>
      <c r="I27" s="18"/>
      <c r="J27" s="18"/>
      <c r="K27" s="14"/>
    </row>
    <row r="28" spans="2:11" ht="15" customHeight="1">
      <c r="B28" s="17"/>
      <c r="C28" s="18"/>
      <c r="D28" s="507" t="s">
        <v>1748</v>
      </c>
      <c r="E28" s="507"/>
      <c r="F28" s="507"/>
      <c r="G28" s="507"/>
      <c r="H28" s="507"/>
      <c r="I28" s="507"/>
      <c r="J28" s="507"/>
      <c r="K28" s="14"/>
    </row>
    <row r="29" spans="2:11" ht="15" customHeight="1">
      <c r="B29" s="17"/>
      <c r="C29" s="18"/>
      <c r="D29" s="507" t="s">
        <v>1749</v>
      </c>
      <c r="E29" s="507"/>
      <c r="F29" s="507"/>
      <c r="G29" s="507"/>
      <c r="H29" s="507"/>
      <c r="I29" s="507"/>
      <c r="J29" s="507"/>
      <c r="K29" s="14"/>
    </row>
    <row r="30" spans="2:11" ht="12.75" customHeight="1">
      <c r="B30" s="17"/>
      <c r="C30" s="18"/>
      <c r="D30" s="18"/>
      <c r="E30" s="18"/>
      <c r="F30" s="18"/>
      <c r="G30" s="18"/>
      <c r="H30" s="18"/>
      <c r="I30" s="18"/>
      <c r="J30" s="18"/>
      <c r="K30" s="14"/>
    </row>
    <row r="31" spans="2:11" ht="15" customHeight="1">
      <c r="B31" s="17"/>
      <c r="C31" s="18"/>
      <c r="D31" s="507" t="s">
        <v>1750</v>
      </c>
      <c r="E31" s="507"/>
      <c r="F31" s="507"/>
      <c r="G31" s="507"/>
      <c r="H31" s="507"/>
      <c r="I31" s="507"/>
      <c r="J31" s="507"/>
      <c r="K31" s="14"/>
    </row>
    <row r="32" spans="2:11" ht="15" customHeight="1">
      <c r="B32" s="17"/>
      <c r="C32" s="18"/>
      <c r="D32" s="507" t="s">
        <v>1751</v>
      </c>
      <c r="E32" s="507"/>
      <c r="F32" s="507"/>
      <c r="G32" s="507"/>
      <c r="H32" s="507"/>
      <c r="I32" s="507"/>
      <c r="J32" s="507"/>
      <c r="K32" s="14"/>
    </row>
    <row r="33" spans="2:11" ht="15" customHeight="1">
      <c r="B33" s="17"/>
      <c r="C33" s="18"/>
      <c r="D33" s="507" t="s">
        <v>1752</v>
      </c>
      <c r="E33" s="507"/>
      <c r="F33" s="507"/>
      <c r="G33" s="507"/>
      <c r="H33" s="507"/>
      <c r="I33" s="507"/>
      <c r="J33" s="507"/>
      <c r="K33" s="14"/>
    </row>
    <row r="34" spans="2:11" ht="15" customHeight="1">
      <c r="B34" s="17"/>
      <c r="C34" s="18"/>
      <c r="D34" s="16"/>
      <c r="E34" s="20" t="s">
        <v>124</v>
      </c>
      <c r="F34" s="16"/>
      <c r="G34" s="507" t="s">
        <v>1753</v>
      </c>
      <c r="H34" s="507"/>
      <c r="I34" s="507"/>
      <c r="J34" s="507"/>
      <c r="K34" s="14"/>
    </row>
    <row r="35" spans="2:11" ht="30.75" customHeight="1">
      <c r="B35" s="17"/>
      <c r="C35" s="18"/>
      <c r="D35" s="16"/>
      <c r="E35" s="20" t="s">
        <v>1754</v>
      </c>
      <c r="F35" s="16"/>
      <c r="G35" s="507" t="s">
        <v>1755</v>
      </c>
      <c r="H35" s="507"/>
      <c r="I35" s="507"/>
      <c r="J35" s="507"/>
      <c r="K35" s="14"/>
    </row>
    <row r="36" spans="2:11" ht="15" customHeight="1">
      <c r="B36" s="17"/>
      <c r="C36" s="18"/>
      <c r="D36" s="16"/>
      <c r="E36" s="20" t="s">
        <v>51</v>
      </c>
      <c r="F36" s="16"/>
      <c r="G36" s="507" t="s">
        <v>1756</v>
      </c>
      <c r="H36" s="507"/>
      <c r="I36" s="507"/>
      <c r="J36" s="507"/>
      <c r="K36" s="14"/>
    </row>
    <row r="37" spans="2:11" ht="15" customHeight="1">
      <c r="B37" s="17"/>
      <c r="C37" s="18"/>
      <c r="D37" s="16"/>
      <c r="E37" s="20" t="s">
        <v>125</v>
      </c>
      <c r="F37" s="16"/>
      <c r="G37" s="507" t="s">
        <v>1757</v>
      </c>
      <c r="H37" s="507"/>
      <c r="I37" s="507"/>
      <c r="J37" s="507"/>
      <c r="K37" s="14"/>
    </row>
    <row r="38" spans="2:11" ht="15" customHeight="1">
      <c r="B38" s="17"/>
      <c r="C38" s="18"/>
      <c r="D38" s="16"/>
      <c r="E38" s="20" t="s">
        <v>126</v>
      </c>
      <c r="F38" s="16"/>
      <c r="G38" s="507" t="s">
        <v>1758</v>
      </c>
      <c r="H38" s="507"/>
      <c r="I38" s="507"/>
      <c r="J38" s="507"/>
      <c r="K38" s="14"/>
    </row>
    <row r="39" spans="2:11" ht="15" customHeight="1">
      <c r="B39" s="17"/>
      <c r="C39" s="18"/>
      <c r="D39" s="16"/>
      <c r="E39" s="20" t="s">
        <v>127</v>
      </c>
      <c r="F39" s="16"/>
      <c r="G39" s="507" t="s">
        <v>1759</v>
      </c>
      <c r="H39" s="507"/>
      <c r="I39" s="507"/>
      <c r="J39" s="507"/>
      <c r="K39" s="14"/>
    </row>
    <row r="40" spans="2:11" ht="15" customHeight="1">
      <c r="B40" s="17"/>
      <c r="C40" s="18"/>
      <c r="D40" s="16"/>
      <c r="E40" s="20" t="s">
        <v>1760</v>
      </c>
      <c r="F40" s="16"/>
      <c r="G40" s="507" t="s">
        <v>1761</v>
      </c>
      <c r="H40" s="507"/>
      <c r="I40" s="507"/>
      <c r="J40" s="507"/>
      <c r="K40" s="14"/>
    </row>
    <row r="41" spans="2:11" ht="15" customHeight="1">
      <c r="B41" s="17"/>
      <c r="C41" s="18"/>
      <c r="D41" s="16"/>
      <c r="E41" s="20"/>
      <c r="F41" s="16"/>
      <c r="G41" s="507" t="s">
        <v>1762</v>
      </c>
      <c r="H41" s="507"/>
      <c r="I41" s="507"/>
      <c r="J41" s="507"/>
      <c r="K41" s="14"/>
    </row>
    <row r="42" spans="2:11" ht="15" customHeight="1">
      <c r="B42" s="17"/>
      <c r="C42" s="18"/>
      <c r="D42" s="16"/>
      <c r="E42" s="20" t="s">
        <v>1763</v>
      </c>
      <c r="F42" s="16"/>
      <c r="G42" s="507" t="s">
        <v>1764</v>
      </c>
      <c r="H42" s="507"/>
      <c r="I42" s="507"/>
      <c r="J42" s="507"/>
      <c r="K42" s="14"/>
    </row>
    <row r="43" spans="2:11" ht="15" customHeight="1">
      <c r="B43" s="17"/>
      <c r="C43" s="18"/>
      <c r="D43" s="16"/>
      <c r="E43" s="20" t="s">
        <v>129</v>
      </c>
      <c r="F43" s="16"/>
      <c r="G43" s="507" t="s">
        <v>1765</v>
      </c>
      <c r="H43" s="507"/>
      <c r="I43" s="507"/>
      <c r="J43" s="507"/>
      <c r="K43" s="14"/>
    </row>
    <row r="44" spans="2:11" ht="12.75" customHeight="1">
      <c r="B44" s="17"/>
      <c r="C44" s="18"/>
      <c r="D44" s="16"/>
      <c r="E44" s="16"/>
      <c r="F44" s="16"/>
      <c r="G44" s="16"/>
      <c r="H44" s="16"/>
      <c r="I44" s="16"/>
      <c r="J44" s="16"/>
      <c r="K44" s="14"/>
    </row>
    <row r="45" spans="2:11" ht="15" customHeight="1">
      <c r="B45" s="17"/>
      <c r="C45" s="18"/>
      <c r="D45" s="507" t="s">
        <v>1766</v>
      </c>
      <c r="E45" s="507"/>
      <c r="F45" s="507"/>
      <c r="G45" s="507"/>
      <c r="H45" s="507"/>
      <c r="I45" s="507"/>
      <c r="J45" s="507"/>
      <c r="K45" s="14"/>
    </row>
    <row r="46" spans="2:11" ht="15" customHeight="1">
      <c r="B46" s="17"/>
      <c r="C46" s="18"/>
      <c r="D46" s="18"/>
      <c r="E46" s="507" t="s">
        <v>1767</v>
      </c>
      <c r="F46" s="507"/>
      <c r="G46" s="507"/>
      <c r="H46" s="507"/>
      <c r="I46" s="507"/>
      <c r="J46" s="507"/>
      <c r="K46" s="14"/>
    </row>
    <row r="47" spans="2:11" ht="15" customHeight="1">
      <c r="B47" s="17"/>
      <c r="C47" s="18"/>
      <c r="D47" s="18"/>
      <c r="E47" s="507" t="s">
        <v>1768</v>
      </c>
      <c r="F47" s="507"/>
      <c r="G47" s="507"/>
      <c r="H47" s="507"/>
      <c r="I47" s="507"/>
      <c r="J47" s="507"/>
      <c r="K47" s="14"/>
    </row>
    <row r="48" spans="2:11" ht="15" customHeight="1">
      <c r="B48" s="17"/>
      <c r="C48" s="18"/>
      <c r="D48" s="18"/>
      <c r="E48" s="507" t="s">
        <v>1769</v>
      </c>
      <c r="F48" s="507"/>
      <c r="G48" s="507"/>
      <c r="H48" s="507"/>
      <c r="I48" s="507"/>
      <c r="J48" s="507"/>
      <c r="K48" s="14"/>
    </row>
    <row r="49" spans="2:11" ht="15" customHeight="1">
      <c r="B49" s="17"/>
      <c r="C49" s="18"/>
      <c r="D49" s="507" t="s">
        <v>1770</v>
      </c>
      <c r="E49" s="507"/>
      <c r="F49" s="507"/>
      <c r="G49" s="507"/>
      <c r="H49" s="507"/>
      <c r="I49" s="507"/>
      <c r="J49" s="507"/>
      <c r="K49" s="14"/>
    </row>
    <row r="50" spans="2:11" ht="25.5" customHeight="1">
      <c r="B50" s="13"/>
      <c r="C50" s="506" t="s">
        <v>1771</v>
      </c>
      <c r="D50" s="506"/>
      <c r="E50" s="506"/>
      <c r="F50" s="506"/>
      <c r="G50" s="506"/>
      <c r="H50" s="506"/>
      <c r="I50" s="506"/>
      <c r="J50" s="506"/>
      <c r="K50" s="14"/>
    </row>
    <row r="51" spans="2:11" ht="5.25" customHeight="1">
      <c r="B51" s="13"/>
      <c r="C51" s="15"/>
      <c r="D51" s="15"/>
      <c r="E51" s="15"/>
      <c r="F51" s="15"/>
      <c r="G51" s="15"/>
      <c r="H51" s="15"/>
      <c r="I51" s="15"/>
      <c r="J51" s="15"/>
      <c r="K51" s="14"/>
    </row>
    <row r="52" spans="2:11" ht="15" customHeight="1">
      <c r="B52" s="13"/>
      <c r="C52" s="507" t="s">
        <v>1772</v>
      </c>
      <c r="D52" s="507"/>
      <c r="E52" s="507"/>
      <c r="F52" s="507"/>
      <c r="G52" s="507"/>
      <c r="H52" s="507"/>
      <c r="I52" s="507"/>
      <c r="J52" s="507"/>
      <c r="K52" s="14"/>
    </row>
    <row r="53" spans="2:11" ht="15" customHeight="1">
      <c r="B53" s="13"/>
      <c r="C53" s="507" t="s">
        <v>1773</v>
      </c>
      <c r="D53" s="507"/>
      <c r="E53" s="507"/>
      <c r="F53" s="507"/>
      <c r="G53" s="507"/>
      <c r="H53" s="507"/>
      <c r="I53" s="507"/>
      <c r="J53" s="507"/>
      <c r="K53" s="14"/>
    </row>
    <row r="54" spans="2:11" ht="12.75" customHeight="1">
      <c r="B54" s="13"/>
      <c r="C54" s="16"/>
      <c r="D54" s="16"/>
      <c r="E54" s="16"/>
      <c r="F54" s="16"/>
      <c r="G54" s="16"/>
      <c r="H54" s="16"/>
      <c r="I54" s="16"/>
      <c r="J54" s="16"/>
      <c r="K54" s="14"/>
    </row>
    <row r="55" spans="2:11" ht="15" customHeight="1">
      <c r="B55" s="13"/>
      <c r="C55" s="507" t="s">
        <v>1774</v>
      </c>
      <c r="D55" s="507"/>
      <c r="E55" s="507"/>
      <c r="F55" s="507"/>
      <c r="G55" s="507"/>
      <c r="H55" s="507"/>
      <c r="I55" s="507"/>
      <c r="J55" s="507"/>
      <c r="K55" s="14"/>
    </row>
    <row r="56" spans="2:11" ht="15" customHeight="1">
      <c r="B56" s="13"/>
      <c r="C56" s="18"/>
      <c r="D56" s="507" t="s">
        <v>1775</v>
      </c>
      <c r="E56" s="507"/>
      <c r="F56" s="507"/>
      <c r="G56" s="507"/>
      <c r="H56" s="507"/>
      <c r="I56" s="507"/>
      <c r="J56" s="507"/>
      <c r="K56" s="14"/>
    </row>
    <row r="57" spans="2:11" ht="15" customHeight="1">
      <c r="B57" s="13"/>
      <c r="C57" s="18"/>
      <c r="D57" s="507" t="s">
        <v>1776</v>
      </c>
      <c r="E57" s="507"/>
      <c r="F57" s="507"/>
      <c r="G57" s="507"/>
      <c r="H57" s="507"/>
      <c r="I57" s="507"/>
      <c r="J57" s="507"/>
      <c r="K57" s="14"/>
    </row>
    <row r="58" spans="2:11" ht="15" customHeight="1">
      <c r="B58" s="13"/>
      <c r="C58" s="18"/>
      <c r="D58" s="507" t="s">
        <v>1777</v>
      </c>
      <c r="E58" s="507"/>
      <c r="F58" s="507"/>
      <c r="G58" s="507"/>
      <c r="H58" s="507"/>
      <c r="I58" s="507"/>
      <c r="J58" s="507"/>
      <c r="K58" s="14"/>
    </row>
    <row r="59" spans="2:11" ht="15" customHeight="1">
      <c r="B59" s="13"/>
      <c r="C59" s="18"/>
      <c r="D59" s="507" t="s">
        <v>1778</v>
      </c>
      <c r="E59" s="507"/>
      <c r="F59" s="507"/>
      <c r="G59" s="507"/>
      <c r="H59" s="507"/>
      <c r="I59" s="507"/>
      <c r="J59" s="507"/>
      <c r="K59" s="14"/>
    </row>
    <row r="60" spans="2:11" ht="15" customHeight="1">
      <c r="B60" s="13"/>
      <c r="C60" s="18"/>
      <c r="D60" s="509" t="s">
        <v>1779</v>
      </c>
      <c r="E60" s="509"/>
      <c r="F60" s="509"/>
      <c r="G60" s="509"/>
      <c r="H60" s="509"/>
      <c r="I60" s="509"/>
      <c r="J60" s="509"/>
      <c r="K60" s="14"/>
    </row>
    <row r="61" spans="2:11" ht="15" customHeight="1">
      <c r="B61" s="13"/>
      <c r="C61" s="18"/>
      <c r="D61" s="507" t="s">
        <v>1780</v>
      </c>
      <c r="E61" s="507"/>
      <c r="F61" s="507"/>
      <c r="G61" s="507"/>
      <c r="H61" s="507"/>
      <c r="I61" s="507"/>
      <c r="J61" s="507"/>
      <c r="K61" s="14"/>
    </row>
    <row r="62" spans="2:11" ht="12.75" customHeight="1">
      <c r="B62" s="13"/>
      <c r="C62" s="18"/>
      <c r="D62" s="18"/>
      <c r="E62" s="21"/>
      <c r="F62" s="18"/>
      <c r="G62" s="18"/>
      <c r="H62" s="18"/>
      <c r="I62" s="18"/>
      <c r="J62" s="18"/>
      <c r="K62" s="14"/>
    </row>
    <row r="63" spans="2:11" ht="15" customHeight="1">
      <c r="B63" s="13"/>
      <c r="C63" s="18"/>
      <c r="D63" s="507" t="s">
        <v>1781</v>
      </c>
      <c r="E63" s="507"/>
      <c r="F63" s="507"/>
      <c r="G63" s="507"/>
      <c r="H63" s="507"/>
      <c r="I63" s="507"/>
      <c r="J63" s="507"/>
      <c r="K63" s="14"/>
    </row>
    <row r="64" spans="2:11" ht="15" customHeight="1">
      <c r="B64" s="13"/>
      <c r="C64" s="18"/>
      <c r="D64" s="509" t="s">
        <v>1782</v>
      </c>
      <c r="E64" s="509"/>
      <c r="F64" s="509"/>
      <c r="G64" s="509"/>
      <c r="H64" s="509"/>
      <c r="I64" s="509"/>
      <c r="J64" s="509"/>
      <c r="K64" s="14"/>
    </row>
    <row r="65" spans="2:11" ht="15" customHeight="1">
      <c r="B65" s="13"/>
      <c r="C65" s="18"/>
      <c r="D65" s="507" t="s">
        <v>1783</v>
      </c>
      <c r="E65" s="507"/>
      <c r="F65" s="507"/>
      <c r="G65" s="507"/>
      <c r="H65" s="507"/>
      <c r="I65" s="507"/>
      <c r="J65" s="507"/>
      <c r="K65" s="14"/>
    </row>
    <row r="66" spans="2:11" ht="15" customHeight="1">
      <c r="B66" s="13"/>
      <c r="C66" s="18"/>
      <c r="D66" s="507" t="s">
        <v>1784</v>
      </c>
      <c r="E66" s="507"/>
      <c r="F66" s="507"/>
      <c r="G66" s="507"/>
      <c r="H66" s="507"/>
      <c r="I66" s="507"/>
      <c r="J66" s="507"/>
      <c r="K66" s="14"/>
    </row>
    <row r="67" spans="2:11" ht="15" customHeight="1">
      <c r="B67" s="13"/>
      <c r="C67" s="18"/>
      <c r="D67" s="507" t="s">
        <v>1785</v>
      </c>
      <c r="E67" s="507"/>
      <c r="F67" s="507"/>
      <c r="G67" s="507"/>
      <c r="H67" s="507"/>
      <c r="I67" s="507"/>
      <c r="J67" s="507"/>
      <c r="K67" s="14"/>
    </row>
    <row r="68" spans="2:11" ht="15" customHeight="1">
      <c r="B68" s="13"/>
      <c r="C68" s="18"/>
      <c r="D68" s="507" t="s">
        <v>1786</v>
      </c>
      <c r="E68" s="507"/>
      <c r="F68" s="507"/>
      <c r="G68" s="507"/>
      <c r="H68" s="507"/>
      <c r="I68" s="507"/>
      <c r="J68" s="507"/>
      <c r="K68" s="14"/>
    </row>
    <row r="69" spans="2:11" ht="12.75" customHeight="1">
      <c r="B69" s="22"/>
      <c r="C69" s="23"/>
      <c r="D69" s="23"/>
      <c r="E69" s="23"/>
      <c r="F69" s="23"/>
      <c r="G69" s="23"/>
      <c r="H69" s="23"/>
      <c r="I69" s="23"/>
      <c r="J69" s="23"/>
      <c r="K69" s="24"/>
    </row>
    <row r="70" spans="2:11" ht="18.75" customHeight="1">
      <c r="B70" s="25"/>
      <c r="C70" s="25"/>
      <c r="D70" s="25"/>
      <c r="E70" s="25"/>
      <c r="F70" s="25"/>
      <c r="G70" s="25"/>
      <c r="H70" s="25"/>
      <c r="I70" s="25"/>
      <c r="J70" s="25"/>
      <c r="K70" s="26"/>
    </row>
    <row r="71" spans="2:11" ht="18.75" customHeight="1">
      <c r="B71" s="26"/>
      <c r="C71" s="26"/>
      <c r="D71" s="26"/>
      <c r="E71" s="26"/>
      <c r="F71" s="26"/>
      <c r="G71" s="26"/>
      <c r="H71" s="26"/>
      <c r="I71" s="26"/>
      <c r="J71" s="26"/>
      <c r="K71" s="26"/>
    </row>
    <row r="72" spans="2:11" ht="7.5" customHeight="1">
      <c r="B72" s="27"/>
      <c r="C72" s="28"/>
      <c r="D72" s="28"/>
      <c r="E72" s="28"/>
      <c r="F72" s="28"/>
      <c r="G72" s="28"/>
      <c r="H72" s="28"/>
      <c r="I72" s="28"/>
      <c r="J72" s="28"/>
      <c r="K72" s="29"/>
    </row>
    <row r="73" spans="2:11" ht="45" customHeight="1">
      <c r="B73" s="30"/>
      <c r="C73" s="510" t="s">
        <v>103</v>
      </c>
      <c r="D73" s="510"/>
      <c r="E73" s="510"/>
      <c r="F73" s="510"/>
      <c r="G73" s="510"/>
      <c r="H73" s="510"/>
      <c r="I73" s="510"/>
      <c r="J73" s="510"/>
      <c r="K73" s="31"/>
    </row>
    <row r="74" spans="2:11" ht="17.25" customHeight="1">
      <c r="B74" s="30"/>
      <c r="C74" s="32" t="s">
        <v>1787</v>
      </c>
      <c r="D74" s="32"/>
      <c r="E74" s="32"/>
      <c r="F74" s="32" t="s">
        <v>1788</v>
      </c>
      <c r="G74" s="33"/>
      <c r="H74" s="32" t="s">
        <v>125</v>
      </c>
      <c r="I74" s="32" t="s">
        <v>55</v>
      </c>
      <c r="J74" s="32" t="s">
        <v>1789</v>
      </c>
      <c r="K74" s="31"/>
    </row>
    <row r="75" spans="2:11" ht="17.25" customHeight="1">
      <c r="B75" s="30"/>
      <c r="C75" s="34" t="s">
        <v>1790</v>
      </c>
      <c r="D75" s="34"/>
      <c r="E75" s="34"/>
      <c r="F75" s="35" t="s">
        <v>1791</v>
      </c>
      <c r="G75" s="36"/>
      <c r="H75" s="34"/>
      <c r="I75" s="34"/>
      <c r="J75" s="34" t="s">
        <v>1792</v>
      </c>
      <c r="K75" s="31"/>
    </row>
    <row r="76" spans="2:11" ht="5.25" customHeight="1">
      <c r="B76" s="30"/>
      <c r="C76" s="37"/>
      <c r="D76" s="37"/>
      <c r="E76" s="37"/>
      <c r="F76" s="37"/>
      <c r="G76" s="38"/>
      <c r="H76" s="37"/>
      <c r="I76" s="37"/>
      <c r="J76" s="37"/>
      <c r="K76" s="31"/>
    </row>
    <row r="77" spans="2:11" ht="15" customHeight="1">
      <c r="B77" s="30"/>
      <c r="C77" s="20" t="s">
        <v>51</v>
      </c>
      <c r="D77" s="37"/>
      <c r="E77" s="37"/>
      <c r="F77" s="39" t="s">
        <v>1793</v>
      </c>
      <c r="G77" s="38"/>
      <c r="H77" s="20" t="s">
        <v>1794</v>
      </c>
      <c r="I77" s="20" t="s">
        <v>1795</v>
      </c>
      <c r="J77" s="20">
        <v>20</v>
      </c>
      <c r="K77" s="31"/>
    </row>
    <row r="78" spans="2:11" ht="15" customHeight="1">
      <c r="B78" s="30"/>
      <c r="C78" s="20" t="s">
        <v>1796</v>
      </c>
      <c r="D78" s="20"/>
      <c r="E78" s="20"/>
      <c r="F78" s="39" t="s">
        <v>1793</v>
      </c>
      <c r="G78" s="38"/>
      <c r="H78" s="20" t="s">
        <v>1797</v>
      </c>
      <c r="I78" s="20" t="s">
        <v>1795</v>
      </c>
      <c r="J78" s="20">
        <v>120</v>
      </c>
      <c r="K78" s="31"/>
    </row>
    <row r="79" spans="2:11" ht="15" customHeight="1">
      <c r="B79" s="40"/>
      <c r="C79" s="20" t="s">
        <v>1798</v>
      </c>
      <c r="D79" s="20"/>
      <c r="E79" s="20"/>
      <c r="F79" s="39" t="s">
        <v>1799</v>
      </c>
      <c r="G79" s="38"/>
      <c r="H79" s="20" t="s">
        <v>1800</v>
      </c>
      <c r="I79" s="20" t="s">
        <v>1795</v>
      </c>
      <c r="J79" s="20">
        <v>50</v>
      </c>
      <c r="K79" s="31"/>
    </row>
    <row r="80" spans="2:11" ht="15" customHeight="1">
      <c r="B80" s="40"/>
      <c r="C80" s="20" t="s">
        <v>1801</v>
      </c>
      <c r="D80" s="20"/>
      <c r="E80" s="20"/>
      <c r="F80" s="39" t="s">
        <v>1793</v>
      </c>
      <c r="G80" s="38"/>
      <c r="H80" s="20" t="s">
        <v>1802</v>
      </c>
      <c r="I80" s="20" t="s">
        <v>1803</v>
      </c>
      <c r="J80" s="20"/>
      <c r="K80" s="31"/>
    </row>
    <row r="81" spans="2:11" ht="15" customHeight="1">
      <c r="B81" s="40"/>
      <c r="C81" s="41" t="s">
        <v>1804</v>
      </c>
      <c r="D81" s="41"/>
      <c r="E81" s="41"/>
      <c r="F81" s="42" t="s">
        <v>1799</v>
      </c>
      <c r="G81" s="41"/>
      <c r="H81" s="41" t="s">
        <v>1805</v>
      </c>
      <c r="I81" s="41" t="s">
        <v>1795</v>
      </c>
      <c r="J81" s="41">
        <v>15</v>
      </c>
      <c r="K81" s="31"/>
    </row>
    <row r="82" spans="2:11" ht="15" customHeight="1">
      <c r="B82" s="40"/>
      <c r="C82" s="41" t="s">
        <v>1806</v>
      </c>
      <c r="D82" s="41"/>
      <c r="E82" s="41"/>
      <c r="F82" s="42" t="s">
        <v>1799</v>
      </c>
      <c r="G82" s="41"/>
      <c r="H82" s="41" t="s">
        <v>1807</v>
      </c>
      <c r="I82" s="41" t="s">
        <v>1795</v>
      </c>
      <c r="J82" s="41">
        <v>15</v>
      </c>
      <c r="K82" s="31"/>
    </row>
    <row r="83" spans="2:11" ht="15" customHeight="1">
      <c r="B83" s="40"/>
      <c r="C83" s="41" t="s">
        <v>1808</v>
      </c>
      <c r="D83" s="41"/>
      <c r="E83" s="41"/>
      <c r="F83" s="42" t="s">
        <v>1799</v>
      </c>
      <c r="G83" s="41"/>
      <c r="H83" s="41" t="s">
        <v>1809</v>
      </c>
      <c r="I83" s="41" t="s">
        <v>1795</v>
      </c>
      <c r="J83" s="41">
        <v>20</v>
      </c>
      <c r="K83" s="31"/>
    </row>
    <row r="84" spans="2:11" ht="15" customHeight="1">
      <c r="B84" s="40"/>
      <c r="C84" s="41" t="s">
        <v>1810</v>
      </c>
      <c r="D84" s="41"/>
      <c r="E84" s="41"/>
      <c r="F84" s="42" t="s">
        <v>1799</v>
      </c>
      <c r="G84" s="41"/>
      <c r="H84" s="41" t="s">
        <v>1811</v>
      </c>
      <c r="I84" s="41" t="s">
        <v>1795</v>
      </c>
      <c r="J84" s="41">
        <v>20</v>
      </c>
      <c r="K84" s="31"/>
    </row>
    <row r="85" spans="2:11" ht="15" customHeight="1">
      <c r="B85" s="40"/>
      <c r="C85" s="20" t="s">
        <v>1812</v>
      </c>
      <c r="D85" s="20"/>
      <c r="E85" s="20"/>
      <c r="F85" s="39" t="s">
        <v>1799</v>
      </c>
      <c r="G85" s="38"/>
      <c r="H85" s="20" t="s">
        <v>1813</v>
      </c>
      <c r="I85" s="20" t="s">
        <v>1795</v>
      </c>
      <c r="J85" s="20">
        <v>50</v>
      </c>
      <c r="K85" s="31"/>
    </row>
    <row r="86" spans="2:11" ht="15" customHeight="1">
      <c r="B86" s="40"/>
      <c r="C86" s="20" t="s">
        <v>1814</v>
      </c>
      <c r="D86" s="20"/>
      <c r="E86" s="20"/>
      <c r="F86" s="39" t="s">
        <v>1799</v>
      </c>
      <c r="G86" s="38"/>
      <c r="H86" s="20" t="s">
        <v>1815</v>
      </c>
      <c r="I86" s="20" t="s">
        <v>1795</v>
      </c>
      <c r="J86" s="20">
        <v>20</v>
      </c>
      <c r="K86" s="31"/>
    </row>
    <row r="87" spans="2:11" ht="15" customHeight="1">
      <c r="B87" s="40"/>
      <c r="C87" s="20" t="s">
        <v>1816</v>
      </c>
      <c r="D87" s="20"/>
      <c r="E87" s="20"/>
      <c r="F87" s="39" t="s">
        <v>1799</v>
      </c>
      <c r="G87" s="38"/>
      <c r="H87" s="20" t="s">
        <v>1817</v>
      </c>
      <c r="I87" s="20" t="s">
        <v>1795</v>
      </c>
      <c r="J87" s="20">
        <v>20</v>
      </c>
      <c r="K87" s="31"/>
    </row>
    <row r="88" spans="2:11" ht="15" customHeight="1">
      <c r="B88" s="40"/>
      <c r="C88" s="20" t="s">
        <v>1818</v>
      </c>
      <c r="D88" s="20"/>
      <c r="E88" s="20"/>
      <c r="F88" s="39" t="s">
        <v>1799</v>
      </c>
      <c r="G88" s="38"/>
      <c r="H88" s="20" t="s">
        <v>1819</v>
      </c>
      <c r="I88" s="20" t="s">
        <v>1795</v>
      </c>
      <c r="J88" s="20">
        <v>50</v>
      </c>
      <c r="K88" s="31"/>
    </row>
    <row r="89" spans="2:11" ht="15" customHeight="1">
      <c r="B89" s="40"/>
      <c r="C89" s="20" t="s">
        <v>1820</v>
      </c>
      <c r="D89" s="20"/>
      <c r="E89" s="20"/>
      <c r="F89" s="39" t="s">
        <v>1799</v>
      </c>
      <c r="G89" s="38"/>
      <c r="H89" s="20" t="s">
        <v>1820</v>
      </c>
      <c r="I89" s="20" t="s">
        <v>1795</v>
      </c>
      <c r="J89" s="20">
        <v>50</v>
      </c>
      <c r="K89" s="31"/>
    </row>
    <row r="90" spans="2:11" ht="15" customHeight="1">
      <c r="B90" s="40"/>
      <c r="C90" s="20" t="s">
        <v>130</v>
      </c>
      <c r="D90" s="20"/>
      <c r="E90" s="20"/>
      <c r="F90" s="39" t="s">
        <v>1799</v>
      </c>
      <c r="G90" s="38"/>
      <c r="H90" s="20" t="s">
        <v>1821</v>
      </c>
      <c r="I90" s="20" t="s">
        <v>1795</v>
      </c>
      <c r="J90" s="20">
        <v>255</v>
      </c>
      <c r="K90" s="31"/>
    </row>
    <row r="91" spans="2:11" ht="15" customHeight="1">
      <c r="B91" s="40"/>
      <c r="C91" s="20" t="s">
        <v>1822</v>
      </c>
      <c r="D91" s="20"/>
      <c r="E91" s="20"/>
      <c r="F91" s="39" t="s">
        <v>1793</v>
      </c>
      <c r="G91" s="38"/>
      <c r="H91" s="20" t="s">
        <v>1823</v>
      </c>
      <c r="I91" s="20" t="s">
        <v>1824</v>
      </c>
      <c r="J91" s="20"/>
      <c r="K91" s="31"/>
    </row>
    <row r="92" spans="2:11" ht="15" customHeight="1">
      <c r="B92" s="40"/>
      <c r="C92" s="20" t="s">
        <v>1825</v>
      </c>
      <c r="D92" s="20"/>
      <c r="E92" s="20"/>
      <c r="F92" s="39" t="s">
        <v>1793</v>
      </c>
      <c r="G92" s="38"/>
      <c r="H92" s="20" t="s">
        <v>1826</v>
      </c>
      <c r="I92" s="20" t="s">
        <v>1827</v>
      </c>
      <c r="J92" s="20"/>
      <c r="K92" s="31"/>
    </row>
    <row r="93" spans="2:11" ht="15" customHeight="1">
      <c r="B93" s="40"/>
      <c r="C93" s="20" t="s">
        <v>1828</v>
      </c>
      <c r="D93" s="20"/>
      <c r="E93" s="20"/>
      <c r="F93" s="39" t="s">
        <v>1793</v>
      </c>
      <c r="G93" s="38"/>
      <c r="H93" s="20" t="s">
        <v>1828</v>
      </c>
      <c r="I93" s="20" t="s">
        <v>1827</v>
      </c>
      <c r="J93" s="20"/>
      <c r="K93" s="31"/>
    </row>
    <row r="94" spans="2:11" ht="15" customHeight="1">
      <c r="B94" s="40"/>
      <c r="C94" s="20" t="s">
        <v>36</v>
      </c>
      <c r="D94" s="20"/>
      <c r="E94" s="20"/>
      <c r="F94" s="39" t="s">
        <v>1793</v>
      </c>
      <c r="G94" s="38"/>
      <c r="H94" s="20" t="s">
        <v>1829</v>
      </c>
      <c r="I94" s="20" t="s">
        <v>1827</v>
      </c>
      <c r="J94" s="20"/>
      <c r="K94" s="31"/>
    </row>
    <row r="95" spans="2:11" ht="15" customHeight="1">
      <c r="B95" s="40"/>
      <c r="C95" s="20" t="s">
        <v>46</v>
      </c>
      <c r="D95" s="20"/>
      <c r="E95" s="20"/>
      <c r="F95" s="39" t="s">
        <v>1793</v>
      </c>
      <c r="G95" s="38"/>
      <c r="H95" s="20" t="s">
        <v>1830</v>
      </c>
      <c r="I95" s="20" t="s">
        <v>1827</v>
      </c>
      <c r="J95" s="20"/>
      <c r="K95" s="31"/>
    </row>
    <row r="96" spans="2:11" ht="15" customHeight="1">
      <c r="B96" s="43"/>
      <c r="C96" s="44"/>
      <c r="D96" s="44"/>
      <c r="E96" s="44"/>
      <c r="F96" s="44"/>
      <c r="G96" s="44"/>
      <c r="H96" s="44"/>
      <c r="I96" s="44"/>
      <c r="J96" s="44"/>
      <c r="K96" s="45"/>
    </row>
    <row r="97" spans="2:11" ht="18.75" customHeight="1">
      <c r="B97" s="46"/>
      <c r="C97" s="47"/>
      <c r="D97" s="47"/>
      <c r="E97" s="47"/>
      <c r="F97" s="47"/>
      <c r="G97" s="47"/>
      <c r="H97" s="47"/>
      <c r="I97" s="47"/>
      <c r="J97" s="47"/>
      <c r="K97" s="46"/>
    </row>
    <row r="98" spans="2:11" ht="18.75" customHeight="1">
      <c r="B98" s="26"/>
      <c r="C98" s="26"/>
      <c r="D98" s="26"/>
      <c r="E98" s="26"/>
      <c r="F98" s="26"/>
      <c r="G98" s="26"/>
      <c r="H98" s="26"/>
      <c r="I98" s="26"/>
      <c r="J98" s="26"/>
      <c r="K98" s="26"/>
    </row>
    <row r="99" spans="2:11" ht="7.5" customHeight="1">
      <c r="B99" s="27"/>
      <c r="C99" s="28"/>
      <c r="D99" s="28"/>
      <c r="E99" s="28"/>
      <c r="F99" s="28"/>
      <c r="G99" s="28"/>
      <c r="H99" s="28"/>
      <c r="I99" s="28"/>
      <c r="J99" s="28"/>
      <c r="K99" s="29"/>
    </row>
    <row r="100" spans="2:11" ht="45" customHeight="1">
      <c r="B100" s="30"/>
      <c r="C100" s="510" t="s">
        <v>1831</v>
      </c>
      <c r="D100" s="510"/>
      <c r="E100" s="510"/>
      <c r="F100" s="510"/>
      <c r="G100" s="510"/>
      <c r="H100" s="510"/>
      <c r="I100" s="510"/>
      <c r="J100" s="510"/>
      <c r="K100" s="31"/>
    </row>
    <row r="101" spans="2:11" ht="17.25" customHeight="1">
      <c r="B101" s="30"/>
      <c r="C101" s="32" t="s">
        <v>1787</v>
      </c>
      <c r="D101" s="32"/>
      <c r="E101" s="32"/>
      <c r="F101" s="32" t="s">
        <v>1788</v>
      </c>
      <c r="G101" s="33"/>
      <c r="H101" s="32" t="s">
        <v>125</v>
      </c>
      <c r="I101" s="32" t="s">
        <v>55</v>
      </c>
      <c r="J101" s="32" t="s">
        <v>1789</v>
      </c>
      <c r="K101" s="31"/>
    </row>
    <row r="102" spans="2:11" ht="17.25" customHeight="1">
      <c r="B102" s="30"/>
      <c r="C102" s="34" t="s">
        <v>1790</v>
      </c>
      <c r="D102" s="34"/>
      <c r="E102" s="34"/>
      <c r="F102" s="35" t="s">
        <v>1791</v>
      </c>
      <c r="G102" s="36"/>
      <c r="H102" s="34"/>
      <c r="I102" s="34"/>
      <c r="J102" s="34" t="s">
        <v>1792</v>
      </c>
      <c r="K102" s="31"/>
    </row>
    <row r="103" spans="2:11" ht="5.25" customHeight="1">
      <c r="B103" s="30"/>
      <c r="C103" s="32"/>
      <c r="D103" s="32"/>
      <c r="E103" s="32"/>
      <c r="F103" s="32"/>
      <c r="G103" s="48"/>
      <c r="H103" s="32"/>
      <c r="I103" s="32"/>
      <c r="J103" s="32"/>
      <c r="K103" s="31"/>
    </row>
    <row r="104" spans="2:11" ht="15" customHeight="1">
      <c r="B104" s="30"/>
      <c r="C104" s="20" t="s">
        <v>51</v>
      </c>
      <c r="D104" s="37"/>
      <c r="E104" s="37"/>
      <c r="F104" s="39" t="s">
        <v>1793</v>
      </c>
      <c r="G104" s="48"/>
      <c r="H104" s="20" t="s">
        <v>1832</v>
      </c>
      <c r="I104" s="20" t="s">
        <v>1795</v>
      </c>
      <c r="J104" s="20">
        <v>20</v>
      </c>
      <c r="K104" s="31"/>
    </row>
    <row r="105" spans="2:11" ht="15" customHeight="1">
      <c r="B105" s="30"/>
      <c r="C105" s="20" t="s">
        <v>1796</v>
      </c>
      <c r="D105" s="20"/>
      <c r="E105" s="20"/>
      <c r="F105" s="39" t="s">
        <v>1793</v>
      </c>
      <c r="G105" s="20"/>
      <c r="H105" s="20" t="s">
        <v>1832</v>
      </c>
      <c r="I105" s="20" t="s">
        <v>1795</v>
      </c>
      <c r="J105" s="20">
        <v>120</v>
      </c>
      <c r="K105" s="31"/>
    </row>
    <row r="106" spans="2:11" ht="15" customHeight="1">
      <c r="B106" s="40"/>
      <c r="C106" s="20" t="s">
        <v>1798</v>
      </c>
      <c r="D106" s="20"/>
      <c r="E106" s="20"/>
      <c r="F106" s="39" t="s">
        <v>1799</v>
      </c>
      <c r="G106" s="20"/>
      <c r="H106" s="20" t="s">
        <v>1832</v>
      </c>
      <c r="I106" s="20" t="s">
        <v>1795</v>
      </c>
      <c r="J106" s="20">
        <v>50</v>
      </c>
      <c r="K106" s="31"/>
    </row>
    <row r="107" spans="2:11" ht="15" customHeight="1">
      <c r="B107" s="40"/>
      <c r="C107" s="20" t="s">
        <v>1801</v>
      </c>
      <c r="D107" s="20"/>
      <c r="E107" s="20"/>
      <c r="F107" s="39" t="s">
        <v>1793</v>
      </c>
      <c r="G107" s="20"/>
      <c r="H107" s="20" t="s">
        <v>1832</v>
      </c>
      <c r="I107" s="20" t="s">
        <v>1803</v>
      </c>
      <c r="J107" s="20"/>
      <c r="K107" s="31"/>
    </row>
    <row r="108" spans="2:11" ht="15" customHeight="1">
      <c r="B108" s="40"/>
      <c r="C108" s="20" t="s">
        <v>1812</v>
      </c>
      <c r="D108" s="20"/>
      <c r="E108" s="20"/>
      <c r="F108" s="39" t="s">
        <v>1799</v>
      </c>
      <c r="G108" s="20"/>
      <c r="H108" s="20" t="s">
        <v>1832</v>
      </c>
      <c r="I108" s="20" t="s">
        <v>1795</v>
      </c>
      <c r="J108" s="20">
        <v>50</v>
      </c>
      <c r="K108" s="31"/>
    </row>
    <row r="109" spans="2:11" ht="15" customHeight="1">
      <c r="B109" s="40"/>
      <c r="C109" s="20" t="s">
        <v>1820</v>
      </c>
      <c r="D109" s="20"/>
      <c r="E109" s="20"/>
      <c r="F109" s="39" t="s">
        <v>1799</v>
      </c>
      <c r="G109" s="20"/>
      <c r="H109" s="20" t="s">
        <v>1832</v>
      </c>
      <c r="I109" s="20" t="s">
        <v>1795</v>
      </c>
      <c r="J109" s="20">
        <v>50</v>
      </c>
      <c r="K109" s="31"/>
    </row>
    <row r="110" spans="2:11" ht="15" customHeight="1">
      <c r="B110" s="40"/>
      <c r="C110" s="20" t="s">
        <v>1818</v>
      </c>
      <c r="D110" s="20"/>
      <c r="E110" s="20"/>
      <c r="F110" s="39" t="s">
        <v>1799</v>
      </c>
      <c r="G110" s="20"/>
      <c r="H110" s="20" t="s">
        <v>1832</v>
      </c>
      <c r="I110" s="20" t="s">
        <v>1795</v>
      </c>
      <c r="J110" s="20">
        <v>50</v>
      </c>
      <c r="K110" s="31"/>
    </row>
    <row r="111" spans="2:11" ht="15" customHeight="1">
      <c r="B111" s="40"/>
      <c r="C111" s="20" t="s">
        <v>51</v>
      </c>
      <c r="D111" s="20"/>
      <c r="E111" s="20"/>
      <c r="F111" s="39" t="s">
        <v>1793</v>
      </c>
      <c r="G111" s="20"/>
      <c r="H111" s="20" t="s">
        <v>1833</v>
      </c>
      <c r="I111" s="20" t="s">
        <v>1795</v>
      </c>
      <c r="J111" s="20">
        <v>20</v>
      </c>
      <c r="K111" s="31"/>
    </row>
    <row r="112" spans="2:11" ht="15" customHeight="1">
      <c r="B112" s="40"/>
      <c r="C112" s="20" t="s">
        <v>1834</v>
      </c>
      <c r="D112" s="20"/>
      <c r="E112" s="20"/>
      <c r="F112" s="39" t="s">
        <v>1793</v>
      </c>
      <c r="G112" s="20"/>
      <c r="H112" s="20" t="s">
        <v>1835</v>
      </c>
      <c r="I112" s="20" t="s">
        <v>1795</v>
      </c>
      <c r="J112" s="20">
        <v>120</v>
      </c>
      <c r="K112" s="31"/>
    </row>
    <row r="113" spans="2:11" ht="15" customHeight="1">
      <c r="B113" s="40"/>
      <c r="C113" s="20" t="s">
        <v>36</v>
      </c>
      <c r="D113" s="20"/>
      <c r="E113" s="20"/>
      <c r="F113" s="39" t="s">
        <v>1793</v>
      </c>
      <c r="G113" s="20"/>
      <c r="H113" s="20" t="s">
        <v>1836</v>
      </c>
      <c r="I113" s="20" t="s">
        <v>1827</v>
      </c>
      <c r="J113" s="20"/>
      <c r="K113" s="31"/>
    </row>
    <row r="114" spans="2:11" ht="15" customHeight="1">
      <c r="B114" s="40"/>
      <c r="C114" s="20" t="s">
        <v>46</v>
      </c>
      <c r="D114" s="20"/>
      <c r="E114" s="20"/>
      <c r="F114" s="39" t="s">
        <v>1793</v>
      </c>
      <c r="G114" s="20"/>
      <c r="H114" s="20" t="s">
        <v>1837</v>
      </c>
      <c r="I114" s="20" t="s">
        <v>1827</v>
      </c>
      <c r="J114" s="20"/>
      <c r="K114" s="31"/>
    </row>
    <row r="115" spans="2:11" ht="15" customHeight="1">
      <c r="B115" s="40"/>
      <c r="C115" s="20" t="s">
        <v>55</v>
      </c>
      <c r="D115" s="20"/>
      <c r="E115" s="20"/>
      <c r="F115" s="39" t="s">
        <v>1793</v>
      </c>
      <c r="G115" s="20"/>
      <c r="H115" s="20" t="s">
        <v>1838</v>
      </c>
      <c r="I115" s="20" t="s">
        <v>1839</v>
      </c>
      <c r="J115" s="20"/>
      <c r="K115" s="31"/>
    </row>
    <row r="116" spans="2:11" ht="15" customHeight="1">
      <c r="B116" s="43"/>
      <c r="C116" s="49"/>
      <c r="D116" s="49"/>
      <c r="E116" s="49"/>
      <c r="F116" s="49"/>
      <c r="G116" s="49"/>
      <c r="H116" s="49"/>
      <c r="I116" s="49"/>
      <c r="J116" s="49"/>
      <c r="K116" s="45"/>
    </row>
    <row r="117" spans="2:11" ht="18.75" customHeight="1">
      <c r="B117" s="50"/>
      <c r="C117" s="16"/>
      <c r="D117" s="16"/>
      <c r="E117" s="16"/>
      <c r="F117" s="51"/>
      <c r="G117" s="16"/>
      <c r="H117" s="16"/>
      <c r="I117" s="16"/>
      <c r="J117" s="16"/>
      <c r="K117" s="50"/>
    </row>
    <row r="118" spans="2:11" ht="18.75" customHeight="1">
      <c r="B118" s="26"/>
      <c r="C118" s="26"/>
      <c r="D118" s="26"/>
      <c r="E118" s="26"/>
      <c r="F118" s="26"/>
      <c r="G118" s="26"/>
      <c r="H118" s="26"/>
      <c r="I118" s="26"/>
      <c r="J118" s="26"/>
      <c r="K118" s="26"/>
    </row>
    <row r="119" spans="2:11" ht="7.5" customHeight="1">
      <c r="B119" s="52"/>
      <c r="C119" s="53"/>
      <c r="D119" s="53"/>
      <c r="E119" s="53"/>
      <c r="F119" s="53"/>
      <c r="G119" s="53"/>
      <c r="H119" s="53"/>
      <c r="I119" s="53"/>
      <c r="J119" s="53"/>
      <c r="K119" s="54"/>
    </row>
    <row r="120" spans="2:11" ht="45" customHeight="1">
      <c r="B120" s="55"/>
      <c r="C120" s="505" t="s">
        <v>1840</v>
      </c>
      <c r="D120" s="505"/>
      <c r="E120" s="505"/>
      <c r="F120" s="505"/>
      <c r="G120" s="505"/>
      <c r="H120" s="505"/>
      <c r="I120" s="505"/>
      <c r="J120" s="505"/>
      <c r="K120" s="56"/>
    </row>
    <row r="121" spans="2:11" ht="17.25" customHeight="1">
      <c r="B121" s="57"/>
      <c r="C121" s="32" t="s">
        <v>1787</v>
      </c>
      <c r="D121" s="32"/>
      <c r="E121" s="32"/>
      <c r="F121" s="32" t="s">
        <v>1788</v>
      </c>
      <c r="G121" s="33"/>
      <c r="H121" s="32" t="s">
        <v>125</v>
      </c>
      <c r="I121" s="32" t="s">
        <v>55</v>
      </c>
      <c r="J121" s="32" t="s">
        <v>1789</v>
      </c>
      <c r="K121" s="58"/>
    </row>
    <row r="122" spans="2:11" ht="17.25" customHeight="1">
      <c r="B122" s="57"/>
      <c r="C122" s="34" t="s">
        <v>1790</v>
      </c>
      <c r="D122" s="34"/>
      <c r="E122" s="34"/>
      <c r="F122" s="35" t="s">
        <v>1791</v>
      </c>
      <c r="G122" s="36"/>
      <c r="H122" s="34"/>
      <c r="I122" s="34"/>
      <c r="J122" s="34" t="s">
        <v>1792</v>
      </c>
      <c r="K122" s="58"/>
    </row>
    <row r="123" spans="2:11" ht="5.25" customHeight="1">
      <c r="B123" s="59"/>
      <c r="C123" s="37"/>
      <c r="D123" s="37"/>
      <c r="E123" s="37"/>
      <c r="F123" s="37"/>
      <c r="G123" s="20"/>
      <c r="H123" s="37"/>
      <c r="I123" s="37"/>
      <c r="J123" s="37"/>
      <c r="K123" s="60"/>
    </row>
    <row r="124" spans="2:11" ht="15" customHeight="1">
      <c r="B124" s="59"/>
      <c r="C124" s="20" t="s">
        <v>1796</v>
      </c>
      <c r="D124" s="37"/>
      <c r="E124" s="37"/>
      <c r="F124" s="39" t="s">
        <v>1793</v>
      </c>
      <c r="G124" s="20"/>
      <c r="H124" s="20" t="s">
        <v>1832</v>
      </c>
      <c r="I124" s="20" t="s">
        <v>1795</v>
      </c>
      <c r="J124" s="20">
        <v>120</v>
      </c>
      <c r="K124" s="61"/>
    </row>
    <row r="125" spans="2:11" ht="15" customHeight="1">
      <c r="B125" s="59"/>
      <c r="C125" s="20" t="s">
        <v>1841</v>
      </c>
      <c r="D125" s="20"/>
      <c r="E125" s="20"/>
      <c r="F125" s="39" t="s">
        <v>1793</v>
      </c>
      <c r="G125" s="20"/>
      <c r="H125" s="20" t="s">
        <v>1842</v>
      </c>
      <c r="I125" s="20" t="s">
        <v>1795</v>
      </c>
      <c r="J125" s="20" t="s">
        <v>1843</v>
      </c>
      <c r="K125" s="61"/>
    </row>
    <row r="126" spans="2:11" ht="15" customHeight="1">
      <c r="B126" s="59"/>
      <c r="C126" s="20" t="s">
        <v>82</v>
      </c>
      <c r="D126" s="20"/>
      <c r="E126" s="20"/>
      <c r="F126" s="39" t="s">
        <v>1793</v>
      </c>
      <c r="G126" s="20"/>
      <c r="H126" s="20" t="s">
        <v>1844</v>
      </c>
      <c r="I126" s="20" t="s">
        <v>1795</v>
      </c>
      <c r="J126" s="20" t="s">
        <v>1843</v>
      </c>
      <c r="K126" s="61"/>
    </row>
    <row r="127" spans="2:11" ht="15" customHeight="1">
      <c r="B127" s="59"/>
      <c r="C127" s="20" t="s">
        <v>1804</v>
      </c>
      <c r="D127" s="20"/>
      <c r="E127" s="20"/>
      <c r="F127" s="39" t="s">
        <v>1799</v>
      </c>
      <c r="G127" s="20"/>
      <c r="H127" s="20" t="s">
        <v>1805</v>
      </c>
      <c r="I127" s="20" t="s">
        <v>1795</v>
      </c>
      <c r="J127" s="20">
        <v>15</v>
      </c>
      <c r="K127" s="61"/>
    </row>
    <row r="128" spans="2:11" ht="15" customHeight="1">
      <c r="B128" s="59"/>
      <c r="C128" s="41" t="s">
        <v>1806</v>
      </c>
      <c r="D128" s="41"/>
      <c r="E128" s="41"/>
      <c r="F128" s="42" t="s">
        <v>1799</v>
      </c>
      <c r="G128" s="41"/>
      <c r="H128" s="41" t="s">
        <v>1807</v>
      </c>
      <c r="I128" s="41" t="s">
        <v>1795</v>
      </c>
      <c r="J128" s="41">
        <v>15</v>
      </c>
      <c r="K128" s="61"/>
    </row>
    <row r="129" spans="2:11" ht="15" customHeight="1">
      <c r="B129" s="59"/>
      <c r="C129" s="41" t="s">
        <v>1808</v>
      </c>
      <c r="D129" s="41"/>
      <c r="E129" s="41"/>
      <c r="F129" s="42" t="s">
        <v>1799</v>
      </c>
      <c r="G129" s="41"/>
      <c r="H129" s="41" t="s">
        <v>1809</v>
      </c>
      <c r="I129" s="41" t="s">
        <v>1795</v>
      </c>
      <c r="J129" s="41">
        <v>20</v>
      </c>
      <c r="K129" s="61"/>
    </row>
    <row r="130" spans="2:11" ht="15" customHeight="1">
      <c r="B130" s="59"/>
      <c r="C130" s="41" t="s">
        <v>1810</v>
      </c>
      <c r="D130" s="41"/>
      <c r="E130" s="41"/>
      <c r="F130" s="42" t="s">
        <v>1799</v>
      </c>
      <c r="G130" s="41"/>
      <c r="H130" s="41" t="s">
        <v>1811</v>
      </c>
      <c r="I130" s="41" t="s">
        <v>1795</v>
      </c>
      <c r="J130" s="41">
        <v>20</v>
      </c>
      <c r="K130" s="61"/>
    </row>
    <row r="131" spans="2:11" ht="15" customHeight="1">
      <c r="B131" s="59"/>
      <c r="C131" s="20" t="s">
        <v>1798</v>
      </c>
      <c r="D131" s="20"/>
      <c r="E131" s="20"/>
      <c r="F131" s="39" t="s">
        <v>1799</v>
      </c>
      <c r="G131" s="20"/>
      <c r="H131" s="20" t="s">
        <v>1832</v>
      </c>
      <c r="I131" s="20" t="s">
        <v>1795</v>
      </c>
      <c r="J131" s="20">
        <v>50</v>
      </c>
      <c r="K131" s="61"/>
    </row>
    <row r="132" spans="2:11" ht="15" customHeight="1">
      <c r="B132" s="59"/>
      <c r="C132" s="20" t="s">
        <v>1812</v>
      </c>
      <c r="D132" s="20"/>
      <c r="E132" s="20"/>
      <c r="F132" s="39" t="s">
        <v>1799</v>
      </c>
      <c r="G132" s="20"/>
      <c r="H132" s="20" t="s">
        <v>1832</v>
      </c>
      <c r="I132" s="20" t="s">
        <v>1795</v>
      </c>
      <c r="J132" s="20">
        <v>50</v>
      </c>
      <c r="K132" s="61"/>
    </row>
    <row r="133" spans="2:11" ht="15" customHeight="1">
      <c r="B133" s="59"/>
      <c r="C133" s="20" t="s">
        <v>1818</v>
      </c>
      <c r="D133" s="20"/>
      <c r="E133" s="20"/>
      <c r="F133" s="39" t="s">
        <v>1799</v>
      </c>
      <c r="G133" s="20"/>
      <c r="H133" s="20" t="s">
        <v>1832</v>
      </c>
      <c r="I133" s="20" t="s">
        <v>1795</v>
      </c>
      <c r="J133" s="20">
        <v>50</v>
      </c>
      <c r="K133" s="61"/>
    </row>
    <row r="134" spans="2:11" ht="15" customHeight="1">
      <c r="B134" s="59"/>
      <c r="C134" s="20" t="s">
        <v>1820</v>
      </c>
      <c r="D134" s="20"/>
      <c r="E134" s="20"/>
      <c r="F134" s="39" t="s">
        <v>1799</v>
      </c>
      <c r="G134" s="20"/>
      <c r="H134" s="20" t="s">
        <v>1832</v>
      </c>
      <c r="I134" s="20" t="s">
        <v>1795</v>
      </c>
      <c r="J134" s="20">
        <v>50</v>
      </c>
      <c r="K134" s="61"/>
    </row>
    <row r="135" spans="2:11" ht="15" customHeight="1">
      <c r="B135" s="59"/>
      <c r="C135" s="20" t="s">
        <v>130</v>
      </c>
      <c r="D135" s="20"/>
      <c r="E135" s="20"/>
      <c r="F135" s="39" t="s">
        <v>1799</v>
      </c>
      <c r="G135" s="20"/>
      <c r="H135" s="20" t="s">
        <v>1845</v>
      </c>
      <c r="I135" s="20" t="s">
        <v>1795</v>
      </c>
      <c r="J135" s="20">
        <v>255</v>
      </c>
      <c r="K135" s="61"/>
    </row>
    <row r="136" spans="2:11" ht="15" customHeight="1">
      <c r="B136" s="59"/>
      <c r="C136" s="20" t="s">
        <v>1822</v>
      </c>
      <c r="D136" s="20"/>
      <c r="E136" s="20"/>
      <c r="F136" s="39" t="s">
        <v>1793</v>
      </c>
      <c r="G136" s="20"/>
      <c r="H136" s="20" t="s">
        <v>1846</v>
      </c>
      <c r="I136" s="20" t="s">
        <v>1824</v>
      </c>
      <c r="J136" s="20"/>
      <c r="K136" s="61"/>
    </row>
    <row r="137" spans="2:11" ht="15" customHeight="1">
      <c r="B137" s="59"/>
      <c r="C137" s="20" t="s">
        <v>1825</v>
      </c>
      <c r="D137" s="20"/>
      <c r="E137" s="20"/>
      <c r="F137" s="39" t="s">
        <v>1793</v>
      </c>
      <c r="G137" s="20"/>
      <c r="H137" s="20" t="s">
        <v>1847</v>
      </c>
      <c r="I137" s="20" t="s">
        <v>1827</v>
      </c>
      <c r="J137" s="20"/>
      <c r="K137" s="61"/>
    </row>
    <row r="138" spans="2:11" ht="15" customHeight="1">
      <c r="B138" s="59"/>
      <c r="C138" s="20" t="s">
        <v>1828</v>
      </c>
      <c r="D138" s="20"/>
      <c r="E138" s="20"/>
      <c r="F138" s="39" t="s">
        <v>1793</v>
      </c>
      <c r="G138" s="20"/>
      <c r="H138" s="20" t="s">
        <v>1828</v>
      </c>
      <c r="I138" s="20" t="s">
        <v>1827</v>
      </c>
      <c r="J138" s="20"/>
      <c r="K138" s="61"/>
    </row>
    <row r="139" spans="2:11" ht="15" customHeight="1">
      <c r="B139" s="59"/>
      <c r="C139" s="20" t="s">
        <v>36</v>
      </c>
      <c r="D139" s="20"/>
      <c r="E139" s="20"/>
      <c r="F139" s="39" t="s">
        <v>1793</v>
      </c>
      <c r="G139" s="20"/>
      <c r="H139" s="20" t="s">
        <v>1848</v>
      </c>
      <c r="I139" s="20" t="s">
        <v>1827</v>
      </c>
      <c r="J139" s="20"/>
      <c r="K139" s="61"/>
    </row>
    <row r="140" spans="2:11" ht="15" customHeight="1">
      <c r="B140" s="59"/>
      <c r="C140" s="20" t="s">
        <v>1849</v>
      </c>
      <c r="D140" s="20"/>
      <c r="E140" s="20"/>
      <c r="F140" s="39" t="s">
        <v>1793</v>
      </c>
      <c r="G140" s="20"/>
      <c r="H140" s="20" t="s">
        <v>1850</v>
      </c>
      <c r="I140" s="20" t="s">
        <v>1827</v>
      </c>
      <c r="J140" s="20"/>
      <c r="K140" s="61"/>
    </row>
    <row r="141" spans="2:11" ht="15" customHeight="1">
      <c r="B141" s="62"/>
      <c r="C141" s="63"/>
      <c r="D141" s="63"/>
      <c r="E141" s="63"/>
      <c r="F141" s="63"/>
      <c r="G141" s="63"/>
      <c r="H141" s="63"/>
      <c r="I141" s="63"/>
      <c r="J141" s="63"/>
      <c r="K141" s="64"/>
    </row>
    <row r="142" spans="2:11" ht="18.75" customHeight="1">
      <c r="B142" s="16"/>
      <c r="C142" s="16"/>
      <c r="D142" s="16"/>
      <c r="E142" s="16"/>
      <c r="F142" s="51"/>
      <c r="G142" s="16"/>
      <c r="H142" s="16"/>
      <c r="I142" s="16"/>
      <c r="J142" s="16"/>
      <c r="K142" s="16"/>
    </row>
    <row r="143" spans="2:11" ht="18.75" customHeight="1">
      <c r="B143" s="26"/>
      <c r="C143" s="26"/>
      <c r="D143" s="26"/>
      <c r="E143" s="26"/>
      <c r="F143" s="26"/>
      <c r="G143" s="26"/>
      <c r="H143" s="26"/>
      <c r="I143" s="26"/>
      <c r="J143" s="26"/>
      <c r="K143" s="26"/>
    </row>
    <row r="144" spans="2:11" ht="7.5" customHeight="1">
      <c r="B144" s="27"/>
      <c r="C144" s="28"/>
      <c r="D144" s="28"/>
      <c r="E144" s="28"/>
      <c r="F144" s="28"/>
      <c r="G144" s="28"/>
      <c r="H144" s="28"/>
      <c r="I144" s="28"/>
      <c r="J144" s="28"/>
      <c r="K144" s="29"/>
    </row>
    <row r="145" spans="2:11" ht="45" customHeight="1">
      <c r="B145" s="30"/>
      <c r="C145" s="510" t="s">
        <v>1851</v>
      </c>
      <c r="D145" s="510"/>
      <c r="E145" s="510"/>
      <c r="F145" s="510"/>
      <c r="G145" s="510"/>
      <c r="H145" s="510"/>
      <c r="I145" s="510"/>
      <c r="J145" s="510"/>
      <c r="K145" s="31"/>
    </row>
    <row r="146" spans="2:11" ht="17.25" customHeight="1">
      <c r="B146" s="30"/>
      <c r="C146" s="32" t="s">
        <v>1787</v>
      </c>
      <c r="D146" s="32"/>
      <c r="E146" s="32"/>
      <c r="F146" s="32" t="s">
        <v>1788</v>
      </c>
      <c r="G146" s="33"/>
      <c r="H146" s="32" t="s">
        <v>125</v>
      </c>
      <c r="I146" s="32" t="s">
        <v>55</v>
      </c>
      <c r="J146" s="32" t="s">
        <v>1789</v>
      </c>
      <c r="K146" s="31"/>
    </row>
    <row r="147" spans="2:11" ht="17.25" customHeight="1">
      <c r="B147" s="30"/>
      <c r="C147" s="34" t="s">
        <v>1790</v>
      </c>
      <c r="D147" s="34"/>
      <c r="E147" s="34"/>
      <c r="F147" s="35" t="s">
        <v>1791</v>
      </c>
      <c r="G147" s="36"/>
      <c r="H147" s="34"/>
      <c r="I147" s="34"/>
      <c r="J147" s="34" t="s">
        <v>1792</v>
      </c>
      <c r="K147" s="31"/>
    </row>
    <row r="148" spans="2:11" ht="5.25" customHeight="1">
      <c r="B148" s="40"/>
      <c r="C148" s="37"/>
      <c r="D148" s="37"/>
      <c r="E148" s="37"/>
      <c r="F148" s="37"/>
      <c r="G148" s="38"/>
      <c r="H148" s="37"/>
      <c r="I148" s="37"/>
      <c r="J148" s="37"/>
      <c r="K148" s="61"/>
    </row>
    <row r="149" spans="2:11" ht="15" customHeight="1">
      <c r="B149" s="40"/>
      <c r="C149" s="65" t="s">
        <v>1796</v>
      </c>
      <c r="D149" s="20"/>
      <c r="E149" s="20"/>
      <c r="F149" s="66" t="s">
        <v>1793</v>
      </c>
      <c r="G149" s="20"/>
      <c r="H149" s="65" t="s">
        <v>1832</v>
      </c>
      <c r="I149" s="65" t="s">
        <v>1795</v>
      </c>
      <c r="J149" s="65">
        <v>120</v>
      </c>
      <c r="K149" s="61"/>
    </row>
    <row r="150" spans="2:11" ht="15" customHeight="1">
      <c r="B150" s="40"/>
      <c r="C150" s="65" t="s">
        <v>1841</v>
      </c>
      <c r="D150" s="20"/>
      <c r="E150" s="20"/>
      <c r="F150" s="66" t="s">
        <v>1793</v>
      </c>
      <c r="G150" s="20"/>
      <c r="H150" s="65" t="s">
        <v>1852</v>
      </c>
      <c r="I150" s="65" t="s">
        <v>1795</v>
      </c>
      <c r="J150" s="65" t="s">
        <v>1843</v>
      </c>
      <c r="K150" s="61"/>
    </row>
    <row r="151" spans="2:11" ht="15" customHeight="1">
      <c r="B151" s="40"/>
      <c r="C151" s="65" t="s">
        <v>82</v>
      </c>
      <c r="D151" s="20"/>
      <c r="E151" s="20"/>
      <c r="F151" s="66" t="s">
        <v>1793</v>
      </c>
      <c r="G151" s="20"/>
      <c r="H151" s="65" t="s">
        <v>1853</v>
      </c>
      <c r="I151" s="65" t="s">
        <v>1795</v>
      </c>
      <c r="J151" s="65" t="s">
        <v>1843</v>
      </c>
      <c r="K151" s="61"/>
    </row>
    <row r="152" spans="2:11" ht="15" customHeight="1">
      <c r="B152" s="40"/>
      <c r="C152" s="65" t="s">
        <v>1798</v>
      </c>
      <c r="D152" s="20"/>
      <c r="E152" s="20"/>
      <c r="F152" s="66" t="s">
        <v>1799</v>
      </c>
      <c r="G152" s="20"/>
      <c r="H152" s="65" t="s">
        <v>1832</v>
      </c>
      <c r="I152" s="65" t="s">
        <v>1795</v>
      </c>
      <c r="J152" s="65">
        <v>50</v>
      </c>
      <c r="K152" s="61"/>
    </row>
    <row r="153" spans="2:11" ht="15" customHeight="1">
      <c r="B153" s="40"/>
      <c r="C153" s="65" t="s">
        <v>1801</v>
      </c>
      <c r="D153" s="20"/>
      <c r="E153" s="20"/>
      <c r="F153" s="66" t="s">
        <v>1793</v>
      </c>
      <c r="G153" s="20"/>
      <c r="H153" s="65" t="s">
        <v>1832</v>
      </c>
      <c r="I153" s="65" t="s">
        <v>1803</v>
      </c>
      <c r="J153" s="65"/>
      <c r="K153" s="61"/>
    </row>
    <row r="154" spans="2:11" ht="15" customHeight="1">
      <c r="B154" s="40"/>
      <c r="C154" s="65" t="s">
        <v>1812</v>
      </c>
      <c r="D154" s="20"/>
      <c r="E154" s="20"/>
      <c r="F154" s="66" t="s">
        <v>1799</v>
      </c>
      <c r="G154" s="20"/>
      <c r="H154" s="65" t="s">
        <v>1832</v>
      </c>
      <c r="I154" s="65" t="s">
        <v>1795</v>
      </c>
      <c r="J154" s="65">
        <v>50</v>
      </c>
      <c r="K154" s="61"/>
    </row>
    <row r="155" spans="2:11" ht="15" customHeight="1">
      <c r="B155" s="40"/>
      <c r="C155" s="65" t="s">
        <v>1820</v>
      </c>
      <c r="D155" s="20"/>
      <c r="E155" s="20"/>
      <c r="F155" s="66" t="s">
        <v>1799</v>
      </c>
      <c r="G155" s="20"/>
      <c r="H155" s="65" t="s">
        <v>1832</v>
      </c>
      <c r="I155" s="65" t="s">
        <v>1795</v>
      </c>
      <c r="J155" s="65">
        <v>50</v>
      </c>
      <c r="K155" s="61"/>
    </row>
    <row r="156" spans="2:11" ht="15" customHeight="1">
      <c r="B156" s="40"/>
      <c r="C156" s="65" t="s">
        <v>1818</v>
      </c>
      <c r="D156" s="20"/>
      <c r="E156" s="20"/>
      <c r="F156" s="66" t="s">
        <v>1799</v>
      </c>
      <c r="G156" s="20"/>
      <c r="H156" s="65" t="s">
        <v>1832</v>
      </c>
      <c r="I156" s="65" t="s">
        <v>1795</v>
      </c>
      <c r="J156" s="65">
        <v>50</v>
      </c>
      <c r="K156" s="61"/>
    </row>
    <row r="157" spans="2:11" ht="15" customHeight="1">
      <c r="B157" s="40"/>
      <c r="C157" s="65" t="s">
        <v>110</v>
      </c>
      <c r="D157" s="20"/>
      <c r="E157" s="20"/>
      <c r="F157" s="66" t="s">
        <v>1793</v>
      </c>
      <c r="G157" s="20"/>
      <c r="H157" s="65" t="s">
        <v>1854</v>
      </c>
      <c r="I157" s="65" t="s">
        <v>1795</v>
      </c>
      <c r="J157" s="65" t="s">
        <v>1855</v>
      </c>
      <c r="K157" s="61"/>
    </row>
    <row r="158" spans="2:11" ht="15" customHeight="1">
      <c r="B158" s="40"/>
      <c r="C158" s="65" t="s">
        <v>1856</v>
      </c>
      <c r="D158" s="20"/>
      <c r="E158" s="20"/>
      <c r="F158" s="66" t="s">
        <v>1793</v>
      </c>
      <c r="G158" s="20"/>
      <c r="H158" s="65" t="s">
        <v>1857</v>
      </c>
      <c r="I158" s="65" t="s">
        <v>1827</v>
      </c>
      <c r="J158" s="65"/>
      <c r="K158" s="61"/>
    </row>
    <row r="159" spans="2:11" ht="15" customHeight="1">
      <c r="B159" s="67"/>
      <c r="C159" s="49"/>
      <c r="D159" s="49"/>
      <c r="E159" s="49"/>
      <c r="F159" s="49"/>
      <c r="G159" s="49"/>
      <c r="H159" s="49"/>
      <c r="I159" s="49"/>
      <c r="J159" s="49"/>
      <c r="K159" s="68"/>
    </row>
    <row r="160" spans="2:11" ht="18.75" customHeight="1">
      <c r="B160" s="16"/>
      <c r="C160" s="20"/>
      <c r="D160" s="20"/>
      <c r="E160" s="20"/>
      <c r="F160" s="39"/>
      <c r="G160" s="20"/>
      <c r="H160" s="20"/>
      <c r="I160" s="20"/>
      <c r="J160" s="20"/>
      <c r="K160" s="16"/>
    </row>
    <row r="161" spans="2:11" ht="18.75" customHeight="1">
      <c r="B161" s="26"/>
      <c r="C161" s="26"/>
      <c r="D161" s="26"/>
      <c r="E161" s="26"/>
      <c r="F161" s="26"/>
      <c r="G161" s="26"/>
      <c r="H161" s="26"/>
      <c r="I161" s="26"/>
      <c r="J161" s="26"/>
      <c r="K161" s="26"/>
    </row>
    <row r="162" spans="2:11" ht="7.5" customHeight="1">
      <c r="B162" s="8"/>
      <c r="C162" s="9"/>
      <c r="D162" s="9"/>
      <c r="E162" s="9"/>
      <c r="F162" s="9"/>
      <c r="G162" s="9"/>
      <c r="H162" s="9"/>
      <c r="I162" s="9"/>
      <c r="J162" s="9"/>
      <c r="K162" s="10"/>
    </row>
    <row r="163" spans="2:11" ht="45" customHeight="1">
      <c r="B163" s="11"/>
      <c r="C163" s="505" t="s">
        <v>1858</v>
      </c>
      <c r="D163" s="505"/>
      <c r="E163" s="505"/>
      <c r="F163" s="505"/>
      <c r="G163" s="505"/>
      <c r="H163" s="505"/>
      <c r="I163" s="505"/>
      <c r="J163" s="505"/>
      <c r="K163" s="12"/>
    </row>
    <row r="164" spans="2:11" ht="17.25" customHeight="1">
      <c r="B164" s="11"/>
      <c r="C164" s="32" t="s">
        <v>1787</v>
      </c>
      <c r="D164" s="32"/>
      <c r="E164" s="32"/>
      <c r="F164" s="32" t="s">
        <v>1788</v>
      </c>
      <c r="G164" s="69"/>
      <c r="H164" s="70" t="s">
        <v>125</v>
      </c>
      <c r="I164" s="70" t="s">
        <v>55</v>
      </c>
      <c r="J164" s="32" t="s">
        <v>1789</v>
      </c>
      <c r="K164" s="12"/>
    </row>
    <row r="165" spans="2:11" ht="17.25" customHeight="1">
      <c r="B165" s="13"/>
      <c r="C165" s="34" t="s">
        <v>1790</v>
      </c>
      <c r="D165" s="34"/>
      <c r="E165" s="34"/>
      <c r="F165" s="35" t="s">
        <v>1791</v>
      </c>
      <c r="G165" s="71"/>
      <c r="H165" s="72"/>
      <c r="I165" s="72"/>
      <c r="J165" s="34" t="s">
        <v>1792</v>
      </c>
      <c r="K165" s="14"/>
    </row>
    <row r="166" spans="2:11" ht="5.25" customHeight="1">
      <c r="B166" s="40"/>
      <c r="C166" s="37"/>
      <c r="D166" s="37"/>
      <c r="E166" s="37"/>
      <c r="F166" s="37"/>
      <c r="G166" s="38"/>
      <c r="H166" s="37"/>
      <c r="I166" s="37"/>
      <c r="J166" s="37"/>
      <c r="K166" s="61"/>
    </row>
    <row r="167" spans="2:11" ht="15" customHeight="1">
      <c r="B167" s="40"/>
      <c r="C167" s="20" t="s">
        <v>1796</v>
      </c>
      <c r="D167" s="20"/>
      <c r="E167" s="20"/>
      <c r="F167" s="39" t="s">
        <v>1793</v>
      </c>
      <c r="G167" s="20"/>
      <c r="H167" s="20" t="s">
        <v>1832</v>
      </c>
      <c r="I167" s="20" t="s">
        <v>1795</v>
      </c>
      <c r="J167" s="20">
        <v>120</v>
      </c>
      <c r="K167" s="61"/>
    </row>
    <row r="168" spans="2:11" ht="15" customHeight="1">
      <c r="B168" s="40"/>
      <c r="C168" s="20" t="s">
        <v>1841</v>
      </c>
      <c r="D168" s="20"/>
      <c r="E168" s="20"/>
      <c r="F168" s="39" t="s">
        <v>1793</v>
      </c>
      <c r="G168" s="20"/>
      <c r="H168" s="20" t="s">
        <v>1842</v>
      </c>
      <c r="I168" s="20" t="s">
        <v>1795</v>
      </c>
      <c r="J168" s="20" t="s">
        <v>1843</v>
      </c>
      <c r="K168" s="61"/>
    </row>
    <row r="169" spans="2:11" ht="15" customHeight="1">
      <c r="B169" s="40"/>
      <c r="C169" s="20" t="s">
        <v>82</v>
      </c>
      <c r="D169" s="20"/>
      <c r="E169" s="20"/>
      <c r="F169" s="39" t="s">
        <v>1793</v>
      </c>
      <c r="G169" s="20"/>
      <c r="H169" s="20" t="s">
        <v>1859</v>
      </c>
      <c r="I169" s="20" t="s">
        <v>1795</v>
      </c>
      <c r="J169" s="20" t="s">
        <v>1843</v>
      </c>
      <c r="K169" s="61"/>
    </row>
    <row r="170" spans="2:11" ht="15" customHeight="1">
      <c r="B170" s="40"/>
      <c r="C170" s="20" t="s">
        <v>1798</v>
      </c>
      <c r="D170" s="20"/>
      <c r="E170" s="20"/>
      <c r="F170" s="39" t="s">
        <v>1799</v>
      </c>
      <c r="G170" s="20"/>
      <c r="H170" s="20" t="s">
        <v>1859</v>
      </c>
      <c r="I170" s="20" t="s">
        <v>1795</v>
      </c>
      <c r="J170" s="20">
        <v>50</v>
      </c>
      <c r="K170" s="61"/>
    </row>
    <row r="171" spans="2:11" ht="15" customHeight="1">
      <c r="B171" s="40"/>
      <c r="C171" s="20" t="s">
        <v>1801</v>
      </c>
      <c r="D171" s="20"/>
      <c r="E171" s="20"/>
      <c r="F171" s="39" t="s">
        <v>1793</v>
      </c>
      <c r="G171" s="20"/>
      <c r="H171" s="20" t="s">
        <v>1859</v>
      </c>
      <c r="I171" s="20" t="s">
        <v>1803</v>
      </c>
      <c r="J171" s="20"/>
      <c r="K171" s="61"/>
    </row>
    <row r="172" spans="2:11" ht="15" customHeight="1">
      <c r="B172" s="40"/>
      <c r="C172" s="20" t="s">
        <v>1812</v>
      </c>
      <c r="D172" s="20"/>
      <c r="E172" s="20"/>
      <c r="F172" s="39" t="s">
        <v>1799</v>
      </c>
      <c r="G172" s="20"/>
      <c r="H172" s="20" t="s">
        <v>1859</v>
      </c>
      <c r="I172" s="20" t="s">
        <v>1795</v>
      </c>
      <c r="J172" s="20">
        <v>50</v>
      </c>
      <c r="K172" s="61"/>
    </row>
    <row r="173" spans="2:11" ht="15" customHeight="1">
      <c r="B173" s="40"/>
      <c r="C173" s="20" t="s">
        <v>1820</v>
      </c>
      <c r="D173" s="20"/>
      <c r="E173" s="20"/>
      <c r="F173" s="39" t="s">
        <v>1799</v>
      </c>
      <c r="G173" s="20"/>
      <c r="H173" s="20" t="s">
        <v>1859</v>
      </c>
      <c r="I173" s="20" t="s">
        <v>1795</v>
      </c>
      <c r="J173" s="20">
        <v>50</v>
      </c>
      <c r="K173" s="61"/>
    </row>
    <row r="174" spans="2:11" ht="15" customHeight="1">
      <c r="B174" s="40"/>
      <c r="C174" s="20" t="s">
        <v>1818</v>
      </c>
      <c r="D174" s="20"/>
      <c r="E174" s="20"/>
      <c r="F174" s="39" t="s">
        <v>1799</v>
      </c>
      <c r="G174" s="20"/>
      <c r="H174" s="20" t="s">
        <v>1859</v>
      </c>
      <c r="I174" s="20" t="s">
        <v>1795</v>
      </c>
      <c r="J174" s="20">
        <v>50</v>
      </c>
      <c r="K174" s="61"/>
    </row>
    <row r="175" spans="2:11" ht="15" customHeight="1">
      <c r="B175" s="40"/>
      <c r="C175" s="20" t="s">
        <v>124</v>
      </c>
      <c r="D175" s="20"/>
      <c r="E175" s="20"/>
      <c r="F175" s="39" t="s">
        <v>1793</v>
      </c>
      <c r="G175" s="20"/>
      <c r="H175" s="20" t="s">
        <v>1860</v>
      </c>
      <c r="I175" s="20" t="s">
        <v>1861</v>
      </c>
      <c r="J175" s="20"/>
      <c r="K175" s="61"/>
    </row>
    <row r="176" spans="2:11" ht="15" customHeight="1">
      <c r="B176" s="40"/>
      <c r="C176" s="20" t="s">
        <v>55</v>
      </c>
      <c r="D176" s="20"/>
      <c r="E176" s="20"/>
      <c r="F176" s="39" t="s">
        <v>1793</v>
      </c>
      <c r="G176" s="20"/>
      <c r="H176" s="20" t="s">
        <v>1862</v>
      </c>
      <c r="I176" s="20" t="s">
        <v>1863</v>
      </c>
      <c r="J176" s="20">
        <v>1</v>
      </c>
      <c r="K176" s="61"/>
    </row>
    <row r="177" spans="2:11" ht="15" customHeight="1">
      <c r="B177" s="40"/>
      <c r="C177" s="20" t="s">
        <v>51</v>
      </c>
      <c r="D177" s="20"/>
      <c r="E177" s="20"/>
      <c r="F177" s="39" t="s">
        <v>1793</v>
      </c>
      <c r="G177" s="20"/>
      <c r="H177" s="20" t="s">
        <v>1864</v>
      </c>
      <c r="I177" s="20" t="s">
        <v>1795</v>
      </c>
      <c r="J177" s="20">
        <v>20</v>
      </c>
      <c r="K177" s="61"/>
    </row>
    <row r="178" spans="2:11" ht="15" customHeight="1">
      <c r="B178" s="40"/>
      <c r="C178" s="20" t="s">
        <v>125</v>
      </c>
      <c r="D178" s="20"/>
      <c r="E178" s="20"/>
      <c r="F178" s="39" t="s">
        <v>1793</v>
      </c>
      <c r="G178" s="20"/>
      <c r="H178" s="20" t="s">
        <v>1865</v>
      </c>
      <c r="I178" s="20" t="s">
        <v>1795</v>
      </c>
      <c r="J178" s="20">
        <v>255</v>
      </c>
      <c r="K178" s="61"/>
    </row>
    <row r="179" spans="2:11" ht="15" customHeight="1">
      <c r="B179" s="40"/>
      <c r="C179" s="20" t="s">
        <v>126</v>
      </c>
      <c r="D179" s="20"/>
      <c r="E179" s="20"/>
      <c r="F179" s="39" t="s">
        <v>1793</v>
      </c>
      <c r="G179" s="20"/>
      <c r="H179" s="20" t="s">
        <v>1758</v>
      </c>
      <c r="I179" s="20" t="s">
        <v>1795</v>
      </c>
      <c r="J179" s="20">
        <v>10</v>
      </c>
      <c r="K179" s="61"/>
    </row>
    <row r="180" spans="2:11" ht="15" customHeight="1">
      <c r="B180" s="40"/>
      <c r="C180" s="20" t="s">
        <v>127</v>
      </c>
      <c r="D180" s="20"/>
      <c r="E180" s="20"/>
      <c r="F180" s="39" t="s">
        <v>1793</v>
      </c>
      <c r="G180" s="20"/>
      <c r="H180" s="20" t="s">
        <v>1866</v>
      </c>
      <c r="I180" s="20" t="s">
        <v>1827</v>
      </c>
      <c r="J180" s="20"/>
      <c r="K180" s="61"/>
    </row>
    <row r="181" spans="2:11" ht="15" customHeight="1">
      <c r="B181" s="40"/>
      <c r="C181" s="20" t="s">
        <v>1867</v>
      </c>
      <c r="D181" s="20"/>
      <c r="E181" s="20"/>
      <c r="F181" s="39" t="s">
        <v>1793</v>
      </c>
      <c r="G181" s="20"/>
      <c r="H181" s="20" t="s">
        <v>1868</v>
      </c>
      <c r="I181" s="20" t="s">
        <v>1827</v>
      </c>
      <c r="J181" s="20"/>
      <c r="K181" s="61"/>
    </row>
    <row r="182" spans="2:11" ht="15" customHeight="1">
      <c r="B182" s="40"/>
      <c r="C182" s="20" t="s">
        <v>1856</v>
      </c>
      <c r="D182" s="20"/>
      <c r="E182" s="20"/>
      <c r="F182" s="39" t="s">
        <v>1793</v>
      </c>
      <c r="G182" s="20"/>
      <c r="H182" s="20" t="s">
        <v>1869</v>
      </c>
      <c r="I182" s="20" t="s">
        <v>1827</v>
      </c>
      <c r="J182" s="20"/>
      <c r="K182" s="61"/>
    </row>
    <row r="183" spans="2:11" ht="15" customHeight="1">
      <c r="B183" s="40"/>
      <c r="C183" s="20" t="s">
        <v>129</v>
      </c>
      <c r="D183" s="20"/>
      <c r="E183" s="20"/>
      <c r="F183" s="39" t="s">
        <v>1799</v>
      </c>
      <c r="G183" s="20"/>
      <c r="H183" s="20" t="s">
        <v>1870</v>
      </c>
      <c r="I183" s="20" t="s">
        <v>1795</v>
      </c>
      <c r="J183" s="20">
        <v>50</v>
      </c>
      <c r="K183" s="61"/>
    </row>
    <row r="184" spans="2:11" ht="15" customHeight="1">
      <c r="B184" s="40"/>
      <c r="C184" s="20" t="s">
        <v>1871</v>
      </c>
      <c r="D184" s="20"/>
      <c r="E184" s="20"/>
      <c r="F184" s="39" t="s">
        <v>1799</v>
      </c>
      <c r="G184" s="20"/>
      <c r="H184" s="20" t="s">
        <v>1872</v>
      </c>
      <c r="I184" s="20" t="s">
        <v>1873</v>
      </c>
      <c r="J184" s="20"/>
      <c r="K184" s="61"/>
    </row>
    <row r="185" spans="2:11" ht="15" customHeight="1">
      <c r="B185" s="40"/>
      <c r="C185" s="20" t="s">
        <v>1874</v>
      </c>
      <c r="D185" s="20"/>
      <c r="E185" s="20"/>
      <c r="F185" s="39" t="s">
        <v>1799</v>
      </c>
      <c r="G185" s="20"/>
      <c r="H185" s="20" t="s">
        <v>1875</v>
      </c>
      <c r="I185" s="20" t="s">
        <v>1873</v>
      </c>
      <c r="J185" s="20"/>
      <c r="K185" s="61"/>
    </row>
    <row r="186" spans="2:11" ht="15" customHeight="1">
      <c r="B186" s="40"/>
      <c r="C186" s="20" t="s">
        <v>1876</v>
      </c>
      <c r="D186" s="20"/>
      <c r="E186" s="20"/>
      <c r="F186" s="39" t="s">
        <v>1799</v>
      </c>
      <c r="G186" s="20"/>
      <c r="H186" s="20" t="s">
        <v>1877</v>
      </c>
      <c r="I186" s="20" t="s">
        <v>1873</v>
      </c>
      <c r="J186" s="20"/>
      <c r="K186" s="61"/>
    </row>
    <row r="187" spans="2:11" ht="15" customHeight="1">
      <c r="B187" s="40"/>
      <c r="C187" s="73" t="s">
        <v>1878</v>
      </c>
      <c r="D187" s="20"/>
      <c r="E187" s="20"/>
      <c r="F187" s="39" t="s">
        <v>1799</v>
      </c>
      <c r="G187" s="20"/>
      <c r="H187" s="20" t="s">
        <v>1879</v>
      </c>
      <c r="I187" s="20" t="s">
        <v>1880</v>
      </c>
      <c r="J187" s="74" t="s">
        <v>1881</v>
      </c>
      <c r="K187" s="61"/>
    </row>
    <row r="188" spans="2:11" ht="15" customHeight="1">
      <c r="B188" s="40"/>
      <c r="C188" s="25" t="s">
        <v>40</v>
      </c>
      <c r="D188" s="20"/>
      <c r="E188" s="20"/>
      <c r="F188" s="39" t="s">
        <v>1793</v>
      </c>
      <c r="G188" s="20"/>
      <c r="H188" s="16" t="s">
        <v>1882</v>
      </c>
      <c r="I188" s="20" t="s">
        <v>1883</v>
      </c>
      <c r="J188" s="20"/>
      <c r="K188" s="61"/>
    </row>
    <row r="189" spans="2:11" ht="15" customHeight="1">
      <c r="B189" s="40"/>
      <c r="C189" s="25" t="s">
        <v>1884</v>
      </c>
      <c r="D189" s="20"/>
      <c r="E189" s="20"/>
      <c r="F189" s="39" t="s">
        <v>1793</v>
      </c>
      <c r="G189" s="20"/>
      <c r="H189" s="20" t="s">
        <v>1885</v>
      </c>
      <c r="I189" s="20" t="s">
        <v>1827</v>
      </c>
      <c r="J189" s="20"/>
      <c r="K189" s="61"/>
    </row>
    <row r="190" spans="2:11" ht="15" customHeight="1">
      <c r="B190" s="40"/>
      <c r="C190" s="25" t="s">
        <v>1886</v>
      </c>
      <c r="D190" s="20"/>
      <c r="E190" s="20"/>
      <c r="F190" s="39" t="s">
        <v>1793</v>
      </c>
      <c r="G190" s="20"/>
      <c r="H190" s="20" t="s">
        <v>1887</v>
      </c>
      <c r="I190" s="20" t="s">
        <v>1827</v>
      </c>
      <c r="J190" s="20"/>
      <c r="K190" s="61"/>
    </row>
    <row r="191" spans="2:11" ht="15" customHeight="1">
      <c r="B191" s="40"/>
      <c r="C191" s="25" t="s">
        <v>1888</v>
      </c>
      <c r="D191" s="20"/>
      <c r="E191" s="20"/>
      <c r="F191" s="39" t="s">
        <v>1799</v>
      </c>
      <c r="G191" s="20"/>
      <c r="H191" s="20" t="s">
        <v>1889</v>
      </c>
      <c r="I191" s="20" t="s">
        <v>1827</v>
      </c>
      <c r="J191" s="20"/>
      <c r="K191" s="61"/>
    </row>
    <row r="192" spans="2:11" ht="15" customHeight="1">
      <c r="B192" s="67"/>
      <c r="C192" s="75"/>
      <c r="D192" s="49"/>
      <c r="E192" s="49"/>
      <c r="F192" s="49"/>
      <c r="G192" s="49"/>
      <c r="H192" s="49"/>
      <c r="I192" s="49"/>
      <c r="J192" s="49"/>
      <c r="K192" s="68"/>
    </row>
    <row r="193" spans="2:11" ht="18.75" customHeight="1">
      <c r="B193" s="16"/>
      <c r="C193" s="20"/>
      <c r="D193" s="20"/>
      <c r="E193" s="20"/>
      <c r="F193" s="39"/>
      <c r="G193" s="20"/>
      <c r="H193" s="20"/>
      <c r="I193" s="20"/>
      <c r="J193" s="20"/>
      <c r="K193" s="16"/>
    </row>
    <row r="194" spans="2:11" ht="18.75" customHeight="1">
      <c r="B194" s="16"/>
      <c r="C194" s="20"/>
      <c r="D194" s="20"/>
      <c r="E194" s="20"/>
      <c r="F194" s="39"/>
      <c r="G194" s="20"/>
      <c r="H194" s="20"/>
      <c r="I194" s="20"/>
      <c r="J194" s="20"/>
      <c r="K194" s="16"/>
    </row>
    <row r="195" spans="2:11" ht="18.75" customHeight="1">
      <c r="B195" s="26"/>
      <c r="C195" s="26"/>
      <c r="D195" s="26"/>
      <c r="E195" s="26"/>
      <c r="F195" s="26"/>
      <c r="G195" s="26"/>
      <c r="H195" s="26"/>
      <c r="I195" s="26"/>
      <c r="J195" s="26"/>
      <c r="K195" s="26"/>
    </row>
    <row r="196" spans="2:11" ht="13.5">
      <c r="B196" s="8"/>
      <c r="C196" s="9"/>
      <c r="D196" s="9"/>
      <c r="E196" s="9"/>
      <c r="F196" s="9"/>
      <c r="G196" s="9"/>
      <c r="H196" s="9"/>
      <c r="I196" s="9"/>
      <c r="J196" s="9"/>
      <c r="K196" s="10"/>
    </row>
    <row r="197" spans="2:11" ht="21">
      <c r="B197" s="11"/>
      <c r="C197" s="505" t="s">
        <v>1890</v>
      </c>
      <c r="D197" s="505"/>
      <c r="E197" s="505"/>
      <c r="F197" s="505"/>
      <c r="G197" s="505"/>
      <c r="H197" s="505"/>
      <c r="I197" s="505"/>
      <c r="J197" s="505"/>
      <c r="K197" s="12"/>
    </row>
    <row r="198" spans="2:11" ht="25.5" customHeight="1">
      <c r="B198" s="11"/>
      <c r="C198" s="76" t="s">
        <v>1891</v>
      </c>
      <c r="D198" s="76"/>
      <c r="E198" s="76"/>
      <c r="F198" s="76" t="s">
        <v>1892</v>
      </c>
      <c r="G198" s="77"/>
      <c r="H198" s="511" t="s">
        <v>1893</v>
      </c>
      <c r="I198" s="511"/>
      <c r="J198" s="511"/>
      <c r="K198" s="12"/>
    </row>
    <row r="199" spans="2:11" ht="5.25" customHeight="1">
      <c r="B199" s="40"/>
      <c r="C199" s="37"/>
      <c r="D199" s="37"/>
      <c r="E199" s="37"/>
      <c r="F199" s="37"/>
      <c r="G199" s="20"/>
      <c r="H199" s="37"/>
      <c r="I199" s="37"/>
      <c r="J199" s="37"/>
      <c r="K199" s="61"/>
    </row>
    <row r="200" spans="2:11" ht="15" customHeight="1">
      <c r="B200" s="40"/>
      <c r="C200" s="20" t="s">
        <v>1883</v>
      </c>
      <c r="D200" s="20"/>
      <c r="E200" s="20"/>
      <c r="F200" s="39" t="s">
        <v>41</v>
      </c>
      <c r="G200" s="20"/>
      <c r="H200" s="508" t="s">
        <v>1894</v>
      </c>
      <c r="I200" s="508"/>
      <c r="J200" s="508"/>
      <c r="K200" s="61"/>
    </row>
    <row r="201" spans="2:11" ht="15" customHeight="1">
      <c r="B201" s="40"/>
      <c r="C201" s="46"/>
      <c r="D201" s="20"/>
      <c r="E201" s="20"/>
      <c r="F201" s="39" t="s">
        <v>42</v>
      </c>
      <c r="G201" s="20"/>
      <c r="H201" s="508" t="s">
        <v>1895</v>
      </c>
      <c r="I201" s="508"/>
      <c r="J201" s="508"/>
      <c r="K201" s="61"/>
    </row>
    <row r="202" spans="2:11" ht="15" customHeight="1">
      <c r="B202" s="40"/>
      <c r="C202" s="46"/>
      <c r="D202" s="20"/>
      <c r="E202" s="20"/>
      <c r="F202" s="39" t="s">
        <v>45</v>
      </c>
      <c r="G202" s="20"/>
      <c r="H202" s="508" t="s">
        <v>1896</v>
      </c>
      <c r="I202" s="508"/>
      <c r="J202" s="508"/>
      <c r="K202" s="61"/>
    </row>
    <row r="203" spans="2:11" ht="15" customHeight="1">
      <c r="B203" s="40"/>
      <c r="C203" s="20"/>
      <c r="D203" s="20"/>
      <c r="E203" s="20"/>
      <c r="F203" s="39" t="s">
        <v>43</v>
      </c>
      <c r="G203" s="20"/>
      <c r="H203" s="508" t="s">
        <v>1897</v>
      </c>
      <c r="I203" s="508"/>
      <c r="J203" s="508"/>
      <c r="K203" s="61"/>
    </row>
    <row r="204" spans="2:11" ht="15" customHeight="1">
      <c r="B204" s="40"/>
      <c r="C204" s="20"/>
      <c r="D204" s="20"/>
      <c r="E204" s="20"/>
      <c r="F204" s="39" t="s">
        <v>44</v>
      </c>
      <c r="G204" s="20"/>
      <c r="H204" s="508" t="s">
        <v>1898</v>
      </c>
      <c r="I204" s="508"/>
      <c r="J204" s="508"/>
      <c r="K204" s="61"/>
    </row>
    <row r="205" spans="2:11" ht="15" customHeight="1">
      <c r="B205" s="40"/>
      <c r="C205" s="20"/>
      <c r="D205" s="20"/>
      <c r="E205" s="20"/>
      <c r="F205" s="39"/>
      <c r="G205" s="20"/>
      <c r="H205" s="20"/>
      <c r="I205" s="20"/>
      <c r="J205" s="20"/>
      <c r="K205" s="61"/>
    </row>
    <row r="206" spans="2:11" ht="15" customHeight="1">
      <c r="B206" s="40"/>
      <c r="C206" s="20" t="s">
        <v>1839</v>
      </c>
      <c r="D206" s="20"/>
      <c r="E206" s="20"/>
      <c r="F206" s="39" t="s">
        <v>75</v>
      </c>
      <c r="G206" s="20"/>
      <c r="H206" s="508" t="s">
        <v>1899</v>
      </c>
      <c r="I206" s="508"/>
      <c r="J206" s="508"/>
      <c r="K206" s="61"/>
    </row>
    <row r="207" spans="2:11" ht="15" customHeight="1">
      <c r="B207" s="40"/>
      <c r="C207" s="46"/>
      <c r="D207" s="20"/>
      <c r="E207" s="20"/>
      <c r="F207" s="39" t="s">
        <v>1737</v>
      </c>
      <c r="G207" s="20"/>
      <c r="H207" s="508" t="s">
        <v>1738</v>
      </c>
      <c r="I207" s="508"/>
      <c r="J207" s="508"/>
      <c r="K207" s="61"/>
    </row>
    <row r="208" spans="2:11" ht="15" customHeight="1">
      <c r="B208" s="40"/>
      <c r="C208" s="20"/>
      <c r="D208" s="20"/>
      <c r="E208" s="20"/>
      <c r="F208" s="39" t="s">
        <v>1735</v>
      </c>
      <c r="G208" s="20"/>
      <c r="H208" s="508" t="s">
        <v>1900</v>
      </c>
      <c r="I208" s="508"/>
      <c r="J208" s="508"/>
      <c r="K208" s="61"/>
    </row>
    <row r="209" spans="2:11" ht="15" customHeight="1">
      <c r="B209" s="78"/>
      <c r="C209" s="46"/>
      <c r="D209" s="46"/>
      <c r="E209" s="46"/>
      <c r="F209" s="39" t="s">
        <v>1739</v>
      </c>
      <c r="G209" s="25"/>
      <c r="H209" s="512" t="s">
        <v>1740</v>
      </c>
      <c r="I209" s="512"/>
      <c r="J209" s="512"/>
      <c r="K209" s="79"/>
    </row>
    <row r="210" spans="2:11" ht="15" customHeight="1">
      <c r="B210" s="78"/>
      <c r="C210" s="46"/>
      <c r="D210" s="46"/>
      <c r="E210" s="46"/>
      <c r="F210" s="39" t="s">
        <v>1741</v>
      </c>
      <c r="G210" s="25"/>
      <c r="H210" s="512" t="s">
        <v>1901</v>
      </c>
      <c r="I210" s="512"/>
      <c r="J210" s="512"/>
      <c r="K210" s="79"/>
    </row>
    <row r="211" spans="2:11" ht="15" customHeight="1">
      <c r="B211" s="78"/>
      <c r="C211" s="46"/>
      <c r="D211" s="46"/>
      <c r="E211" s="46"/>
      <c r="F211" s="80"/>
      <c r="G211" s="25"/>
      <c r="H211" s="81"/>
      <c r="I211" s="81"/>
      <c r="J211" s="81"/>
      <c r="K211" s="79"/>
    </row>
    <row r="212" spans="2:11" ht="15" customHeight="1">
      <c r="B212" s="78"/>
      <c r="C212" s="20" t="s">
        <v>1863</v>
      </c>
      <c r="D212" s="46"/>
      <c r="E212" s="46"/>
      <c r="F212" s="39">
        <v>1</v>
      </c>
      <c r="G212" s="25"/>
      <c r="H212" s="512" t="s">
        <v>1902</v>
      </c>
      <c r="I212" s="512"/>
      <c r="J212" s="512"/>
      <c r="K212" s="79"/>
    </row>
    <row r="213" spans="2:11" ht="15" customHeight="1">
      <c r="B213" s="78"/>
      <c r="C213" s="46"/>
      <c r="D213" s="46"/>
      <c r="E213" s="46"/>
      <c r="F213" s="39">
        <v>2</v>
      </c>
      <c r="G213" s="25"/>
      <c r="H213" s="512" t="s">
        <v>1903</v>
      </c>
      <c r="I213" s="512"/>
      <c r="J213" s="512"/>
      <c r="K213" s="79"/>
    </row>
    <row r="214" spans="2:11" ht="15" customHeight="1">
      <c r="B214" s="78"/>
      <c r="C214" s="46"/>
      <c r="D214" s="46"/>
      <c r="E214" s="46"/>
      <c r="F214" s="39">
        <v>3</v>
      </c>
      <c r="G214" s="25"/>
      <c r="H214" s="512" t="s">
        <v>1904</v>
      </c>
      <c r="I214" s="512"/>
      <c r="J214" s="512"/>
      <c r="K214" s="79"/>
    </row>
    <row r="215" spans="2:11" ht="15" customHeight="1">
      <c r="B215" s="78"/>
      <c r="C215" s="46"/>
      <c r="D215" s="46"/>
      <c r="E215" s="46"/>
      <c r="F215" s="39">
        <v>4</v>
      </c>
      <c r="G215" s="25"/>
      <c r="H215" s="512" t="s">
        <v>1905</v>
      </c>
      <c r="I215" s="512"/>
      <c r="J215" s="512"/>
      <c r="K215" s="79"/>
    </row>
    <row r="216" spans="2:11" ht="12.75" customHeight="1">
      <c r="B216" s="82"/>
      <c r="C216" s="83"/>
      <c r="D216" s="83"/>
      <c r="E216" s="83"/>
      <c r="F216" s="83"/>
      <c r="G216" s="83"/>
      <c r="H216" s="83"/>
      <c r="I216" s="83"/>
      <c r="J216" s="83"/>
      <c r="K216" s="84"/>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776"/>
  <sheetViews>
    <sheetView showGridLines="0" workbookViewId="0" topLeftCell="A1">
      <pane ySplit="1" topLeftCell="A755" activePane="bottomLeft" state="frozen"/>
      <selection pane="bottomLeft" activeCell="I759" sqref="I759"/>
    </sheetView>
  </sheetViews>
  <sheetFormatPr defaultColWidth="9.33203125" defaultRowHeight="13.5"/>
  <cols>
    <col min="1" max="1" width="8.33203125" style="261" customWidth="1"/>
    <col min="2" max="2" width="1.66796875" style="261" customWidth="1"/>
    <col min="3" max="3" width="4.16015625" style="261" customWidth="1"/>
    <col min="4" max="4" width="4.33203125" style="261" customWidth="1"/>
    <col min="5" max="5" width="17.16015625" style="261" customWidth="1"/>
    <col min="6" max="6" width="75" style="261" customWidth="1"/>
    <col min="7" max="7" width="8.66015625" style="261" customWidth="1"/>
    <col min="8" max="8" width="11.16015625" style="261" customWidth="1"/>
    <col min="9" max="9" width="12.66015625" style="261" customWidth="1"/>
    <col min="10" max="10" width="23.5" style="261" customWidth="1"/>
    <col min="11" max="11" width="15.5" style="261" customWidth="1"/>
    <col min="12" max="12" width="9.33203125" style="261" customWidth="1"/>
    <col min="13" max="18" width="9.33203125" style="261" hidden="1" customWidth="1"/>
    <col min="19" max="19" width="8.16015625" style="261" hidden="1" customWidth="1"/>
    <col min="20" max="20" width="29.66015625" style="261" hidden="1" customWidth="1"/>
    <col min="21" max="21" width="16.33203125" style="261" hidden="1" customWidth="1"/>
    <col min="22" max="22" width="12.33203125" style="261" customWidth="1"/>
    <col min="23" max="23" width="16.33203125" style="261" customWidth="1"/>
    <col min="24" max="24" width="12.33203125" style="261" customWidth="1"/>
    <col min="25" max="25" width="15" style="261" customWidth="1"/>
    <col min="26" max="26" width="11" style="261" customWidth="1"/>
    <col min="27" max="27" width="15" style="261" customWidth="1"/>
    <col min="28" max="28" width="16.33203125" style="261" customWidth="1"/>
    <col min="29" max="29" width="11" style="261" customWidth="1"/>
    <col min="30" max="30" width="15" style="261" customWidth="1"/>
    <col min="31" max="31" width="16.33203125" style="261" customWidth="1"/>
    <col min="32" max="43" width="9.33203125" style="261" customWidth="1"/>
    <col min="44" max="65" width="9.33203125" style="261" hidden="1" customWidth="1"/>
    <col min="66" max="16384" width="9.33203125" style="261" customWidth="1"/>
  </cols>
  <sheetData>
    <row r="1" spans="1:70" ht="21.75" customHeight="1">
      <c r="A1" s="108"/>
      <c r="B1" s="3"/>
      <c r="C1" s="3"/>
      <c r="D1" s="4" t="s">
        <v>1</v>
      </c>
      <c r="E1" s="3"/>
      <c r="F1" s="260" t="s">
        <v>99</v>
      </c>
      <c r="G1" s="486" t="s">
        <v>100</v>
      </c>
      <c r="H1" s="486"/>
      <c r="I1" s="3"/>
      <c r="J1" s="260" t="s">
        <v>101</v>
      </c>
      <c r="K1" s="4" t="s">
        <v>102</v>
      </c>
      <c r="L1" s="260" t="s">
        <v>103</v>
      </c>
      <c r="M1" s="260"/>
      <c r="N1" s="260"/>
      <c r="O1" s="260"/>
      <c r="P1" s="260"/>
      <c r="Q1" s="260"/>
      <c r="R1" s="260"/>
      <c r="S1" s="260"/>
      <c r="T1" s="260"/>
      <c r="U1" s="109"/>
      <c r="V1" s="109"/>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row>
    <row r="2" spans="3:46" ht="36.95" customHeight="1">
      <c r="L2" s="443" t="s">
        <v>8</v>
      </c>
      <c r="M2" s="444"/>
      <c r="N2" s="444"/>
      <c r="O2" s="444"/>
      <c r="P2" s="444"/>
      <c r="Q2" s="444"/>
      <c r="R2" s="444"/>
      <c r="S2" s="444"/>
      <c r="T2" s="444"/>
      <c r="U2" s="444"/>
      <c r="V2" s="444"/>
      <c r="AT2" s="110" t="s">
        <v>83</v>
      </c>
    </row>
    <row r="3" spans="2:46" ht="6.95" customHeight="1">
      <c r="B3" s="111"/>
      <c r="C3" s="112"/>
      <c r="D3" s="112"/>
      <c r="E3" s="112"/>
      <c r="F3" s="112"/>
      <c r="G3" s="112"/>
      <c r="H3" s="112"/>
      <c r="I3" s="112"/>
      <c r="J3" s="112"/>
      <c r="K3" s="113"/>
      <c r="AT3" s="110" t="s">
        <v>78</v>
      </c>
    </row>
    <row r="4" spans="2:46" ht="36.95" customHeight="1">
      <c r="B4" s="114"/>
      <c r="C4" s="115"/>
      <c r="D4" s="116" t="s">
        <v>104</v>
      </c>
      <c r="E4" s="115"/>
      <c r="F4" s="115"/>
      <c r="G4" s="115"/>
      <c r="H4" s="115"/>
      <c r="I4" s="115"/>
      <c r="J4" s="115"/>
      <c r="K4" s="117"/>
      <c r="M4" s="118" t="s">
        <v>13</v>
      </c>
      <c r="AT4" s="110" t="s">
        <v>6</v>
      </c>
    </row>
    <row r="5" spans="2:11" ht="6.95" customHeight="1">
      <c r="B5" s="114"/>
      <c r="C5" s="115"/>
      <c r="D5" s="115"/>
      <c r="E5" s="115"/>
      <c r="F5" s="115"/>
      <c r="G5" s="115"/>
      <c r="H5" s="115"/>
      <c r="I5" s="115"/>
      <c r="J5" s="115"/>
      <c r="K5" s="117"/>
    </row>
    <row r="6" spans="2:11" ht="15">
      <c r="B6" s="114"/>
      <c r="C6" s="115"/>
      <c r="D6" s="264" t="s">
        <v>19</v>
      </c>
      <c r="E6" s="115"/>
      <c r="F6" s="115"/>
      <c r="G6" s="115"/>
      <c r="H6" s="115"/>
      <c r="I6" s="115"/>
      <c r="J6" s="115"/>
      <c r="K6" s="117"/>
    </row>
    <row r="7" spans="2:11" ht="16.5" customHeight="1">
      <c r="B7" s="114"/>
      <c r="C7" s="115"/>
      <c r="D7" s="115"/>
      <c r="E7" s="487" t="str">
        <f>'Rekapitulace stavby'!K6</f>
        <v>Úprava Staré Jaktarky</v>
      </c>
      <c r="F7" s="493"/>
      <c r="G7" s="493"/>
      <c r="H7" s="493"/>
      <c r="I7" s="115"/>
      <c r="J7" s="115"/>
      <c r="K7" s="117"/>
    </row>
    <row r="8" spans="2:11" ht="15">
      <c r="B8" s="114"/>
      <c r="C8" s="115"/>
      <c r="D8" s="264" t="s">
        <v>105</v>
      </c>
      <c r="E8" s="115"/>
      <c r="F8" s="115"/>
      <c r="G8" s="115"/>
      <c r="H8" s="115"/>
      <c r="I8" s="115"/>
      <c r="J8" s="115"/>
      <c r="K8" s="117"/>
    </row>
    <row r="9" spans="2:11" s="259" customFormat="1" ht="16.5" customHeight="1">
      <c r="B9" s="119"/>
      <c r="C9" s="262"/>
      <c r="D9" s="262"/>
      <c r="E9" s="487" t="s">
        <v>106</v>
      </c>
      <c r="F9" s="488"/>
      <c r="G9" s="488"/>
      <c r="H9" s="488"/>
      <c r="I9" s="262"/>
      <c r="J9" s="262"/>
      <c r="K9" s="120"/>
    </row>
    <row r="10" spans="2:11" s="259" customFormat="1" ht="15">
      <c r="B10" s="119"/>
      <c r="C10" s="262"/>
      <c r="D10" s="264" t="s">
        <v>107</v>
      </c>
      <c r="E10" s="262"/>
      <c r="F10" s="262"/>
      <c r="G10" s="262"/>
      <c r="H10" s="262"/>
      <c r="I10" s="262"/>
      <c r="J10" s="262"/>
      <c r="K10" s="120"/>
    </row>
    <row r="11" spans="2:11" s="259" customFormat="1" ht="36.95" customHeight="1">
      <c r="B11" s="119"/>
      <c r="C11" s="262"/>
      <c r="D11" s="262"/>
      <c r="E11" s="489" t="s">
        <v>108</v>
      </c>
      <c r="F11" s="488"/>
      <c r="G11" s="488"/>
      <c r="H11" s="488"/>
      <c r="I11" s="262"/>
      <c r="J11" s="262"/>
      <c r="K11" s="120"/>
    </row>
    <row r="12" spans="2:11" s="259" customFormat="1" ht="13.5">
      <c r="B12" s="119"/>
      <c r="C12" s="262"/>
      <c r="D12" s="262"/>
      <c r="E12" s="262"/>
      <c r="F12" s="262"/>
      <c r="G12" s="262"/>
      <c r="H12" s="262"/>
      <c r="I12" s="262"/>
      <c r="J12" s="262"/>
      <c r="K12" s="120"/>
    </row>
    <row r="13" spans="2:11" s="259" customFormat="1" ht="14.45" customHeight="1">
      <c r="B13" s="119"/>
      <c r="C13" s="262"/>
      <c r="D13" s="264" t="s">
        <v>21</v>
      </c>
      <c r="E13" s="262"/>
      <c r="F13" s="121" t="s">
        <v>5</v>
      </c>
      <c r="G13" s="262"/>
      <c r="H13" s="262"/>
      <c r="I13" s="264" t="s">
        <v>22</v>
      </c>
      <c r="J13" s="121" t="s">
        <v>5</v>
      </c>
      <c r="K13" s="120"/>
    </row>
    <row r="14" spans="2:11" s="259" customFormat="1" ht="14.45" customHeight="1">
      <c r="B14" s="119"/>
      <c r="C14" s="262"/>
      <c r="D14" s="264" t="s">
        <v>23</v>
      </c>
      <c r="E14" s="262"/>
      <c r="F14" s="121" t="s">
        <v>24</v>
      </c>
      <c r="G14" s="262"/>
      <c r="H14" s="262"/>
      <c r="I14" s="264" t="s">
        <v>25</v>
      </c>
      <c r="J14" s="122">
        <f>'Rekapitulace stavby'!AN8</f>
        <v>43220</v>
      </c>
      <c r="K14" s="120"/>
    </row>
    <row r="15" spans="2:11" s="259" customFormat="1" ht="10.9" customHeight="1">
      <c r="B15" s="119"/>
      <c r="C15" s="262"/>
      <c r="D15" s="262"/>
      <c r="E15" s="262"/>
      <c r="F15" s="262"/>
      <c r="G15" s="262"/>
      <c r="H15" s="262"/>
      <c r="I15" s="262"/>
      <c r="J15" s="262"/>
      <c r="K15" s="120"/>
    </row>
    <row r="16" spans="2:11" s="259" customFormat="1" ht="14.45" customHeight="1">
      <c r="B16" s="119"/>
      <c r="C16" s="262"/>
      <c r="D16" s="264" t="s">
        <v>26</v>
      </c>
      <c r="E16" s="262"/>
      <c r="F16" s="262"/>
      <c r="G16" s="262"/>
      <c r="H16" s="262"/>
      <c r="I16" s="264" t="s">
        <v>27</v>
      </c>
      <c r="J16" s="121" t="s">
        <v>5</v>
      </c>
      <c r="K16" s="120"/>
    </row>
    <row r="17" spans="2:11" s="259" customFormat="1" ht="18" customHeight="1">
      <c r="B17" s="119"/>
      <c r="C17" s="262"/>
      <c r="D17" s="262"/>
      <c r="E17" s="121" t="s">
        <v>28</v>
      </c>
      <c r="F17" s="262"/>
      <c r="G17" s="262"/>
      <c r="H17" s="262"/>
      <c r="I17" s="264" t="s">
        <v>29</v>
      </c>
      <c r="J17" s="121" t="s">
        <v>5</v>
      </c>
      <c r="K17" s="120"/>
    </row>
    <row r="18" spans="2:11" s="259" customFormat="1" ht="6.95" customHeight="1">
      <c r="B18" s="119"/>
      <c r="C18" s="262"/>
      <c r="D18" s="262"/>
      <c r="E18" s="262"/>
      <c r="F18" s="262"/>
      <c r="G18" s="262"/>
      <c r="H18" s="262"/>
      <c r="I18" s="262"/>
      <c r="J18" s="262"/>
      <c r="K18" s="120"/>
    </row>
    <row r="19" spans="2:11" s="259" customFormat="1" ht="14.45" customHeight="1">
      <c r="B19" s="119"/>
      <c r="C19" s="262"/>
      <c r="D19" s="264" t="s">
        <v>30</v>
      </c>
      <c r="E19" s="262"/>
      <c r="F19" s="262"/>
      <c r="G19" s="262"/>
      <c r="H19" s="262"/>
      <c r="I19" s="264" t="s">
        <v>27</v>
      </c>
      <c r="J19" s="121" t="str">
        <f>IF('Rekapitulace stavby'!AN13="Vyplň údaj","",IF('Rekapitulace stavby'!AN13="","",'Rekapitulace stavby'!AN13))</f>
        <v/>
      </c>
      <c r="K19" s="120"/>
    </row>
    <row r="20" spans="2:11" s="259" customFormat="1" ht="18" customHeight="1">
      <c r="B20" s="119"/>
      <c r="C20" s="262"/>
      <c r="D20" s="262"/>
      <c r="E20" s="121" t="str">
        <f>IF('Rekapitulace stavby'!E14="Vyplň údaj","",IF('Rekapitulace stavby'!E14="","",'Rekapitulace stavby'!E14))</f>
        <v/>
      </c>
      <c r="F20" s="262"/>
      <c r="G20" s="262"/>
      <c r="H20" s="262"/>
      <c r="I20" s="264" t="s">
        <v>29</v>
      </c>
      <c r="J20" s="121" t="str">
        <f>IF('Rekapitulace stavby'!AN14="Vyplň údaj","",IF('Rekapitulace stavby'!AN14="","",'Rekapitulace stavby'!AN14))</f>
        <v/>
      </c>
      <c r="K20" s="120"/>
    </row>
    <row r="21" spans="2:11" s="259" customFormat="1" ht="6.95" customHeight="1">
      <c r="B21" s="119"/>
      <c r="C21" s="262"/>
      <c r="D21" s="262"/>
      <c r="E21" s="262"/>
      <c r="F21" s="262"/>
      <c r="G21" s="262"/>
      <c r="H21" s="262"/>
      <c r="I21" s="262"/>
      <c r="J21" s="262"/>
      <c r="K21" s="120"/>
    </row>
    <row r="22" spans="2:11" s="259" customFormat="1" ht="14.45" customHeight="1">
      <c r="B22" s="119"/>
      <c r="C22" s="262"/>
      <c r="D22" s="264" t="s">
        <v>32</v>
      </c>
      <c r="E22" s="262"/>
      <c r="F22" s="262"/>
      <c r="G22" s="262"/>
      <c r="H22" s="262"/>
      <c r="I22" s="264" t="s">
        <v>27</v>
      </c>
      <c r="J22" s="121" t="s">
        <v>5</v>
      </c>
      <c r="K22" s="120"/>
    </row>
    <row r="23" spans="2:11" s="259" customFormat="1" ht="18" customHeight="1">
      <c r="B23" s="119"/>
      <c r="C23" s="262"/>
      <c r="D23" s="262"/>
      <c r="E23" s="121" t="s">
        <v>33</v>
      </c>
      <c r="F23" s="262"/>
      <c r="G23" s="262"/>
      <c r="H23" s="262"/>
      <c r="I23" s="264" t="s">
        <v>29</v>
      </c>
      <c r="J23" s="121" t="s">
        <v>5</v>
      </c>
      <c r="K23" s="120"/>
    </row>
    <row r="24" spans="2:11" s="259" customFormat="1" ht="6.95" customHeight="1">
      <c r="B24" s="119"/>
      <c r="C24" s="262"/>
      <c r="D24" s="262"/>
      <c r="E24" s="262"/>
      <c r="F24" s="262"/>
      <c r="G24" s="262"/>
      <c r="H24" s="262"/>
      <c r="I24" s="262"/>
      <c r="J24" s="262"/>
      <c r="K24" s="120"/>
    </row>
    <row r="25" spans="2:11" s="259" customFormat="1" ht="14.45" customHeight="1">
      <c r="B25" s="119"/>
      <c r="C25" s="262"/>
      <c r="D25" s="264" t="s">
        <v>35</v>
      </c>
      <c r="E25" s="262"/>
      <c r="F25" s="262"/>
      <c r="G25" s="262"/>
      <c r="H25" s="262"/>
      <c r="I25" s="262"/>
      <c r="J25" s="262"/>
      <c r="K25" s="120"/>
    </row>
    <row r="26" spans="2:11" s="126" customFormat="1" ht="16.5" customHeight="1">
      <c r="B26" s="123"/>
      <c r="C26" s="124"/>
      <c r="D26" s="124"/>
      <c r="E26" s="481" t="s">
        <v>5</v>
      </c>
      <c r="F26" s="481"/>
      <c r="G26" s="481"/>
      <c r="H26" s="481"/>
      <c r="I26" s="124"/>
      <c r="J26" s="124"/>
      <c r="K26" s="125"/>
    </row>
    <row r="27" spans="2:11" s="259" customFormat="1" ht="6.95" customHeight="1">
      <c r="B27" s="119"/>
      <c r="C27" s="262"/>
      <c r="D27" s="262"/>
      <c r="E27" s="262"/>
      <c r="F27" s="262"/>
      <c r="G27" s="262"/>
      <c r="H27" s="262"/>
      <c r="I27" s="262"/>
      <c r="J27" s="262"/>
      <c r="K27" s="120"/>
    </row>
    <row r="28" spans="2:11" s="259" customFormat="1" ht="6.95" customHeight="1">
      <c r="B28" s="119"/>
      <c r="C28" s="262"/>
      <c r="D28" s="127"/>
      <c r="E28" s="127"/>
      <c r="F28" s="127"/>
      <c r="G28" s="127"/>
      <c r="H28" s="127"/>
      <c r="I28" s="127"/>
      <c r="J28" s="127"/>
      <c r="K28" s="128"/>
    </row>
    <row r="29" spans="2:11" s="259" customFormat="1" ht="25.35" customHeight="1">
      <c r="B29" s="119"/>
      <c r="C29" s="262"/>
      <c r="D29" s="129" t="s">
        <v>36</v>
      </c>
      <c r="E29" s="262"/>
      <c r="F29" s="262"/>
      <c r="G29" s="262"/>
      <c r="H29" s="262"/>
      <c r="I29" s="262"/>
      <c r="J29" s="130">
        <f>ROUND(J91,2)</f>
        <v>0</v>
      </c>
      <c r="K29" s="120"/>
    </row>
    <row r="30" spans="2:11" s="259" customFormat="1" ht="6.95" customHeight="1">
      <c r="B30" s="119"/>
      <c r="C30" s="262"/>
      <c r="D30" s="127"/>
      <c r="E30" s="127"/>
      <c r="F30" s="127"/>
      <c r="G30" s="127"/>
      <c r="H30" s="127"/>
      <c r="I30" s="127"/>
      <c r="J30" s="127"/>
      <c r="K30" s="128"/>
    </row>
    <row r="31" spans="2:11" s="259" customFormat="1" ht="14.45" customHeight="1">
      <c r="B31" s="119"/>
      <c r="C31" s="262"/>
      <c r="D31" s="262"/>
      <c r="E31" s="262"/>
      <c r="F31" s="131" t="s">
        <v>38</v>
      </c>
      <c r="G31" s="262"/>
      <c r="H31" s="262"/>
      <c r="I31" s="131" t="s">
        <v>37</v>
      </c>
      <c r="J31" s="131" t="s">
        <v>39</v>
      </c>
      <c r="K31" s="120"/>
    </row>
    <row r="32" spans="2:11" s="259" customFormat="1" ht="14.45" customHeight="1">
      <c r="B32" s="119"/>
      <c r="C32" s="262"/>
      <c r="D32" s="132" t="s">
        <v>40</v>
      </c>
      <c r="E32" s="132" t="s">
        <v>41</v>
      </c>
      <c r="F32" s="133">
        <f>ROUND(SUM(BE91:BE775),2)</f>
        <v>0</v>
      </c>
      <c r="G32" s="262"/>
      <c r="H32" s="262"/>
      <c r="I32" s="134">
        <v>0.21</v>
      </c>
      <c r="J32" s="133">
        <f>ROUND(ROUND((SUM(BE91:BE775)),2)*I32,2)</f>
        <v>0</v>
      </c>
      <c r="K32" s="120"/>
    </row>
    <row r="33" spans="2:11" s="259" customFormat="1" ht="14.45" customHeight="1">
      <c r="B33" s="119"/>
      <c r="C33" s="262"/>
      <c r="D33" s="262"/>
      <c r="E33" s="132" t="s">
        <v>42</v>
      </c>
      <c r="F33" s="133">
        <f>ROUND(SUM(BF91:BF775),2)</f>
        <v>0</v>
      </c>
      <c r="G33" s="262"/>
      <c r="H33" s="262"/>
      <c r="I33" s="134">
        <v>0.15</v>
      </c>
      <c r="J33" s="133">
        <f>ROUND(ROUND((SUM(BF91:BF775)),2)*I33,2)</f>
        <v>0</v>
      </c>
      <c r="K33" s="120"/>
    </row>
    <row r="34" spans="2:11" s="259" customFormat="1" ht="14.45" customHeight="1" hidden="1">
      <c r="B34" s="119"/>
      <c r="C34" s="262"/>
      <c r="D34" s="262"/>
      <c r="E34" s="132" t="s">
        <v>43</v>
      </c>
      <c r="F34" s="133">
        <f>ROUND(SUM(BG91:BG775),2)</f>
        <v>0</v>
      </c>
      <c r="G34" s="262"/>
      <c r="H34" s="262"/>
      <c r="I34" s="134">
        <v>0.21</v>
      </c>
      <c r="J34" s="133">
        <v>0</v>
      </c>
      <c r="K34" s="120"/>
    </row>
    <row r="35" spans="2:11" s="259" customFormat="1" ht="14.45" customHeight="1" hidden="1">
      <c r="B35" s="119"/>
      <c r="C35" s="262"/>
      <c r="D35" s="262"/>
      <c r="E35" s="132" t="s">
        <v>44</v>
      </c>
      <c r="F35" s="133">
        <f>ROUND(SUM(BH91:BH775),2)</f>
        <v>0</v>
      </c>
      <c r="G35" s="262"/>
      <c r="H35" s="262"/>
      <c r="I35" s="134">
        <v>0.15</v>
      </c>
      <c r="J35" s="133">
        <v>0</v>
      </c>
      <c r="K35" s="120"/>
    </row>
    <row r="36" spans="2:11" s="259" customFormat="1" ht="14.45" customHeight="1" hidden="1">
      <c r="B36" s="119"/>
      <c r="C36" s="262"/>
      <c r="D36" s="262"/>
      <c r="E36" s="132" t="s">
        <v>45</v>
      </c>
      <c r="F36" s="133">
        <f>ROUND(SUM(BI91:BI775),2)</f>
        <v>0</v>
      </c>
      <c r="G36" s="262"/>
      <c r="H36" s="262"/>
      <c r="I36" s="134">
        <v>0</v>
      </c>
      <c r="J36" s="133">
        <v>0</v>
      </c>
      <c r="K36" s="120"/>
    </row>
    <row r="37" spans="2:11" s="259" customFormat="1" ht="6.95" customHeight="1">
      <c r="B37" s="119"/>
      <c r="C37" s="262"/>
      <c r="D37" s="262"/>
      <c r="E37" s="262"/>
      <c r="F37" s="262"/>
      <c r="G37" s="262"/>
      <c r="H37" s="262"/>
      <c r="I37" s="262"/>
      <c r="J37" s="262"/>
      <c r="K37" s="120"/>
    </row>
    <row r="38" spans="2:11" s="259" customFormat="1" ht="25.35" customHeight="1">
      <c r="B38" s="119"/>
      <c r="C38" s="135"/>
      <c r="D38" s="136" t="s">
        <v>46</v>
      </c>
      <c r="E38" s="137"/>
      <c r="F38" s="137"/>
      <c r="G38" s="138" t="s">
        <v>47</v>
      </c>
      <c r="H38" s="139" t="s">
        <v>48</v>
      </c>
      <c r="I38" s="137"/>
      <c r="J38" s="140">
        <f>SUM(J29:J36)</f>
        <v>0</v>
      </c>
      <c r="K38" s="141"/>
    </row>
    <row r="39" spans="2:11" s="259" customFormat="1" ht="14.45" customHeight="1">
      <c r="B39" s="142"/>
      <c r="C39" s="143"/>
      <c r="D39" s="143"/>
      <c r="E39" s="143"/>
      <c r="F39" s="143"/>
      <c r="G39" s="143"/>
      <c r="H39" s="143"/>
      <c r="I39" s="143"/>
      <c r="J39" s="143"/>
      <c r="K39" s="144"/>
    </row>
    <row r="43" spans="2:11" s="259" customFormat="1" ht="6.95" customHeight="1">
      <c r="B43" s="145"/>
      <c r="C43" s="146"/>
      <c r="D43" s="146"/>
      <c r="E43" s="146"/>
      <c r="F43" s="146"/>
      <c r="G43" s="146"/>
      <c r="H43" s="146"/>
      <c r="I43" s="146"/>
      <c r="J43" s="146"/>
      <c r="K43" s="147"/>
    </row>
    <row r="44" spans="2:11" s="259" customFormat="1" ht="36.95" customHeight="1">
      <c r="B44" s="119"/>
      <c r="C44" s="116" t="s">
        <v>109</v>
      </c>
      <c r="D44" s="262"/>
      <c r="E44" s="262"/>
      <c r="F44" s="262"/>
      <c r="G44" s="262"/>
      <c r="H44" s="262"/>
      <c r="I44" s="262"/>
      <c r="J44" s="262"/>
      <c r="K44" s="120"/>
    </row>
    <row r="45" spans="2:11" s="259" customFormat="1" ht="6.95" customHeight="1">
      <c r="B45" s="119"/>
      <c r="C45" s="262"/>
      <c r="D45" s="262"/>
      <c r="E45" s="262"/>
      <c r="F45" s="262"/>
      <c r="G45" s="262"/>
      <c r="H45" s="262"/>
      <c r="I45" s="262"/>
      <c r="J45" s="262"/>
      <c r="K45" s="120"/>
    </row>
    <row r="46" spans="2:11" s="259" customFormat="1" ht="14.45" customHeight="1">
      <c r="B46" s="119"/>
      <c r="C46" s="264" t="s">
        <v>19</v>
      </c>
      <c r="D46" s="262"/>
      <c r="E46" s="262"/>
      <c r="F46" s="262"/>
      <c r="G46" s="262"/>
      <c r="H46" s="262"/>
      <c r="I46" s="262"/>
      <c r="J46" s="262"/>
      <c r="K46" s="120"/>
    </row>
    <row r="47" spans="2:11" s="259" customFormat="1" ht="16.5" customHeight="1">
      <c r="B47" s="119"/>
      <c r="C47" s="262"/>
      <c r="D47" s="262"/>
      <c r="E47" s="487" t="str">
        <f>E7</f>
        <v>Úprava Staré Jaktarky</v>
      </c>
      <c r="F47" s="493"/>
      <c r="G47" s="493"/>
      <c r="H47" s="493"/>
      <c r="I47" s="262"/>
      <c r="J47" s="262"/>
      <c r="K47" s="120"/>
    </row>
    <row r="48" spans="2:11" ht="15">
      <c r="B48" s="114"/>
      <c r="C48" s="264" t="s">
        <v>105</v>
      </c>
      <c r="D48" s="115"/>
      <c r="E48" s="115"/>
      <c r="F48" s="115"/>
      <c r="G48" s="115"/>
      <c r="H48" s="115"/>
      <c r="I48" s="115"/>
      <c r="J48" s="115"/>
      <c r="K48" s="117"/>
    </row>
    <row r="49" spans="2:11" s="259" customFormat="1" ht="16.5" customHeight="1">
      <c r="B49" s="119"/>
      <c r="C49" s="262"/>
      <c r="D49" s="262"/>
      <c r="E49" s="487" t="s">
        <v>106</v>
      </c>
      <c r="F49" s="488"/>
      <c r="G49" s="488"/>
      <c r="H49" s="488"/>
      <c r="I49" s="262"/>
      <c r="J49" s="262"/>
      <c r="K49" s="120"/>
    </row>
    <row r="50" spans="2:11" s="259" customFormat="1" ht="14.45" customHeight="1">
      <c r="B50" s="119"/>
      <c r="C50" s="264" t="s">
        <v>107</v>
      </c>
      <c r="D50" s="262"/>
      <c r="E50" s="262"/>
      <c r="F50" s="262"/>
      <c r="G50" s="262"/>
      <c r="H50" s="262"/>
      <c r="I50" s="262"/>
      <c r="J50" s="262"/>
      <c r="K50" s="120"/>
    </row>
    <row r="51" spans="2:11" s="259" customFormat="1" ht="17.25" customHeight="1">
      <c r="B51" s="119"/>
      <c r="C51" s="262"/>
      <c r="D51" s="262"/>
      <c r="E51" s="489" t="str">
        <f>E11</f>
        <v>001 - SO 101 Stoková síť</v>
      </c>
      <c r="F51" s="488"/>
      <c r="G51" s="488"/>
      <c r="H51" s="488"/>
      <c r="I51" s="262"/>
      <c r="J51" s="262"/>
      <c r="K51" s="120"/>
    </row>
    <row r="52" spans="2:11" s="259" customFormat="1" ht="6.95" customHeight="1">
      <c r="B52" s="119"/>
      <c r="C52" s="262"/>
      <c r="D52" s="262"/>
      <c r="E52" s="262"/>
      <c r="F52" s="262"/>
      <c r="G52" s="262"/>
      <c r="H52" s="262"/>
      <c r="I52" s="262"/>
      <c r="J52" s="262"/>
      <c r="K52" s="120"/>
    </row>
    <row r="53" spans="2:11" s="259" customFormat="1" ht="18" customHeight="1">
      <c r="B53" s="119"/>
      <c r="C53" s="264" t="s">
        <v>23</v>
      </c>
      <c r="D53" s="262"/>
      <c r="E53" s="262"/>
      <c r="F53" s="121" t="str">
        <f>F14</f>
        <v xml:space="preserve"> </v>
      </c>
      <c r="G53" s="262"/>
      <c r="H53" s="262"/>
      <c r="I53" s="264" t="s">
        <v>25</v>
      </c>
      <c r="J53" s="122">
        <f>IF(J14="","",J14)</f>
        <v>43220</v>
      </c>
      <c r="K53" s="120"/>
    </row>
    <row r="54" spans="2:11" s="259" customFormat="1" ht="6.95" customHeight="1">
      <c r="B54" s="119"/>
      <c r="C54" s="262"/>
      <c r="D54" s="262"/>
      <c r="E54" s="262"/>
      <c r="F54" s="262"/>
      <c r="G54" s="262"/>
      <c r="H54" s="262"/>
      <c r="I54" s="262"/>
      <c r="J54" s="262"/>
      <c r="K54" s="120"/>
    </row>
    <row r="55" spans="2:11" s="259" customFormat="1" ht="15">
      <c r="B55" s="119"/>
      <c r="C55" s="264" t="s">
        <v>26</v>
      </c>
      <c r="D55" s="262"/>
      <c r="E55" s="262"/>
      <c r="F55" s="121" t="str">
        <f>E17</f>
        <v>Statutarní město Opava</v>
      </c>
      <c r="G55" s="262"/>
      <c r="H55" s="262"/>
      <c r="I55" s="264" t="s">
        <v>32</v>
      </c>
      <c r="J55" s="481" t="str">
        <f>E23</f>
        <v>KB projekt Aqua s.r.o.</v>
      </c>
      <c r="K55" s="120"/>
    </row>
    <row r="56" spans="2:11" s="259" customFormat="1" ht="14.45" customHeight="1">
      <c r="B56" s="119"/>
      <c r="C56" s="264" t="s">
        <v>30</v>
      </c>
      <c r="D56" s="262"/>
      <c r="E56" s="262"/>
      <c r="F56" s="121" t="str">
        <f>IF(E20="","",E20)</f>
        <v/>
      </c>
      <c r="G56" s="262"/>
      <c r="H56" s="262"/>
      <c r="I56" s="262"/>
      <c r="J56" s="490"/>
      <c r="K56" s="120"/>
    </row>
    <row r="57" spans="2:11" s="259" customFormat="1" ht="10.35" customHeight="1">
      <c r="B57" s="119"/>
      <c r="C57" s="262"/>
      <c r="D57" s="262"/>
      <c r="E57" s="262"/>
      <c r="F57" s="262"/>
      <c r="G57" s="262"/>
      <c r="H57" s="262"/>
      <c r="I57" s="262"/>
      <c r="J57" s="262"/>
      <c r="K57" s="120"/>
    </row>
    <row r="58" spans="2:11" s="259" customFormat="1" ht="29.25" customHeight="1">
      <c r="B58" s="119"/>
      <c r="C58" s="148" t="s">
        <v>110</v>
      </c>
      <c r="D58" s="135"/>
      <c r="E58" s="135"/>
      <c r="F58" s="135"/>
      <c r="G58" s="135"/>
      <c r="H58" s="135"/>
      <c r="I58" s="135"/>
      <c r="J58" s="149" t="s">
        <v>111</v>
      </c>
      <c r="K58" s="150"/>
    </row>
    <row r="59" spans="2:11" s="259" customFormat="1" ht="10.35" customHeight="1">
      <c r="B59" s="119"/>
      <c r="C59" s="262"/>
      <c r="D59" s="262"/>
      <c r="E59" s="262"/>
      <c r="F59" s="262"/>
      <c r="G59" s="262"/>
      <c r="H59" s="262"/>
      <c r="I59" s="262"/>
      <c r="J59" s="262"/>
      <c r="K59" s="120"/>
    </row>
    <row r="60" spans="2:47" s="259" customFormat="1" ht="29.25" customHeight="1">
      <c r="B60" s="119"/>
      <c r="C60" s="151" t="s">
        <v>112</v>
      </c>
      <c r="D60" s="262"/>
      <c r="E60" s="262"/>
      <c r="F60" s="262"/>
      <c r="G60" s="262"/>
      <c r="H60" s="262"/>
      <c r="I60" s="262"/>
      <c r="J60" s="130">
        <f>J91</f>
        <v>0</v>
      </c>
      <c r="K60" s="120"/>
      <c r="AU60" s="110" t="s">
        <v>113</v>
      </c>
    </row>
    <row r="61" spans="2:11" s="158" customFormat="1" ht="24.95" customHeight="1">
      <c r="B61" s="152"/>
      <c r="C61" s="153"/>
      <c r="D61" s="154" t="s">
        <v>114</v>
      </c>
      <c r="E61" s="155"/>
      <c r="F61" s="155"/>
      <c r="G61" s="155"/>
      <c r="H61" s="155"/>
      <c r="I61" s="155"/>
      <c r="J61" s="156">
        <f>J92</f>
        <v>0</v>
      </c>
      <c r="K61" s="157"/>
    </row>
    <row r="62" spans="2:11" s="165" customFormat="1" ht="19.9" customHeight="1">
      <c r="B62" s="159"/>
      <c r="C62" s="160"/>
      <c r="D62" s="161" t="s">
        <v>115</v>
      </c>
      <c r="E62" s="162"/>
      <c r="F62" s="162"/>
      <c r="G62" s="162"/>
      <c r="H62" s="162"/>
      <c r="I62" s="162"/>
      <c r="J62" s="163">
        <f>J93</f>
        <v>0</v>
      </c>
      <c r="K62" s="164"/>
    </row>
    <row r="63" spans="2:11" s="165" customFormat="1" ht="19.9" customHeight="1">
      <c r="B63" s="159"/>
      <c r="C63" s="160"/>
      <c r="D63" s="161" t="s">
        <v>116</v>
      </c>
      <c r="E63" s="162"/>
      <c r="F63" s="162"/>
      <c r="G63" s="162"/>
      <c r="H63" s="162"/>
      <c r="I63" s="162"/>
      <c r="J63" s="163">
        <f>J337</f>
        <v>0</v>
      </c>
      <c r="K63" s="164"/>
    </row>
    <row r="64" spans="2:11" s="165" customFormat="1" ht="19.9" customHeight="1">
      <c r="B64" s="159"/>
      <c r="C64" s="160"/>
      <c r="D64" s="161" t="s">
        <v>117</v>
      </c>
      <c r="E64" s="162"/>
      <c r="F64" s="162"/>
      <c r="G64" s="162"/>
      <c r="H64" s="162"/>
      <c r="I64" s="162"/>
      <c r="J64" s="163">
        <f>J365</f>
        <v>0</v>
      </c>
      <c r="K64" s="164"/>
    </row>
    <row r="65" spans="2:11" s="165" customFormat="1" ht="19.9" customHeight="1">
      <c r="B65" s="159"/>
      <c r="C65" s="160"/>
      <c r="D65" s="161" t="s">
        <v>118</v>
      </c>
      <c r="E65" s="162"/>
      <c r="F65" s="162"/>
      <c r="G65" s="162"/>
      <c r="H65" s="162"/>
      <c r="I65" s="162"/>
      <c r="J65" s="163">
        <f>J425</f>
        <v>0</v>
      </c>
      <c r="K65" s="164"/>
    </row>
    <row r="66" spans="2:11" s="165" customFormat="1" ht="19.9" customHeight="1">
      <c r="B66" s="159"/>
      <c r="C66" s="160"/>
      <c r="D66" s="161" t="s">
        <v>119</v>
      </c>
      <c r="E66" s="162"/>
      <c r="F66" s="162"/>
      <c r="G66" s="162"/>
      <c r="H66" s="162"/>
      <c r="I66" s="162"/>
      <c r="J66" s="163">
        <f>J495</f>
        <v>0</v>
      </c>
      <c r="K66" s="164"/>
    </row>
    <row r="67" spans="2:11" s="165" customFormat="1" ht="19.9" customHeight="1">
      <c r="B67" s="159"/>
      <c r="C67" s="160"/>
      <c r="D67" s="161" t="s">
        <v>120</v>
      </c>
      <c r="E67" s="162"/>
      <c r="F67" s="162"/>
      <c r="G67" s="162"/>
      <c r="H67" s="162"/>
      <c r="I67" s="162"/>
      <c r="J67" s="163">
        <f>J707</f>
        <v>0</v>
      </c>
      <c r="K67" s="164"/>
    </row>
    <row r="68" spans="2:11" s="165" customFormat="1" ht="19.9" customHeight="1">
      <c r="B68" s="159"/>
      <c r="C68" s="160"/>
      <c r="D68" s="161" t="s">
        <v>121</v>
      </c>
      <c r="E68" s="162"/>
      <c r="F68" s="162"/>
      <c r="G68" s="162"/>
      <c r="H68" s="162"/>
      <c r="I68" s="162"/>
      <c r="J68" s="163">
        <f>J756</f>
        <v>0</v>
      </c>
      <c r="K68" s="164"/>
    </row>
    <row r="69" spans="2:11" s="165" customFormat="1" ht="19.9" customHeight="1">
      <c r="B69" s="159"/>
      <c r="C69" s="160"/>
      <c r="D69" s="161" t="s">
        <v>122</v>
      </c>
      <c r="E69" s="162"/>
      <c r="F69" s="162"/>
      <c r="G69" s="162"/>
      <c r="H69" s="162"/>
      <c r="I69" s="162"/>
      <c r="J69" s="163">
        <f>J773</f>
        <v>0</v>
      </c>
      <c r="K69" s="164"/>
    </row>
    <row r="70" spans="2:11" s="259" customFormat="1" ht="21.75" customHeight="1">
      <c r="B70" s="119"/>
      <c r="C70" s="262"/>
      <c r="D70" s="262"/>
      <c r="E70" s="262"/>
      <c r="F70" s="262"/>
      <c r="G70" s="262"/>
      <c r="H70" s="262"/>
      <c r="I70" s="262"/>
      <c r="J70" s="262"/>
      <c r="K70" s="120"/>
    </row>
    <row r="71" spans="2:11" s="259" customFormat="1" ht="6.95" customHeight="1">
      <c r="B71" s="142"/>
      <c r="C71" s="143"/>
      <c r="D71" s="143"/>
      <c r="E71" s="143"/>
      <c r="F71" s="143"/>
      <c r="G71" s="143"/>
      <c r="H71" s="143"/>
      <c r="I71" s="143"/>
      <c r="J71" s="143"/>
      <c r="K71" s="144"/>
    </row>
    <row r="75" spans="2:12" s="259" customFormat="1" ht="6.95" customHeight="1">
      <c r="B75" s="145"/>
      <c r="C75" s="146"/>
      <c r="D75" s="146"/>
      <c r="E75" s="146"/>
      <c r="F75" s="146"/>
      <c r="G75" s="146"/>
      <c r="H75" s="146"/>
      <c r="I75" s="146"/>
      <c r="J75" s="146"/>
      <c r="K75" s="146"/>
      <c r="L75" s="119"/>
    </row>
    <row r="76" spans="2:12" s="259" customFormat="1" ht="36.95" customHeight="1">
      <c r="B76" s="119"/>
      <c r="C76" s="166" t="s">
        <v>123</v>
      </c>
      <c r="L76" s="119"/>
    </row>
    <row r="77" spans="2:12" s="259" customFormat="1" ht="6.95" customHeight="1">
      <c r="B77" s="119"/>
      <c r="L77" s="119"/>
    </row>
    <row r="78" spans="2:12" s="259" customFormat="1" ht="14.45" customHeight="1">
      <c r="B78" s="119"/>
      <c r="C78" s="263" t="s">
        <v>19</v>
      </c>
      <c r="L78" s="119"/>
    </row>
    <row r="79" spans="2:12" s="259" customFormat="1" ht="16.5" customHeight="1">
      <c r="B79" s="119"/>
      <c r="E79" s="491" t="str">
        <f>E7</f>
        <v>Úprava Staré Jaktarky</v>
      </c>
      <c r="F79" s="492"/>
      <c r="G79" s="492"/>
      <c r="H79" s="492"/>
      <c r="L79" s="119"/>
    </row>
    <row r="80" spans="2:12" ht="15">
      <c r="B80" s="114"/>
      <c r="C80" s="263" t="s">
        <v>105</v>
      </c>
      <c r="L80" s="114"/>
    </row>
    <row r="81" spans="2:12" s="259" customFormat="1" ht="16.5" customHeight="1">
      <c r="B81" s="119"/>
      <c r="E81" s="491" t="s">
        <v>106</v>
      </c>
      <c r="F81" s="485"/>
      <c r="G81" s="485"/>
      <c r="H81" s="485"/>
      <c r="L81" s="119"/>
    </row>
    <row r="82" spans="2:12" s="259" customFormat="1" ht="14.45" customHeight="1">
      <c r="B82" s="119"/>
      <c r="C82" s="263" t="s">
        <v>107</v>
      </c>
      <c r="L82" s="119"/>
    </row>
    <row r="83" spans="2:12" s="259" customFormat="1" ht="17.25" customHeight="1">
      <c r="B83" s="119"/>
      <c r="E83" s="455" t="str">
        <f>E11</f>
        <v>001 - SO 101 Stoková síť</v>
      </c>
      <c r="F83" s="485"/>
      <c r="G83" s="485"/>
      <c r="H83" s="485"/>
      <c r="L83" s="119"/>
    </row>
    <row r="84" spans="2:12" s="259" customFormat="1" ht="6.95" customHeight="1">
      <c r="B84" s="119"/>
      <c r="L84" s="119"/>
    </row>
    <row r="85" spans="2:12" s="259" customFormat="1" ht="18" customHeight="1">
      <c r="B85" s="119"/>
      <c r="C85" s="263" t="s">
        <v>23</v>
      </c>
      <c r="F85" s="167" t="str">
        <f>F14</f>
        <v xml:space="preserve"> </v>
      </c>
      <c r="I85" s="263" t="s">
        <v>25</v>
      </c>
      <c r="J85" s="168">
        <f>IF(J14="","",J14)</f>
        <v>43220</v>
      </c>
      <c r="L85" s="119"/>
    </row>
    <row r="86" spans="2:12" s="259" customFormat="1" ht="6.95" customHeight="1">
      <c r="B86" s="119"/>
      <c r="L86" s="119"/>
    </row>
    <row r="87" spans="2:12" s="259" customFormat="1" ht="15">
      <c r="B87" s="119"/>
      <c r="C87" s="263" t="s">
        <v>26</v>
      </c>
      <c r="F87" s="167" t="str">
        <f>E17</f>
        <v>Statutarní město Opava</v>
      </c>
      <c r="I87" s="263" t="s">
        <v>32</v>
      </c>
      <c r="J87" s="167" t="str">
        <f>E23</f>
        <v>KB projekt Aqua s.r.o.</v>
      </c>
      <c r="L87" s="119"/>
    </row>
    <row r="88" spans="2:12" s="259" customFormat="1" ht="14.45" customHeight="1">
      <c r="B88" s="119"/>
      <c r="C88" s="263" t="s">
        <v>30</v>
      </c>
      <c r="F88" s="167" t="str">
        <f>IF(E20="","",E20)</f>
        <v/>
      </c>
      <c r="L88" s="119"/>
    </row>
    <row r="89" spans="2:12" s="259" customFormat="1" ht="10.35" customHeight="1">
      <c r="B89" s="119"/>
      <c r="L89" s="119"/>
    </row>
    <row r="90" spans="2:20" s="176" customFormat="1" ht="29.25" customHeight="1">
      <c r="B90" s="169"/>
      <c r="C90" s="170" t="s">
        <v>124</v>
      </c>
      <c r="D90" s="171" t="s">
        <v>55</v>
      </c>
      <c r="E90" s="171" t="s">
        <v>51</v>
      </c>
      <c r="F90" s="171" t="s">
        <v>125</v>
      </c>
      <c r="G90" s="171" t="s">
        <v>126</v>
      </c>
      <c r="H90" s="171" t="s">
        <v>127</v>
      </c>
      <c r="I90" s="171" t="s">
        <v>128</v>
      </c>
      <c r="J90" s="171" t="s">
        <v>111</v>
      </c>
      <c r="K90" s="172" t="s">
        <v>129</v>
      </c>
      <c r="L90" s="169"/>
      <c r="M90" s="173" t="s">
        <v>130</v>
      </c>
      <c r="N90" s="174" t="s">
        <v>40</v>
      </c>
      <c r="O90" s="174" t="s">
        <v>131</v>
      </c>
      <c r="P90" s="174" t="s">
        <v>132</v>
      </c>
      <c r="Q90" s="174" t="s">
        <v>133</v>
      </c>
      <c r="R90" s="174" t="s">
        <v>134</v>
      </c>
      <c r="S90" s="174" t="s">
        <v>135</v>
      </c>
      <c r="T90" s="175" t="s">
        <v>136</v>
      </c>
    </row>
    <row r="91" spans="2:63" s="259" customFormat="1" ht="29.25" customHeight="1">
      <c r="B91" s="119"/>
      <c r="C91" s="177" t="s">
        <v>112</v>
      </c>
      <c r="J91" s="178">
        <f>BK91</f>
        <v>0</v>
      </c>
      <c r="L91" s="119"/>
      <c r="M91" s="179"/>
      <c r="N91" s="127"/>
      <c r="O91" s="127"/>
      <c r="P91" s="180">
        <f>P92</f>
        <v>0</v>
      </c>
      <c r="Q91" s="127"/>
      <c r="R91" s="180">
        <f>R92</f>
        <v>1601.74862882</v>
      </c>
      <c r="S91" s="127"/>
      <c r="T91" s="181">
        <f>T92</f>
        <v>1822.7252799999999</v>
      </c>
      <c r="AT91" s="110" t="s">
        <v>69</v>
      </c>
      <c r="AU91" s="110" t="s">
        <v>113</v>
      </c>
      <c r="BK91" s="182">
        <f>BK92</f>
        <v>0</v>
      </c>
    </row>
    <row r="92" spans="2:63" s="184" customFormat="1" ht="37.35" customHeight="1">
      <c r="B92" s="183"/>
      <c r="D92" s="185" t="s">
        <v>69</v>
      </c>
      <c r="E92" s="186" t="s">
        <v>137</v>
      </c>
      <c r="F92" s="186" t="s">
        <v>138</v>
      </c>
      <c r="J92" s="187">
        <f>BK92</f>
        <v>0</v>
      </c>
      <c r="L92" s="183"/>
      <c r="M92" s="188"/>
      <c r="N92" s="189"/>
      <c r="O92" s="189"/>
      <c r="P92" s="190">
        <f>P93+P337+P365+P425+P495+P707+P756+P773</f>
        <v>0</v>
      </c>
      <c r="Q92" s="189"/>
      <c r="R92" s="190">
        <f>R93+R337+R365+R425+R495+R707+R756+R773</f>
        <v>1601.74862882</v>
      </c>
      <c r="S92" s="189"/>
      <c r="T92" s="191">
        <f>T93+T337+T365+T425+T495+T707+T756+T773</f>
        <v>1822.7252799999999</v>
      </c>
      <c r="AR92" s="185" t="s">
        <v>76</v>
      </c>
      <c r="AT92" s="192" t="s">
        <v>69</v>
      </c>
      <c r="AU92" s="192" t="s">
        <v>70</v>
      </c>
      <c r="AY92" s="185" t="s">
        <v>139</v>
      </c>
      <c r="BK92" s="193">
        <f>BK93+BK337+BK365+BK425+BK495+BK707+BK756+BK773</f>
        <v>0</v>
      </c>
    </row>
    <row r="93" spans="2:63" s="184" customFormat="1" ht="19.9" customHeight="1">
      <c r="B93" s="183"/>
      <c r="D93" s="185" t="s">
        <v>69</v>
      </c>
      <c r="E93" s="194" t="s">
        <v>76</v>
      </c>
      <c r="F93" s="194" t="s">
        <v>140</v>
      </c>
      <c r="J93" s="195">
        <f>BK93</f>
        <v>0</v>
      </c>
      <c r="L93" s="183"/>
      <c r="M93" s="188"/>
      <c r="N93" s="189"/>
      <c r="O93" s="189"/>
      <c r="P93" s="190">
        <f>SUM(P94:P336)</f>
        <v>0</v>
      </c>
      <c r="Q93" s="189"/>
      <c r="R93" s="190">
        <f>SUM(R94:R336)</f>
        <v>1072.5448918</v>
      </c>
      <c r="S93" s="189"/>
      <c r="T93" s="191">
        <f>SUM(T94:T336)</f>
        <v>1815.30028</v>
      </c>
      <c r="AR93" s="185" t="s">
        <v>76</v>
      </c>
      <c r="AT93" s="192" t="s">
        <v>69</v>
      </c>
      <c r="AU93" s="192" t="s">
        <v>76</v>
      </c>
      <c r="AY93" s="185" t="s">
        <v>139</v>
      </c>
      <c r="BK93" s="193">
        <f>SUM(BK94:BK336)</f>
        <v>0</v>
      </c>
    </row>
    <row r="94" spans="2:65" s="259" customFormat="1" ht="25.5" customHeight="1">
      <c r="B94" s="119"/>
      <c r="C94" s="196" t="s">
        <v>76</v>
      </c>
      <c r="D94" s="196" t="s">
        <v>141</v>
      </c>
      <c r="E94" s="197" t="s">
        <v>142</v>
      </c>
      <c r="F94" s="198" t="s">
        <v>143</v>
      </c>
      <c r="G94" s="199" t="s">
        <v>144</v>
      </c>
      <c r="H94" s="200">
        <v>420.72</v>
      </c>
      <c r="I94" s="6"/>
      <c r="J94" s="202">
        <f>ROUND(I94*H94,2)</f>
        <v>0</v>
      </c>
      <c r="K94" s="198" t="s">
        <v>145</v>
      </c>
      <c r="L94" s="119"/>
      <c r="M94" s="203" t="s">
        <v>5</v>
      </c>
      <c r="N94" s="204" t="s">
        <v>41</v>
      </c>
      <c r="O94" s="262"/>
      <c r="P94" s="205">
        <f>O94*H94</f>
        <v>0</v>
      </c>
      <c r="Q94" s="205">
        <v>0</v>
      </c>
      <c r="R94" s="205">
        <f>Q94*H94</f>
        <v>0</v>
      </c>
      <c r="S94" s="205">
        <v>0.44</v>
      </c>
      <c r="T94" s="206">
        <f>S94*H94</f>
        <v>185.1168</v>
      </c>
      <c r="AR94" s="110" t="s">
        <v>146</v>
      </c>
      <c r="AT94" s="110" t="s">
        <v>141</v>
      </c>
      <c r="AU94" s="110" t="s">
        <v>78</v>
      </c>
      <c r="AY94" s="110" t="s">
        <v>139</v>
      </c>
      <c r="BE94" s="207">
        <f>IF(N94="základní",J94,0)</f>
        <v>0</v>
      </c>
      <c r="BF94" s="207">
        <f>IF(N94="snížená",J94,0)</f>
        <v>0</v>
      </c>
      <c r="BG94" s="207">
        <f>IF(N94="zákl. přenesená",J94,0)</f>
        <v>0</v>
      </c>
      <c r="BH94" s="207">
        <f>IF(N94="sníž. přenesená",J94,0)</f>
        <v>0</v>
      </c>
      <c r="BI94" s="207">
        <f>IF(N94="nulová",J94,0)</f>
        <v>0</v>
      </c>
      <c r="BJ94" s="110" t="s">
        <v>76</v>
      </c>
      <c r="BK94" s="207">
        <f>ROUND(I94*H94,2)</f>
        <v>0</v>
      </c>
      <c r="BL94" s="110" t="s">
        <v>146</v>
      </c>
      <c r="BM94" s="110" t="s">
        <v>147</v>
      </c>
    </row>
    <row r="95" spans="2:47" s="259" customFormat="1" ht="40.5">
      <c r="B95" s="119"/>
      <c r="D95" s="208" t="s">
        <v>148</v>
      </c>
      <c r="F95" s="209" t="s">
        <v>149</v>
      </c>
      <c r="L95" s="119"/>
      <c r="M95" s="210"/>
      <c r="N95" s="262"/>
      <c r="O95" s="262"/>
      <c r="P95" s="262"/>
      <c r="Q95" s="262"/>
      <c r="R95" s="262"/>
      <c r="S95" s="262"/>
      <c r="T95" s="211"/>
      <c r="AT95" s="110" t="s">
        <v>148</v>
      </c>
      <c r="AU95" s="110" t="s">
        <v>78</v>
      </c>
    </row>
    <row r="96" spans="2:65" s="259" customFormat="1" ht="25.5" customHeight="1">
      <c r="B96" s="119"/>
      <c r="C96" s="196" t="s">
        <v>78</v>
      </c>
      <c r="D96" s="196" t="s">
        <v>141</v>
      </c>
      <c r="E96" s="197" t="s">
        <v>150</v>
      </c>
      <c r="F96" s="198" t="s">
        <v>151</v>
      </c>
      <c r="G96" s="199" t="s">
        <v>144</v>
      </c>
      <c r="H96" s="200">
        <v>448.92</v>
      </c>
      <c r="I96" s="6"/>
      <c r="J96" s="202">
        <f>ROUND(I96*H96,2)</f>
        <v>0</v>
      </c>
      <c r="K96" s="198" t="s">
        <v>145</v>
      </c>
      <c r="L96" s="119"/>
      <c r="M96" s="203" t="s">
        <v>5</v>
      </c>
      <c r="N96" s="204" t="s">
        <v>41</v>
      </c>
      <c r="O96" s="262"/>
      <c r="P96" s="205">
        <f>O96*H96</f>
        <v>0</v>
      </c>
      <c r="Q96" s="205">
        <v>0</v>
      </c>
      <c r="R96" s="205">
        <f>Q96*H96</f>
        <v>0</v>
      </c>
      <c r="S96" s="205">
        <v>0.58</v>
      </c>
      <c r="T96" s="206">
        <f>S96*H96</f>
        <v>260.3736</v>
      </c>
      <c r="AR96" s="110" t="s">
        <v>146</v>
      </c>
      <c r="AT96" s="110" t="s">
        <v>141</v>
      </c>
      <c r="AU96" s="110" t="s">
        <v>78</v>
      </c>
      <c r="AY96" s="110" t="s">
        <v>139</v>
      </c>
      <c r="BE96" s="207">
        <f>IF(N96="základní",J96,0)</f>
        <v>0</v>
      </c>
      <c r="BF96" s="207">
        <f>IF(N96="snížená",J96,0)</f>
        <v>0</v>
      </c>
      <c r="BG96" s="207">
        <f>IF(N96="zákl. přenesená",J96,0)</f>
        <v>0</v>
      </c>
      <c r="BH96" s="207">
        <f>IF(N96="sníž. přenesená",J96,0)</f>
        <v>0</v>
      </c>
      <c r="BI96" s="207">
        <f>IF(N96="nulová",J96,0)</f>
        <v>0</v>
      </c>
      <c r="BJ96" s="110" t="s">
        <v>76</v>
      </c>
      <c r="BK96" s="207">
        <f>ROUND(I96*H96,2)</f>
        <v>0</v>
      </c>
      <c r="BL96" s="110" t="s">
        <v>146</v>
      </c>
      <c r="BM96" s="110" t="s">
        <v>152</v>
      </c>
    </row>
    <row r="97" spans="2:47" s="259" customFormat="1" ht="40.5">
      <c r="B97" s="119"/>
      <c r="D97" s="208" t="s">
        <v>148</v>
      </c>
      <c r="F97" s="209" t="s">
        <v>153</v>
      </c>
      <c r="L97" s="119"/>
      <c r="M97" s="210"/>
      <c r="N97" s="262"/>
      <c r="O97" s="262"/>
      <c r="P97" s="262"/>
      <c r="Q97" s="262"/>
      <c r="R97" s="262"/>
      <c r="S97" s="262"/>
      <c r="T97" s="211"/>
      <c r="AT97" s="110" t="s">
        <v>148</v>
      </c>
      <c r="AU97" s="110" t="s">
        <v>78</v>
      </c>
    </row>
    <row r="98" spans="2:65" s="259" customFormat="1" ht="25.5" customHeight="1">
      <c r="B98" s="119"/>
      <c r="C98" s="196" t="s">
        <v>154</v>
      </c>
      <c r="D98" s="196" t="s">
        <v>141</v>
      </c>
      <c r="E98" s="197" t="s">
        <v>155</v>
      </c>
      <c r="F98" s="198" t="s">
        <v>156</v>
      </c>
      <c r="G98" s="199" t="s">
        <v>144</v>
      </c>
      <c r="H98" s="200">
        <v>448.92</v>
      </c>
      <c r="I98" s="6"/>
      <c r="J98" s="202">
        <f>ROUND(I98*H98,2)</f>
        <v>0</v>
      </c>
      <c r="K98" s="198" t="s">
        <v>5</v>
      </c>
      <c r="L98" s="119"/>
      <c r="M98" s="203" t="s">
        <v>5</v>
      </c>
      <c r="N98" s="204" t="s">
        <v>41</v>
      </c>
      <c r="O98" s="262"/>
      <c r="P98" s="205">
        <f>O98*H98</f>
        <v>0</v>
      </c>
      <c r="Q98" s="205">
        <v>0</v>
      </c>
      <c r="R98" s="205">
        <f>Q98*H98</f>
        <v>0</v>
      </c>
      <c r="S98" s="205">
        <v>0.75</v>
      </c>
      <c r="T98" s="206">
        <f>S98*H98</f>
        <v>336.69</v>
      </c>
      <c r="AR98" s="110" t="s">
        <v>146</v>
      </c>
      <c r="AT98" s="110" t="s">
        <v>141</v>
      </c>
      <c r="AU98" s="110" t="s">
        <v>78</v>
      </c>
      <c r="AY98" s="110" t="s">
        <v>139</v>
      </c>
      <c r="BE98" s="207">
        <f>IF(N98="základní",J98,0)</f>
        <v>0</v>
      </c>
      <c r="BF98" s="207">
        <f>IF(N98="snížená",J98,0)</f>
        <v>0</v>
      </c>
      <c r="BG98" s="207">
        <f>IF(N98="zákl. přenesená",J98,0)</f>
        <v>0</v>
      </c>
      <c r="BH98" s="207">
        <f>IF(N98="sníž. přenesená",J98,0)</f>
        <v>0</v>
      </c>
      <c r="BI98" s="207">
        <f>IF(N98="nulová",J98,0)</f>
        <v>0</v>
      </c>
      <c r="BJ98" s="110" t="s">
        <v>76</v>
      </c>
      <c r="BK98" s="207">
        <f>ROUND(I98*H98,2)</f>
        <v>0</v>
      </c>
      <c r="BL98" s="110" t="s">
        <v>146</v>
      </c>
      <c r="BM98" s="110" t="s">
        <v>157</v>
      </c>
    </row>
    <row r="99" spans="2:47" s="259" customFormat="1" ht="40.5">
      <c r="B99" s="119"/>
      <c r="D99" s="208" t="s">
        <v>148</v>
      </c>
      <c r="F99" s="209" t="s">
        <v>158</v>
      </c>
      <c r="L99" s="119"/>
      <c r="M99" s="210"/>
      <c r="N99" s="262"/>
      <c r="O99" s="262"/>
      <c r="P99" s="262"/>
      <c r="Q99" s="262"/>
      <c r="R99" s="262"/>
      <c r="S99" s="262"/>
      <c r="T99" s="211"/>
      <c r="AT99" s="110" t="s">
        <v>148</v>
      </c>
      <c r="AU99" s="110" t="s">
        <v>78</v>
      </c>
    </row>
    <row r="100" spans="2:47" s="259" customFormat="1" ht="27">
      <c r="B100" s="119"/>
      <c r="D100" s="208" t="s">
        <v>159</v>
      </c>
      <c r="F100" s="212" t="s">
        <v>160</v>
      </c>
      <c r="L100" s="119"/>
      <c r="M100" s="210"/>
      <c r="N100" s="262"/>
      <c r="O100" s="262"/>
      <c r="P100" s="262"/>
      <c r="Q100" s="262"/>
      <c r="R100" s="262"/>
      <c r="S100" s="262"/>
      <c r="T100" s="211"/>
      <c r="AT100" s="110" t="s">
        <v>159</v>
      </c>
      <c r="AU100" s="110" t="s">
        <v>78</v>
      </c>
    </row>
    <row r="101" spans="2:51" s="221" customFormat="1" ht="13.5">
      <c r="B101" s="220"/>
      <c r="D101" s="208" t="s">
        <v>161</v>
      </c>
      <c r="E101" s="222" t="s">
        <v>5</v>
      </c>
      <c r="F101" s="223" t="s">
        <v>162</v>
      </c>
      <c r="H101" s="224">
        <v>448.92</v>
      </c>
      <c r="L101" s="220"/>
      <c r="M101" s="225"/>
      <c r="N101" s="226"/>
      <c r="O101" s="226"/>
      <c r="P101" s="226"/>
      <c r="Q101" s="226"/>
      <c r="R101" s="226"/>
      <c r="S101" s="226"/>
      <c r="T101" s="227"/>
      <c r="AT101" s="222" t="s">
        <v>161</v>
      </c>
      <c r="AU101" s="222" t="s">
        <v>78</v>
      </c>
      <c r="AV101" s="221" t="s">
        <v>78</v>
      </c>
      <c r="AW101" s="221" t="s">
        <v>34</v>
      </c>
      <c r="AX101" s="221" t="s">
        <v>76</v>
      </c>
      <c r="AY101" s="222" t="s">
        <v>139</v>
      </c>
    </row>
    <row r="102" spans="2:65" s="259" customFormat="1" ht="25.5" customHeight="1">
      <c r="B102" s="119"/>
      <c r="C102" s="196" t="s">
        <v>146</v>
      </c>
      <c r="D102" s="196" t="s">
        <v>141</v>
      </c>
      <c r="E102" s="197" t="s">
        <v>163</v>
      </c>
      <c r="F102" s="198" t="s">
        <v>164</v>
      </c>
      <c r="G102" s="199" t="s">
        <v>144</v>
      </c>
      <c r="H102" s="200">
        <v>448.92</v>
      </c>
      <c r="I102" s="6"/>
      <c r="J102" s="202">
        <f>ROUND(I102*H102,2)</f>
        <v>0</v>
      </c>
      <c r="K102" s="198" t="s">
        <v>145</v>
      </c>
      <c r="L102" s="119"/>
      <c r="M102" s="203" t="s">
        <v>5</v>
      </c>
      <c r="N102" s="204" t="s">
        <v>41</v>
      </c>
      <c r="O102" s="262"/>
      <c r="P102" s="205">
        <f>O102*H102</f>
        <v>0</v>
      </c>
      <c r="Q102" s="205">
        <v>0</v>
      </c>
      <c r="R102" s="205">
        <f>Q102*H102</f>
        <v>0</v>
      </c>
      <c r="S102" s="205">
        <v>0.22</v>
      </c>
      <c r="T102" s="206">
        <f>S102*H102</f>
        <v>98.7624</v>
      </c>
      <c r="AR102" s="110" t="s">
        <v>146</v>
      </c>
      <c r="AT102" s="110" t="s">
        <v>141</v>
      </c>
      <c r="AU102" s="110" t="s">
        <v>78</v>
      </c>
      <c r="AY102" s="110" t="s">
        <v>139</v>
      </c>
      <c r="BE102" s="207">
        <f>IF(N102="základní",J102,0)</f>
        <v>0</v>
      </c>
      <c r="BF102" s="207">
        <f>IF(N102="snížená",J102,0)</f>
        <v>0</v>
      </c>
      <c r="BG102" s="207">
        <f>IF(N102="zákl. přenesená",J102,0)</f>
        <v>0</v>
      </c>
      <c r="BH102" s="207">
        <f>IF(N102="sníž. přenesená",J102,0)</f>
        <v>0</v>
      </c>
      <c r="BI102" s="207">
        <f>IF(N102="nulová",J102,0)</f>
        <v>0</v>
      </c>
      <c r="BJ102" s="110" t="s">
        <v>76</v>
      </c>
      <c r="BK102" s="207">
        <f>ROUND(I102*H102,2)</f>
        <v>0</v>
      </c>
      <c r="BL102" s="110" t="s">
        <v>146</v>
      </c>
      <c r="BM102" s="110" t="s">
        <v>165</v>
      </c>
    </row>
    <row r="103" spans="2:47" s="259" customFormat="1" ht="40.5">
      <c r="B103" s="119"/>
      <c r="D103" s="208" t="s">
        <v>148</v>
      </c>
      <c r="F103" s="209" t="s">
        <v>166</v>
      </c>
      <c r="L103" s="119"/>
      <c r="M103" s="210"/>
      <c r="N103" s="262"/>
      <c r="O103" s="262"/>
      <c r="P103" s="262"/>
      <c r="Q103" s="262"/>
      <c r="R103" s="262"/>
      <c r="S103" s="262"/>
      <c r="T103" s="211"/>
      <c r="AT103" s="110" t="s">
        <v>148</v>
      </c>
      <c r="AU103" s="110" t="s">
        <v>78</v>
      </c>
    </row>
    <row r="104" spans="2:47" s="259" customFormat="1" ht="27">
      <c r="B104" s="119"/>
      <c r="D104" s="208" t="s">
        <v>159</v>
      </c>
      <c r="F104" s="212" t="s">
        <v>160</v>
      </c>
      <c r="L104" s="119"/>
      <c r="M104" s="210"/>
      <c r="N104" s="262"/>
      <c r="O104" s="262"/>
      <c r="P104" s="262"/>
      <c r="Q104" s="262"/>
      <c r="R104" s="262"/>
      <c r="S104" s="262"/>
      <c r="T104" s="211"/>
      <c r="AT104" s="110" t="s">
        <v>159</v>
      </c>
      <c r="AU104" s="110" t="s">
        <v>78</v>
      </c>
    </row>
    <row r="105" spans="2:51" s="214" customFormat="1" ht="13.5">
      <c r="B105" s="213"/>
      <c r="D105" s="208" t="s">
        <v>161</v>
      </c>
      <c r="E105" s="215" t="s">
        <v>5</v>
      </c>
      <c r="F105" s="216" t="s">
        <v>167</v>
      </c>
      <c r="H105" s="215" t="s">
        <v>5</v>
      </c>
      <c r="L105" s="213"/>
      <c r="M105" s="217"/>
      <c r="N105" s="218"/>
      <c r="O105" s="218"/>
      <c r="P105" s="218"/>
      <c r="Q105" s="218"/>
      <c r="R105" s="218"/>
      <c r="S105" s="218"/>
      <c r="T105" s="219"/>
      <c r="AT105" s="215" t="s">
        <v>161</v>
      </c>
      <c r="AU105" s="215" t="s">
        <v>78</v>
      </c>
      <c r="AV105" s="214" t="s">
        <v>76</v>
      </c>
      <c r="AW105" s="214" t="s">
        <v>34</v>
      </c>
      <c r="AX105" s="214" t="s">
        <v>70</v>
      </c>
      <c r="AY105" s="215" t="s">
        <v>139</v>
      </c>
    </row>
    <row r="106" spans="2:51" s="221" customFormat="1" ht="13.5">
      <c r="B106" s="220"/>
      <c r="D106" s="208" t="s">
        <v>161</v>
      </c>
      <c r="E106" s="222" t="s">
        <v>5</v>
      </c>
      <c r="F106" s="223" t="s">
        <v>168</v>
      </c>
      <c r="H106" s="224">
        <v>170.72</v>
      </c>
      <c r="L106" s="220"/>
      <c r="M106" s="225"/>
      <c r="N106" s="226"/>
      <c r="O106" s="226"/>
      <c r="P106" s="226"/>
      <c r="Q106" s="226"/>
      <c r="R106" s="226"/>
      <c r="S106" s="226"/>
      <c r="T106" s="227"/>
      <c r="AT106" s="222" t="s">
        <v>161</v>
      </c>
      <c r="AU106" s="222" t="s">
        <v>78</v>
      </c>
      <c r="AV106" s="221" t="s">
        <v>78</v>
      </c>
      <c r="AW106" s="221" t="s">
        <v>34</v>
      </c>
      <c r="AX106" s="221" t="s">
        <v>70</v>
      </c>
      <c r="AY106" s="222" t="s">
        <v>139</v>
      </c>
    </row>
    <row r="107" spans="2:51" s="221" customFormat="1" ht="13.5">
      <c r="B107" s="220"/>
      <c r="D107" s="208" t="s">
        <v>161</v>
      </c>
      <c r="E107" s="222" t="s">
        <v>5</v>
      </c>
      <c r="F107" s="223" t="s">
        <v>169</v>
      </c>
      <c r="H107" s="224">
        <v>210.1</v>
      </c>
      <c r="L107" s="220"/>
      <c r="M107" s="225"/>
      <c r="N107" s="226"/>
      <c r="O107" s="226"/>
      <c r="P107" s="226"/>
      <c r="Q107" s="226"/>
      <c r="R107" s="226"/>
      <c r="S107" s="226"/>
      <c r="T107" s="227"/>
      <c r="AT107" s="222" t="s">
        <v>161</v>
      </c>
      <c r="AU107" s="222" t="s">
        <v>78</v>
      </c>
      <c r="AV107" s="221" t="s">
        <v>78</v>
      </c>
      <c r="AW107" s="221" t="s">
        <v>34</v>
      </c>
      <c r="AX107" s="221" t="s">
        <v>70</v>
      </c>
      <c r="AY107" s="222" t="s">
        <v>139</v>
      </c>
    </row>
    <row r="108" spans="2:51" s="221" customFormat="1" ht="13.5">
      <c r="B108" s="220"/>
      <c r="D108" s="208" t="s">
        <v>161</v>
      </c>
      <c r="E108" s="222" t="s">
        <v>5</v>
      </c>
      <c r="F108" s="223" t="s">
        <v>170</v>
      </c>
      <c r="H108" s="224">
        <v>15.2</v>
      </c>
      <c r="L108" s="220"/>
      <c r="M108" s="225"/>
      <c r="N108" s="226"/>
      <c r="O108" s="226"/>
      <c r="P108" s="226"/>
      <c r="Q108" s="226"/>
      <c r="R108" s="226"/>
      <c r="S108" s="226"/>
      <c r="T108" s="227"/>
      <c r="AT108" s="222" t="s">
        <v>161</v>
      </c>
      <c r="AU108" s="222" t="s">
        <v>78</v>
      </c>
      <c r="AV108" s="221" t="s">
        <v>78</v>
      </c>
      <c r="AW108" s="221" t="s">
        <v>34</v>
      </c>
      <c r="AX108" s="221" t="s">
        <v>70</v>
      </c>
      <c r="AY108" s="222" t="s">
        <v>139</v>
      </c>
    </row>
    <row r="109" spans="2:51" s="221" customFormat="1" ht="13.5">
      <c r="B109" s="220"/>
      <c r="D109" s="208" t="s">
        <v>161</v>
      </c>
      <c r="E109" s="222" t="s">
        <v>5</v>
      </c>
      <c r="F109" s="223" t="s">
        <v>171</v>
      </c>
      <c r="H109" s="224">
        <v>38.5</v>
      </c>
      <c r="L109" s="220"/>
      <c r="M109" s="225"/>
      <c r="N109" s="226"/>
      <c r="O109" s="226"/>
      <c r="P109" s="226"/>
      <c r="Q109" s="226"/>
      <c r="R109" s="226"/>
      <c r="S109" s="226"/>
      <c r="T109" s="227"/>
      <c r="AT109" s="222" t="s">
        <v>161</v>
      </c>
      <c r="AU109" s="222" t="s">
        <v>78</v>
      </c>
      <c r="AV109" s="221" t="s">
        <v>78</v>
      </c>
      <c r="AW109" s="221" t="s">
        <v>34</v>
      </c>
      <c r="AX109" s="221" t="s">
        <v>70</v>
      </c>
      <c r="AY109" s="222" t="s">
        <v>139</v>
      </c>
    </row>
    <row r="110" spans="2:51" s="221" customFormat="1" ht="13.5">
      <c r="B110" s="220"/>
      <c r="D110" s="208" t="s">
        <v>161</v>
      </c>
      <c r="E110" s="222" t="s">
        <v>5</v>
      </c>
      <c r="F110" s="223" t="s">
        <v>172</v>
      </c>
      <c r="H110" s="224">
        <v>14.4</v>
      </c>
      <c r="L110" s="220"/>
      <c r="M110" s="225"/>
      <c r="N110" s="226"/>
      <c r="O110" s="226"/>
      <c r="P110" s="226"/>
      <c r="Q110" s="226"/>
      <c r="R110" s="226"/>
      <c r="S110" s="226"/>
      <c r="T110" s="227"/>
      <c r="AT110" s="222" t="s">
        <v>161</v>
      </c>
      <c r="AU110" s="222" t="s">
        <v>78</v>
      </c>
      <c r="AV110" s="221" t="s">
        <v>78</v>
      </c>
      <c r="AW110" s="221" t="s">
        <v>34</v>
      </c>
      <c r="AX110" s="221" t="s">
        <v>70</v>
      </c>
      <c r="AY110" s="222" t="s">
        <v>139</v>
      </c>
    </row>
    <row r="111" spans="2:51" s="229" customFormat="1" ht="13.5">
      <c r="B111" s="228"/>
      <c r="D111" s="208" t="s">
        <v>161</v>
      </c>
      <c r="E111" s="230" t="s">
        <v>5</v>
      </c>
      <c r="F111" s="231" t="s">
        <v>173</v>
      </c>
      <c r="H111" s="232">
        <v>448.92</v>
      </c>
      <c r="L111" s="228"/>
      <c r="M111" s="233"/>
      <c r="N111" s="234"/>
      <c r="O111" s="234"/>
      <c r="P111" s="234"/>
      <c r="Q111" s="234"/>
      <c r="R111" s="234"/>
      <c r="S111" s="234"/>
      <c r="T111" s="235"/>
      <c r="AT111" s="230" t="s">
        <v>161</v>
      </c>
      <c r="AU111" s="230" t="s">
        <v>78</v>
      </c>
      <c r="AV111" s="229" t="s">
        <v>146</v>
      </c>
      <c r="AW111" s="229" t="s">
        <v>34</v>
      </c>
      <c r="AX111" s="229" t="s">
        <v>76</v>
      </c>
      <c r="AY111" s="230" t="s">
        <v>139</v>
      </c>
    </row>
    <row r="112" spans="2:65" s="259" customFormat="1" ht="25.5" customHeight="1">
      <c r="B112" s="119"/>
      <c r="C112" s="196" t="s">
        <v>174</v>
      </c>
      <c r="D112" s="196" t="s">
        <v>141</v>
      </c>
      <c r="E112" s="197" t="s">
        <v>175</v>
      </c>
      <c r="F112" s="198" t="s">
        <v>176</v>
      </c>
      <c r="G112" s="199" t="s">
        <v>144</v>
      </c>
      <c r="H112" s="200">
        <v>420.22</v>
      </c>
      <c r="I112" s="6"/>
      <c r="J112" s="202">
        <f>ROUND(I112*H112,2)</f>
        <v>0</v>
      </c>
      <c r="K112" s="198" t="s">
        <v>145</v>
      </c>
      <c r="L112" s="119"/>
      <c r="M112" s="203" t="s">
        <v>5</v>
      </c>
      <c r="N112" s="204" t="s">
        <v>41</v>
      </c>
      <c r="O112" s="262"/>
      <c r="P112" s="205">
        <f>O112*H112</f>
        <v>0</v>
      </c>
      <c r="Q112" s="205">
        <v>0</v>
      </c>
      <c r="R112" s="205">
        <f>Q112*H112</f>
        <v>0</v>
      </c>
      <c r="S112" s="205">
        <v>0.582</v>
      </c>
      <c r="T112" s="206">
        <f>S112*H112</f>
        <v>244.56804</v>
      </c>
      <c r="AR112" s="110" t="s">
        <v>146</v>
      </c>
      <c r="AT112" s="110" t="s">
        <v>141</v>
      </c>
      <c r="AU112" s="110" t="s">
        <v>78</v>
      </c>
      <c r="AY112" s="110" t="s">
        <v>139</v>
      </c>
      <c r="BE112" s="207">
        <f>IF(N112="základní",J112,0)</f>
        <v>0</v>
      </c>
      <c r="BF112" s="207">
        <f>IF(N112="snížená",J112,0)</f>
        <v>0</v>
      </c>
      <c r="BG112" s="207">
        <f>IF(N112="zákl. přenesená",J112,0)</f>
        <v>0</v>
      </c>
      <c r="BH112" s="207">
        <f>IF(N112="sníž. přenesená",J112,0)</f>
        <v>0</v>
      </c>
      <c r="BI112" s="207">
        <f>IF(N112="nulová",J112,0)</f>
        <v>0</v>
      </c>
      <c r="BJ112" s="110" t="s">
        <v>76</v>
      </c>
      <c r="BK112" s="207">
        <f>ROUND(I112*H112,2)</f>
        <v>0</v>
      </c>
      <c r="BL112" s="110" t="s">
        <v>146</v>
      </c>
      <c r="BM112" s="110" t="s">
        <v>177</v>
      </c>
    </row>
    <row r="113" spans="2:47" s="259" customFormat="1" ht="40.5">
      <c r="B113" s="119"/>
      <c r="D113" s="208" t="s">
        <v>148</v>
      </c>
      <c r="F113" s="209" t="s">
        <v>178</v>
      </c>
      <c r="L113" s="119"/>
      <c r="M113" s="210"/>
      <c r="N113" s="262"/>
      <c r="O113" s="262"/>
      <c r="P113" s="262"/>
      <c r="Q113" s="262"/>
      <c r="R113" s="262"/>
      <c r="S113" s="262"/>
      <c r="T113" s="211"/>
      <c r="AT113" s="110" t="s">
        <v>148</v>
      </c>
      <c r="AU113" s="110" t="s">
        <v>78</v>
      </c>
    </row>
    <row r="114" spans="2:47" s="259" customFormat="1" ht="27">
      <c r="B114" s="119"/>
      <c r="D114" s="208" t="s">
        <v>159</v>
      </c>
      <c r="F114" s="212" t="s">
        <v>160</v>
      </c>
      <c r="L114" s="119"/>
      <c r="M114" s="210"/>
      <c r="N114" s="262"/>
      <c r="O114" s="262"/>
      <c r="P114" s="262"/>
      <c r="Q114" s="262"/>
      <c r="R114" s="262"/>
      <c r="S114" s="262"/>
      <c r="T114" s="211"/>
      <c r="AT114" s="110" t="s">
        <v>159</v>
      </c>
      <c r="AU114" s="110" t="s">
        <v>78</v>
      </c>
    </row>
    <row r="115" spans="2:51" s="214" customFormat="1" ht="13.5">
      <c r="B115" s="213"/>
      <c r="D115" s="208" t="s">
        <v>161</v>
      </c>
      <c r="E115" s="215" t="s">
        <v>5</v>
      </c>
      <c r="F115" s="216" t="s">
        <v>179</v>
      </c>
      <c r="H115" s="215" t="s">
        <v>5</v>
      </c>
      <c r="L115" s="213"/>
      <c r="M115" s="217"/>
      <c r="N115" s="218"/>
      <c r="O115" s="218"/>
      <c r="P115" s="218"/>
      <c r="Q115" s="218"/>
      <c r="R115" s="218"/>
      <c r="S115" s="218"/>
      <c r="T115" s="219"/>
      <c r="AT115" s="215" t="s">
        <v>161</v>
      </c>
      <c r="AU115" s="215" t="s">
        <v>78</v>
      </c>
      <c r="AV115" s="214" t="s">
        <v>76</v>
      </c>
      <c r="AW115" s="214" t="s">
        <v>34</v>
      </c>
      <c r="AX115" s="214" t="s">
        <v>70</v>
      </c>
      <c r="AY115" s="215" t="s">
        <v>139</v>
      </c>
    </row>
    <row r="116" spans="2:51" s="221" customFormat="1" ht="13.5">
      <c r="B116" s="220"/>
      <c r="D116" s="208" t="s">
        <v>161</v>
      </c>
      <c r="E116" s="222" t="s">
        <v>5</v>
      </c>
      <c r="F116" s="223" t="s">
        <v>180</v>
      </c>
      <c r="H116" s="224">
        <v>318.45</v>
      </c>
      <c r="L116" s="220"/>
      <c r="M116" s="225"/>
      <c r="N116" s="226"/>
      <c r="O116" s="226"/>
      <c r="P116" s="226"/>
      <c r="Q116" s="226"/>
      <c r="R116" s="226"/>
      <c r="S116" s="226"/>
      <c r="T116" s="227"/>
      <c r="AT116" s="222" t="s">
        <v>161</v>
      </c>
      <c r="AU116" s="222" t="s">
        <v>78</v>
      </c>
      <c r="AV116" s="221" t="s">
        <v>78</v>
      </c>
      <c r="AW116" s="221" t="s">
        <v>34</v>
      </c>
      <c r="AX116" s="221" t="s">
        <v>70</v>
      </c>
      <c r="AY116" s="222" t="s">
        <v>139</v>
      </c>
    </row>
    <row r="117" spans="2:51" s="221" customFormat="1" ht="13.5">
      <c r="B117" s="220"/>
      <c r="D117" s="208" t="s">
        <v>161</v>
      </c>
      <c r="E117" s="222" t="s">
        <v>5</v>
      </c>
      <c r="F117" s="223" t="s">
        <v>181</v>
      </c>
      <c r="H117" s="224">
        <v>50.27</v>
      </c>
      <c r="L117" s="220"/>
      <c r="M117" s="225"/>
      <c r="N117" s="226"/>
      <c r="O117" s="226"/>
      <c r="P117" s="226"/>
      <c r="Q117" s="226"/>
      <c r="R117" s="226"/>
      <c r="S117" s="226"/>
      <c r="T117" s="227"/>
      <c r="AT117" s="222" t="s">
        <v>161</v>
      </c>
      <c r="AU117" s="222" t="s">
        <v>78</v>
      </c>
      <c r="AV117" s="221" t="s">
        <v>78</v>
      </c>
      <c r="AW117" s="221" t="s">
        <v>34</v>
      </c>
      <c r="AX117" s="221" t="s">
        <v>70</v>
      </c>
      <c r="AY117" s="222" t="s">
        <v>139</v>
      </c>
    </row>
    <row r="118" spans="2:51" s="221" customFormat="1" ht="13.5">
      <c r="B118" s="220"/>
      <c r="D118" s="208" t="s">
        <v>161</v>
      </c>
      <c r="E118" s="222" t="s">
        <v>5</v>
      </c>
      <c r="F118" s="223" t="s">
        <v>182</v>
      </c>
      <c r="H118" s="224">
        <v>7.6</v>
      </c>
      <c r="L118" s="220"/>
      <c r="M118" s="225"/>
      <c r="N118" s="226"/>
      <c r="O118" s="226"/>
      <c r="P118" s="226"/>
      <c r="Q118" s="226"/>
      <c r="R118" s="226"/>
      <c r="S118" s="226"/>
      <c r="T118" s="227"/>
      <c r="AT118" s="222" t="s">
        <v>161</v>
      </c>
      <c r="AU118" s="222" t="s">
        <v>78</v>
      </c>
      <c r="AV118" s="221" t="s">
        <v>78</v>
      </c>
      <c r="AW118" s="221" t="s">
        <v>34</v>
      </c>
      <c r="AX118" s="221" t="s">
        <v>70</v>
      </c>
      <c r="AY118" s="222" t="s">
        <v>139</v>
      </c>
    </row>
    <row r="119" spans="2:51" s="221" customFormat="1" ht="13.5">
      <c r="B119" s="220"/>
      <c r="D119" s="208" t="s">
        <v>161</v>
      </c>
      <c r="E119" s="222" t="s">
        <v>5</v>
      </c>
      <c r="F119" s="223" t="s">
        <v>183</v>
      </c>
      <c r="H119" s="224">
        <v>5.4</v>
      </c>
      <c r="L119" s="220"/>
      <c r="M119" s="225"/>
      <c r="N119" s="226"/>
      <c r="O119" s="226"/>
      <c r="P119" s="226"/>
      <c r="Q119" s="226"/>
      <c r="R119" s="226"/>
      <c r="S119" s="226"/>
      <c r="T119" s="227"/>
      <c r="AT119" s="222" t="s">
        <v>161</v>
      </c>
      <c r="AU119" s="222" t="s">
        <v>78</v>
      </c>
      <c r="AV119" s="221" t="s">
        <v>78</v>
      </c>
      <c r="AW119" s="221" t="s">
        <v>34</v>
      </c>
      <c r="AX119" s="221" t="s">
        <v>70</v>
      </c>
      <c r="AY119" s="222" t="s">
        <v>139</v>
      </c>
    </row>
    <row r="120" spans="2:51" s="221" customFormat="1" ht="13.5">
      <c r="B120" s="220"/>
      <c r="D120" s="208" t="s">
        <v>161</v>
      </c>
      <c r="E120" s="222" t="s">
        <v>5</v>
      </c>
      <c r="F120" s="223" t="s">
        <v>184</v>
      </c>
      <c r="H120" s="224">
        <v>38.5</v>
      </c>
      <c r="L120" s="220"/>
      <c r="M120" s="225"/>
      <c r="N120" s="226"/>
      <c r="O120" s="226"/>
      <c r="P120" s="226"/>
      <c r="Q120" s="226"/>
      <c r="R120" s="226"/>
      <c r="S120" s="226"/>
      <c r="T120" s="227"/>
      <c r="AT120" s="222" t="s">
        <v>161</v>
      </c>
      <c r="AU120" s="222" t="s">
        <v>78</v>
      </c>
      <c r="AV120" s="221" t="s">
        <v>78</v>
      </c>
      <c r="AW120" s="221" t="s">
        <v>34</v>
      </c>
      <c r="AX120" s="221" t="s">
        <v>70</v>
      </c>
      <c r="AY120" s="222" t="s">
        <v>139</v>
      </c>
    </row>
    <row r="121" spans="2:51" s="229" customFormat="1" ht="13.5">
      <c r="B121" s="228"/>
      <c r="D121" s="208" t="s">
        <v>161</v>
      </c>
      <c r="E121" s="230" t="s">
        <v>5</v>
      </c>
      <c r="F121" s="231" t="s">
        <v>173</v>
      </c>
      <c r="H121" s="232">
        <v>420.22</v>
      </c>
      <c r="L121" s="228"/>
      <c r="M121" s="233"/>
      <c r="N121" s="234"/>
      <c r="O121" s="234"/>
      <c r="P121" s="234"/>
      <c r="Q121" s="234"/>
      <c r="R121" s="234"/>
      <c r="S121" s="234"/>
      <c r="T121" s="235"/>
      <c r="AT121" s="230" t="s">
        <v>161</v>
      </c>
      <c r="AU121" s="230" t="s">
        <v>78</v>
      </c>
      <c r="AV121" s="229" t="s">
        <v>146</v>
      </c>
      <c r="AW121" s="229" t="s">
        <v>34</v>
      </c>
      <c r="AX121" s="229" t="s">
        <v>76</v>
      </c>
      <c r="AY121" s="230" t="s">
        <v>139</v>
      </c>
    </row>
    <row r="122" spans="2:65" s="259" customFormat="1" ht="25.5" customHeight="1">
      <c r="B122" s="119"/>
      <c r="C122" s="196" t="s">
        <v>185</v>
      </c>
      <c r="D122" s="196" t="s">
        <v>141</v>
      </c>
      <c r="E122" s="197" t="s">
        <v>186</v>
      </c>
      <c r="F122" s="198" t="s">
        <v>187</v>
      </c>
      <c r="G122" s="199" t="s">
        <v>144</v>
      </c>
      <c r="H122" s="200">
        <v>5388.98</v>
      </c>
      <c r="I122" s="6"/>
      <c r="J122" s="202">
        <f>ROUND(I122*H122,2)</f>
        <v>0</v>
      </c>
      <c r="K122" s="198" t="s">
        <v>145</v>
      </c>
      <c r="L122" s="119"/>
      <c r="M122" s="203" t="s">
        <v>5</v>
      </c>
      <c r="N122" s="204" t="s">
        <v>41</v>
      </c>
      <c r="O122" s="262"/>
      <c r="P122" s="205">
        <f>O122*H122</f>
        <v>0</v>
      </c>
      <c r="Q122" s="205">
        <v>7E-05</v>
      </c>
      <c r="R122" s="205">
        <f>Q122*H122</f>
        <v>0.3772285999999999</v>
      </c>
      <c r="S122" s="205">
        <v>0.128</v>
      </c>
      <c r="T122" s="206">
        <f>S122*H122</f>
        <v>689.78944</v>
      </c>
      <c r="AR122" s="110" t="s">
        <v>146</v>
      </c>
      <c r="AT122" s="110" t="s">
        <v>141</v>
      </c>
      <c r="AU122" s="110" t="s">
        <v>78</v>
      </c>
      <c r="AY122" s="110" t="s">
        <v>139</v>
      </c>
      <c r="BE122" s="207">
        <f>IF(N122="základní",J122,0)</f>
        <v>0</v>
      </c>
      <c r="BF122" s="207">
        <f>IF(N122="snížená",J122,0)</f>
        <v>0</v>
      </c>
      <c r="BG122" s="207">
        <f>IF(N122="zákl. přenesená",J122,0)</f>
        <v>0</v>
      </c>
      <c r="BH122" s="207">
        <f>IF(N122="sníž. přenesená",J122,0)</f>
        <v>0</v>
      </c>
      <c r="BI122" s="207">
        <f>IF(N122="nulová",J122,0)</f>
        <v>0</v>
      </c>
      <c r="BJ122" s="110" t="s">
        <v>76</v>
      </c>
      <c r="BK122" s="207">
        <f>ROUND(I122*H122,2)</f>
        <v>0</v>
      </c>
      <c r="BL122" s="110" t="s">
        <v>146</v>
      </c>
      <c r="BM122" s="110" t="s">
        <v>188</v>
      </c>
    </row>
    <row r="123" spans="2:47" s="259" customFormat="1" ht="27">
      <c r="B123" s="119"/>
      <c r="D123" s="208" t="s">
        <v>148</v>
      </c>
      <c r="F123" s="209" t="s">
        <v>189</v>
      </c>
      <c r="L123" s="119"/>
      <c r="M123" s="210"/>
      <c r="N123" s="262"/>
      <c r="O123" s="262"/>
      <c r="P123" s="262"/>
      <c r="Q123" s="262"/>
      <c r="R123" s="262"/>
      <c r="S123" s="262"/>
      <c r="T123" s="211"/>
      <c r="AT123" s="110" t="s">
        <v>148</v>
      </c>
      <c r="AU123" s="110" t="s">
        <v>78</v>
      </c>
    </row>
    <row r="124" spans="2:47" s="259" customFormat="1" ht="27">
      <c r="B124" s="119"/>
      <c r="D124" s="208" t="s">
        <v>159</v>
      </c>
      <c r="F124" s="212" t="s">
        <v>160</v>
      </c>
      <c r="L124" s="119"/>
      <c r="M124" s="210"/>
      <c r="N124" s="262"/>
      <c r="O124" s="262"/>
      <c r="P124" s="262"/>
      <c r="Q124" s="262"/>
      <c r="R124" s="262"/>
      <c r="S124" s="262"/>
      <c r="T124" s="211"/>
      <c r="AT124" s="110" t="s">
        <v>159</v>
      </c>
      <c r="AU124" s="110" t="s">
        <v>78</v>
      </c>
    </row>
    <row r="125" spans="2:51" s="214" customFormat="1" ht="13.5">
      <c r="B125" s="213"/>
      <c r="D125" s="208" t="s">
        <v>161</v>
      </c>
      <c r="E125" s="215" t="s">
        <v>5</v>
      </c>
      <c r="F125" s="216" t="s">
        <v>190</v>
      </c>
      <c r="H125" s="215" t="s">
        <v>5</v>
      </c>
      <c r="L125" s="213"/>
      <c r="M125" s="217"/>
      <c r="N125" s="218"/>
      <c r="O125" s="218"/>
      <c r="P125" s="218"/>
      <c r="Q125" s="218"/>
      <c r="R125" s="218"/>
      <c r="S125" s="218"/>
      <c r="T125" s="219"/>
      <c r="AT125" s="215" t="s">
        <v>161</v>
      </c>
      <c r="AU125" s="215" t="s">
        <v>78</v>
      </c>
      <c r="AV125" s="214" t="s">
        <v>76</v>
      </c>
      <c r="AW125" s="214" t="s">
        <v>34</v>
      </c>
      <c r="AX125" s="214" t="s">
        <v>70</v>
      </c>
      <c r="AY125" s="215" t="s">
        <v>139</v>
      </c>
    </row>
    <row r="126" spans="2:51" s="221" customFormat="1" ht="13.5">
      <c r="B126" s="220"/>
      <c r="D126" s="208" t="s">
        <v>161</v>
      </c>
      <c r="E126" s="222" t="s">
        <v>5</v>
      </c>
      <c r="F126" s="223" t="s">
        <v>191</v>
      </c>
      <c r="H126" s="224">
        <v>651.84</v>
      </c>
      <c r="L126" s="220"/>
      <c r="M126" s="225"/>
      <c r="N126" s="226"/>
      <c r="O126" s="226"/>
      <c r="P126" s="226"/>
      <c r="Q126" s="226"/>
      <c r="R126" s="226"/>
      <c r="S126" s="226"/>
      <c r="T126" s="227"/>
      <c r="AT126" s="222" t="s">
        <v>161</v>
      </c>
      <c r="AU126" s="222" t="s">
        <v>78</v>
      </c>
      <c r="AV126" s="221" t="s">
        <v>78</v>
      </c>
      <c r="AW126" s="221" t="s">
        <v>34</v>
      </c>
      <c r="AX126" s="221" t="s">
        <v>70</v>
      </c>
      <c r="AY126" s="222" t="s">
        <v>139</v>
      </c>
    </row>
    <row r="127" spans="2:51" s="221" customFormat="1" ht="13.5">
      <c r="B127" s="220"/>
      <c r="D127" s="208" t="s">
        <v>161</v>
      </c>
      <c r="E127" s="222" t="s">
        <v>5</v>
      </c>
      <c r="F127" s="223" t="s">
        <v>192</v>
      </c>
      <c r="H127" s="224">
        <v>802.2</v>
      </c>
      <c r="L127" s="220"/>
      <c r="M127" s="225"/>
      <c r="N127" s="226"/>
      <c r="O127" s="226"/>
      <c r="P127" s="226"/>
      <c r="Q127" s="226"/>
      <c r="R127" s="226"/>
      <c r="S127" s="226"/>
      <c r="T127" s="227"/>
      <c r="AT127" s="222" t="s">
        <v>161</v>
      </c>
      <c r="AU127" s="222" t="s">
        <v>78</v>
      </c>
      <c r="AV127" s="221" t="s">
        <v>78</v>
      </c>
      <c r="AW127" s="221" t="s">
        <v>34</v>
      </c>
      <c r="AX127" s="221" t="s">
        <v>70</v>
      </c>
      <c r="AY127" s="222" t="s">
        <v>139</v>
      </c>
    </row>
    <row r="128" spans="2:51" s="221" customFormat="1" ht="13.5">
      <c r="B128" s="220"/>
      <c r="D128" s="208" t="s">
        <v>161</v>
      </c>
      <c r="E128" s="222" t="s">
        <v>5</v>
      </c>
      <c r="F128" s="223" t="s">
        <v>193</v>
      </c>
      <c r="H128" s="224">
        <v>58</v>
      </c>
      <c r="L128" s="220"/>
      <c r="M128" s="225"/>
      <c r="N128" s="226"/>
      <c r="O128" s="226"/>
      <c r="P128" s="226"/>
      <c r="Q128" s="226"/>
      <c r="R128" s="226"/>
      <c r="S128" s="226"/>
      <c r="T128" s="227"/>
      <c r="AT128" s="222" t="s">
        <v>161</v>
      </c>
      <c r="AU128" s="222" t="s">
        <v>78</v>
      </c>
      <c r="AV128" s="221" t="s">
        <v>78</v>
      </c>
      <c r="AW128" s="221" t="s">
        <v>34</v>
      </c>
      <c r="AX128" s="221" t="s">
        <v>70</v>
      </c>
      <c r="AY128" s="222" t="s">
        <v>139</v>
      </c>
    </row>
    <row r="129" spans="2:51" s="221" customFormat="1" ht="13.5">
      <c r="B129" s="220"/>
      <c r="D129" s="208" t="s">
        <v>161</v>
      </c>
      <c r="E129" s="222" t="s">
        <v>5</v>
      </c>
      <c r="F129" s="223" t="s">
        <v>194</v>
      </c>
      <c r="H129" s="224">
        <v>184.8</v>
      </c>
      <c r="L129" s="220"/>
      <c r="M129" s="225"/>
      <c r="N129" s="226"/>
      <c r="O129" s="226"/>
      <c r="P129" s="226"/>
      <c r="Q129" s="226"/>
      <c r="R129" s="226"/>
      <c r="S129" s="226"/>
      <c r="T129" s="227"/>
      <c r="AT129" s="222" t="s">
        <v>161</v>
      </c>
      <c r="AU129" s="222" t="s">
        <v>78</v>
      </c>
      <c r="AV129" s="221" t="s">
        <v>78</v>
      </c>
      <c r="AW129" s="221" t="s">
        <v>34</v>
      </c>
      <c r="AX129" s="221" t="s">
        <v>70</v>
      </c>
      <c r="AY129" s="222" t="s">
        <v>139</v>
      </c>
    </row>
    <row r="130" spans="2:51" s="221" customFormat="1" ht="13.5">
      <c r="B130" s="220"/>
      <c r="D130" s="208" t="s">
        <v>161</v>
      </c>
      <c r="E130" s="222" t="s">
        <v>5</v>
      </c>
      <c r="F130" s="223" t="s">
        <v>195</v>
      </c>
      <c r="H130" s="224">
        <v>28.8</v>
      </c>
      <c r="L130" s="220"/>
      <c r="M130" s="225"/>
      <c r="N130" s="226"/>
      <c r="O130" s="226"/>
      <c r="P130" s="226"/>
      <c r="Q130" s="226"/>
      <c r="R130" s="226"/>
      <c r="S130" s="226"/>
      <c r="T130" s="227"/>
      <c r="AT130" s="222" t="s">
        <v>161</v>
      </c>
      <c r="AU130" s="222" t="s">
        <v>78</v>
      </c>
      <c r="AV130" s="221" t="s">
        <v>78</v>
      </c>
      <c r="AW130" s="221" t="s">
        <v>34</v>
      </c>
      <c r="AX130" s="221" t="s">
        <v>70</v>
      </c>
      <c r="AY130" s="222" t="s">
        <v>139</v>
      </c>
    </row>
    <row r="131" spans="2:51" s="214" customFormat="1" ht="13.5">
      <c r="B131" s="213"/>
      <c r="D131" s="208" t="s">
        <v>161</v>
      </c>
      <c r="E131" s="215" t="s">
        <v>5</v>
      </c>
      <c r="F131" s="216" t="s">
        <v>196</v>
      </c>
      <c r="H131" s="215" t="s">
        <v>5</v>
      </c>
      <c r="L131" s="213"/>
      <c r="M131" s="217"/>
      <c r="N131" s="218"/>
      <c r="O131" s="218"/>
      <c r="P131" s="218"/>
      <c r="Q131" s="218"/>
      <c r="R131" s="218"/>
      <c r="S131" s="218"/>
      <c r="T131" s="219"/>
      <c r="AT131" s="215" t="s">
        <v>161</v>
      </c>
      <c r="AU131" s="215" t="s">
        <v>78</v>
      </c>
      <c r="AV131" s="214" t="s">
        <v>76</v>
      </c>
      <c r="AW131" s="214" t="s">
        <v>34</v>
      </c>
      <c r="AX131" s="214" t="s">
        <v>70</v>
      </c>
      <c r="AY131" s="215" t="s">
        <v>139</v>
      </c>
    </row>
    <row r="132" spans="2:51" s="221" customFormat="1" ht="13.5">
      <c r="B132" s="220"/>
      <c r="D132" s="208" t="s">
        <v>161</v>
      </c>
      <c r="E132" s="222" t="s">
        <v>5</v>
      </c>
      <c r="F132" s="223" t="s">
        <v>197</v>
      </c>
      <c r="H132" s="224">
        <v>1215.9</v>
      </c>
      <c r="L132" s="220"/>
      <c r="M132" s="225"/>
      <c r="N132" s="226"/>
      <c r="O132" s="226"/>
      <c r="P132" s="226"/>
      <c r="Q132" s="226"/>
      <c r="R132" s="226"/>
      <c r="S132" s="226"/>
      <c r="T132" s="227"/>
      <c r="AT132" s="222" t="s">
        <v>161</v>
      </c>
      <c r="AU132" s="222" t="s">
        <v>78</v>
      </c>
      <c r="AV132" s="221" t="s">
        <v>78</v>
      </c>
      <c r="AW132" s="221" t="s">
        <v>34</v>
      </c>
      <c r="AX132" s="221" t="s">
        <v>70</v>
      </c>
      <c r="AY132" s="222" t="s">
        <v>139</v>
      </c>
    </row>
    <row r="133" spans="2:51" s="221" customFormat="1" ht="13.5">
      <c r="B133" s="220"/>
      <c r="D133" s="208" t="s">
        <v>161</v>
      </c>
      <c r="E133" s="222" t="s">
        <v>5</v>
      </c>
      <c r="F133" s="223" t="s">
        <v>198</v>
      </c>
      <c r="H133" s="224">
        <v>191.94</v>
      </c>
      <c r="L133" s="220"/>
      <c r="M133" s="225"/>
      <c r="N133" s="226"/>
      <c r="O133" s="226"/>
      <c r="P133" s="226"/>
      <c r="Q133" s="226"/>
      <c r="R133" s="226"/>
      <c r="S133" s="226"/>
      <c r="T133" s="227"/>
      <c r="AT133" s="222" t="s">
        <v>161</v>
      </c>
      <c r="AU133" s="222" t="s">
        <v>78</v>
      </c>
      <c r="AV133" s="221" t="s">
        <v>78</v>
      </c>
      <c r="AW133" s="221" t="s">
        <v>34</v>
      </c>
      <c r="AX133" s="221" t="s">
        <v>70</v>
      </c>
      <c r="AY133" s="222" t="s">
        <v>139</v>
      </c>
    </row>
    <row r="134" spans="2:51" s="221" customFormat="1" ht="13.5">
      <c r="B134" s="220"/>
      <c r="D134" s="208" t="s">
        <v>161</v>
      </c>
      <c r="E134" s="222" t="s">
        <v>5</v>
      </c>
      <c r="F134" s="223" t="s">
        <v>199</v>
      </c>
      <c r="H134" s="224">
        <v>29</v>
      </c>
      <c r="L134" s="220"/>
      <c r="M134" s="225"/>
      <c r="N134" s="226"/>
      <c r="O134" s="226"/>
      <c r="P134" s="226"/>
      <c r="Q134" s="226"/>
      <c r="R134" s="226"/>
      <c r="S134" s="226"/>
      <c r="T134" s="227"/>
      <c r="AT134" s="222" t="s">
        <v>161</v>
      </c>
      <c r="AU134" s="222" t="s">
        <v>78</v>
      </c>
      <c r="AV134" s="221" t="s">
        <v>78</v>
      </c>
      <c r="AW134" s="221" t="s">
        <v>34</v>
      </c>
      <c r="AX134" s="221" t="s">
        <v>70</v>
      </c>
      <c r="AY134" s="222" t="s">
        <v>139</v>
      </c>
    </row>
    <row r="135" spans="2:51" s="221" customFormat="1" ht="13.5">
      <c r="B135" s="220"/>
      <c r="D135" s="208" t="s">
        <v>161</v>
      </c>
      <c r="E135" s="222" t="s">
        <v>5</v>
      </c>
      <c r="F135" s="223" t="s">
        <v>200</v>
      </c>
      <c r="H135" s="224">
        <v>34.2</v>
      </c>
      <c r="L135" s="220"/>
      <c r="M135" s="225"/>
      <c r="N135" s="226"/>
      <c r="O135" s="226"/>
      <c r="P135" s="226"/>
      <c r="Q135" s="226"/>
      <c r="R135" s="226"/>
      <c r="S135" s="226"/>
      <c r="T135" s="227"/>
      <c r="AT135" s="222" t="s">
        <v>161</v>
      </c>
      <c r="AU135" s="222" t="s">
        <v>78</v>
      </c>
      <c r="AV135" s="221" t="s">
        <v>78</v>
      </c>
      <c r="AW135" s="221" t="s">
        <v>34</v>
      </c>
      <c r="AX135" s="221" t="s">
        <v>70</v>
      </c>
      <c r="AY135" s="222" t="s">
        <v>139</v>
      </c>
    </row>
    <row r="136" spans="2:51" s="221" customFormat="1" ht="13.5">
      <c r="B136" s="220"/>
      <c r="D136" s="208" t="s">
        <v>161</v>
      </c>
      <c r="E136" s="222" t="s">
        <v>5</v>
      </c>
      <c r="F136" s="223" t="s">
        <v>201</v>
      </c>
      <c r="H136" s="224">
        <v>184.8</v>
      </c>
      <c r="L136" s="220"/>
      <c r="M136" s="225"/>
      <c r="N136" s="226"/>
      <c r="O136" s="226"/>
      <c r="P136" s="226"/>
      <c r="Q136" s="226"/>
      <c r="R136" s="226"/>
      <c r="S136" s="226"/>
      <c r="T136" s="227"/>
      <c r="AT136" s="222" t="s">
        <v>161</v>
      </c>
      <c r="AU136" s="222" t="s">
        <v>78</v>
      </c>
      <c r="AV136" s="221" t="s">
        <v>78</v>
      </c>
      <c r="AW136" s="221" t="s">
        <v>34</v>
      </c>
      <c r="AX136" s="221" t="s">
        <v>70</v>
      </c>
      <c r="AY136" s="222" t="s">
        <v>139</v>
      </c>
    </row>
    <row r="137" spans="2:51" s="214" customFormat="1" ht="13.5">
      <c r="B137" s="213"/>
      <c r="D137" s="208" t="s">
        <v>161</v>
      </c>
      <c r="E137" s="215" t="s">
        <v>5</v>
      </c>
      <c r="F137" s="216" t="s">
        <v>202</v>
      </c>
      <c r="H137" s="215" t="s">
        <v>5</v>
      </c>
      <c r="L137" s="213"/>
      <c r="M137" s="217"/>
      <c r="N137" s="218"/>
      <c r="O137" s="218"/>
      <c r="P137" s="218"/>
      <c r="Q137" s="218"/>
      <c r="R137" s="218"/>
      <c r="S137" s="218"/>
      <c r="T137" s="219"/>
      <c r="AT137" s="215" t="s">
        <v>161</v>
      </c>
      <c r="AU137" s="215" t="s">
        <v>78</v>
      </c>
      <c r="AV137" s="214" t="s">
        <v>76</v>
      </c>
      <c r="AW137" s="214" t="s">
        <v>34</v>
      </c>
      <c r="AX137" s="214" t="s">
        <v>70</v>
      </c>
      <c r="AY137" s="215" t="s">
        <v>139</v>
      </c>
    </row>
    <row r="138" spans="2:51" s="221" customFormat="1" ht="13.5">
      <c r="B138" s="220"/>
      <c r="D138" s="208" t="s">
        <v>161</v>
      </c>
      <c r="E138" s="222" t="s">
        <v>5</v>
      </c>
      <c r="F138" s="223" t="s">
        <v>203</v>
      </c>
      <c r="H138" s="224">
        <v>1460</v>
      </c>
      <c r="L138" s="220"/>
      <c r="M138" s="225"/>
      <c r="N138" s="226"/>
      <c r="O138" s="226"/>
      <c r="P138" s="226"/>
      <c r="Q138" s="226"/>
      <c r="R138" s="226"/>
      <c r="S138" s="226"/>
      <c r="T138" s="227"/>
      <c r="AT138" s="222" t="s">
        <v>161</v>
      </c>
      <c r="AU138" s="222" t="s">
        <v>78</v>
      </c>
      <c r="AV138" s="221" t="s">
        <v>78</v>
      </c>
      <c r="AW138" s="221" t="s">
        <v>34</v>
      </c>
      <c r="AX138" s="221" t="s">
        <v>70</v>
      </c>
      <c r="AY138" s="222" t="s">
        <v>139</v>
      </c>
    </row>
    <row r="139" spans="2:51" s="221" customFormat="1" ht="13.5">
      <c r="B139" s="220"/>
      <c r="D139" s="208" t="s">
        <v>161</v>
      </c>
      <c r="E139" s="222" t="s">
        <v>5</v>
      </c>
      <c r="F139" s="223" t="s">
        <v>204</v>
      </c>
      <c r="H139" s="224">
        <v>547.5</v>
      </c>
      <c r="L139" s="220"/>
      <c r="M139" s="225"/>
      <c r="N139" s="226"/>
      <c r="O139" s="226"/>
      <c r="P139" s="226"/>
      <c r="Q139" s="226"/>
      <c r="R139" s="226"/>
      <c r="S139" s="226"/>
      <c r="T139" s="227"/>
      <c r="AT139" s="222" t="s">
        <v>161</v>
      </c>
      <c r="AU139" s="222" t="s">
        <v>78</v>
      </c>
      <c r="AV139" s="221" t="s">
        <v>78</v>
      </c>
      <c r="AW139" s="221" t="s">
        <v>34</v>
      </c>
      <c r="AX139" s="221" t="s">
        <v>70</v>
      </c>
      <c r="AY139" s="222" t="s">
        <v>139</v>
      </c>
    </row>
    <row r="140" spans="2:51" s="229" customFormat="1" ht="13.5">
      <c r="B140" s="228"/>
      <c r="D140" s="208" t="s">
        <v>161</v>
      </c>
      <c r="E140" s="230" t="s">
        <v>5</v>
      </c>
      <c r="F140" s="231" t="s">
        <v>173</v>
      </c>
      <c r="H140" s="232">
        <v>5388.98</v>
      </c>
      <c r="L140" s="228"/>
      <c r="M140" s="233"/>
      <c r="N140" s="234"/>
      <c r="O140" s="234"/>
      <c r="P140" s="234"/>
      <c r="Q140" s="234"/>
      <c r="R140" s="234"/>
      <c r="S140" s="234"/>
      <c r="T140" s="235"/>
      <c r="AT140" s="230" t="s">
        <v>161</v>
      </c>
      <c r="AU140" s="230" t="s">
        <v>78</v>
      </c>
      <c r="AV140" s="229" t="s">
        <v>146</v>
      </c>
      <c r="AW140" s="229" t="s">
        <v>34</v>
      </c>
      <c r="AX140" s="229" t="s">
        <v>76</v>
      </c>
      <c r="AY140" s="230" t="s">
        <v>139</v>
      </c>
    </row>
    <row r="141" spans="2:65" s="259" customFormat="1" ht="25.5" customHeight="1">
      <c r="B141" s="119"/>
      <c r="C141" s="196" t="s">
        <v>205</v>
      </c>
      <c r="D141" s="196" t="s">
        <v>141</v>
      </c>
      <c r="E141" s="197" t="s">
        <v>206</v>
      </c>
      <c r="F141" s="198" t="s">
        <v>207</v>
      </c>
      <c r="G141" s="199" t="s">
        <v>208</v>
      </c>
      <c r="H141" s="200">
        <v>7</v>
      </c>
      <c r="I141" s="6"/>
      <c r="J141" s="202">
        <f>ROUND(I141*H141,2)</f>
        <v>0</v>
      </c>
      <c r="K141" s="198" t="s">
        <v>5</v>
      </c>
      <c r="L141" s="119"/>
      <c r="M141" s="203" t="s">
        <v>5</v>
      </c>
      <c r="N141" s="204" t="s">
        <v>41</v>
      </c>
      <c r="O141" s="262"/>
      <c r="P141" s="205">
        <f>O141*H141</f>
        <v>0</v>
      </c>
      <c r="Q141" s="205">
        <v>0</v>
      </c>
      <c r="R141" s="205">
        <f>Q141*H141</f>
        <v>0</v>
      </c>
      <c r="S141" s="205">
        <v>0</v>
      </c>
      <c r="T141" s="206">
        <f>S141*H141</f>
        <v>0</v>
      </c>
      <c r="AR141" s="110" t="s">
        <v>146</v>
      </c>
      <c r="AT141" s="110" t="s">
        <v>141</v>
      </c>
      <c r="AU141" s="110" t="s">
        <v>78</v>
      </c>
      <c r="AY141" s="110" t="s">
        <v>139</v>
      </c>
      <c r="BE141" s="207">
        <f>IF(N141="základní",J141,0)</f>
        <v>0</v>
      </c>
      <c r="BF141" s="207">
        <f>IF(N141="snížená",J141,0)</f>
        <v>0</v>
      </c>
      <c r="BG141" s="207">
        <f>IF(N141="zákl. přenesená",J141,0)</f>
        <v>0</v>
      </c>
      <c r="BH141" s="207">
        <f>IF(N141="sníž. přenesená",J141,0)</f>
        <v>0</v>
      </c>
      <c r="BI141" s="207">
        <f>IF(N141="nulová",J141,0)</f>
        <v>0</v>
      </c>
      <c r="BJ141" s="110" t="s">
        <v>76</v>
      </c>
      <c r="BK141" s="207">
        <f>ROUND(I141*H141,2)</f>
        <v>0</v>
      </c>
      <c r="BL141" s="110" t="s">
        <v>146</v>
      </c>
      <c r="BM141" s="110" t="s">
        <v>209</v>
      </c>
    </row>
    <row r="142" spans="2:47" s="259" customFormat="1" ht="13.5">
      <c r="B142" s="119"/>
      <c r="D142" s="208" t="s">
        <v>148</v>
      </c>
      <c r="F142" s="209" t="s">
        <v>207</v>
      </c>
      <c r="L142" s="119"/>
      <c r="M142" s="210"/>
      <c r="N142" s="262"/>
      <c r="O142" s="262"/>
      <c r="P142" s="262"/>
      <c r="Q142" s="262"/>
      <c r="R142" s="262"/>
      <c r="S142" s="262"/>
      <c r="T142" s="211"/>
      <c r="AT142" s="110" t="s">
        <v>148</v>
      </c>
      <c r="AU142" s="110" t="s">
        <v>78</v>
      </c>
    </row>
    <row r="143" spans="2:47" s="259" customFormat="1" ht="27">
      <c r="B143" s="119"/>
      <c r="D143" s="208" t="s">
        <v>159</v>
      </c>
      <c r="F143" s="212" t="s">
        <v>160</v>
      </c>
      <c r="L143" s="119"/>
      <c r="M143" s="210"/>
      <c r="N143" s="262"/>
      <c r="O143" s="262"/>
      <c r="P143" s="262"/>
      <c r="Q143" s="262"/>
      <c r="R143" s="262"/>
      <c r="S143" s="262"/>
      <c r="T143" s="211"/>
      <c r="AT143" s="110" t="s">
        <v>159</v>
      </c>
      <c r="AU143" s="110" t="s">
        <v>78</v>
      </c>
    </row>
    <row r="144" spans="2:51" s="214" customFormat="1" ht="13.5">
      <c r="B144" s="213"/>
      <c r="D144" s="208" t="s">
        <v>161</v>
      </c>
      <c r="E144" s="215" t="s">
        <v>5</v>
      </c>
      <c r="F144" s="216" t="s">
        <v>210</v>
      </c>
      <c r="H144" s="215" t="s">
        <v>5</v>
      </c>
      <c r="L144" s="213"/>
      <c r="M144" s="217"/>
      <c r="N144" s="218"/>
      <c r="O144" s="218"/>
      <c r="P144" s="218"/>
      <c r="Q144" s="218"/>
      <c r="R144" s="218"/>
      <c r="S144" s="218"/>
      <c r="T144" s="219"/>
      <c r="AT144" s="215" t="s">
        <v>161</v>
      </c>
      <c r="AU144" s="215" t="s">
        <v>78</v>
      </c>
      <c r="AV144" s="214" t="s">
        <v>76</v>
      </c>
      <c r="AW144" s="214" t="s">
        <v>34</v>
      </c>
      <c r="AX144" s="214" t="s">
        <v>70</v>
      </c>
      <c r="AY144" s="215" t="s">
        <v>139</v>
      </c>
    </row>
    <row r="145" spans="2:51" s="221" customFormat="1" ht="13.5">
      <c r="B145" s="220"/>
      <c r="D145" s="208" t="s">
        <v>161</v>
      </c>
      <c r="E145" s="222" t="s">
        <v>5</v>
      </c>
      <c r="F145" s="223" t="s">
        <v>211</v>
      </c>
      <c r="H145" s="224">
        <v>4</v>
      </c>
      <c r="L145" s="220"/>
      <c r="M145" s="225"/>
      <c r="N145" s="226"/>
      <c r="O145" s="226"/>
      <c r="P145" s="226"/>
      <c r="Q145" s="226"/>
      <c r="R145" s="226"/>
      <c r="S145" s="226"/>
      <c r="T145" s="227"/>
      <c r="AT145" s="222" t="s">
        <v>161</v>
      </c>
      <c r="AU145" s="222" t="s">
        <v>78</v>
      </c>
      <c r="AV145" s="221" t="s">
        <v>78</v>
      </c>
      <c r="AW145" s="221" t="s">
        <v>34</v>
      </c>
      <c r="AX145" s="221" t="s">
        <v>70</v>
      </c>
      <c r="AY145" s="222" t="s">
        <v>139</v>
      </c>
    </row>
    <row r="146" spans="2:51" s="214" customFormat="1" ht="13.5">
      <c r="B146" s="213"/>
      <c r="D146" s="208" t="s">
        <v>161</v>
      </c>
      <c r="E146" s="215" t="s">
        <v>5</v>
      </c>
      <c r="F146" s="216" t="s">
        <v>212</v>
      </c>
      <c r="H146" s="215" t="s">
        <v>5</v>
      </c>
      <c r="L146" s="213"/>
      <c r="M146" s="217"/>
      <c r="N146" s="218"/>
      <c r="O146" s="218"/>
      <c r="P146" s="218"/>
      <c r="Q146" s="218"/>
      <c r="R146" s="218"/>
      <c r="S146" s="218"/>
      <c r="T146" s="219"/>
      <c r="AT146" s="215" t="s">
        <v>161</v>
      </c>
      <c r="AU146" s="215" t="s">
        <v>78</v>
      </c>
      <c r="AV146" s="214" t="s">
        <v>76</v>
      </c>
      <c r="AW146" s="214" t="s">
        <v>34</v>
      </c>
      <c r="AX146" s="214" t="s">
        <v>70</v>
      </c>
      <c r="AY146" s="215" t="s">
        <v>139</v>
      </c>
    </row>
    <row r="147" spans="2:51" s="221" customFormat="1" ht="13.5">
      <c r="B147" s="220"/>
      <c r="D147" s="208" t="s">
        <v>161</v>
      </c>
      <c r="E147" s="222" t="s">
        <v>5</v>
      </c>
      <c r="F147" s="223" t="s">
        <v>154</v>
      </c>
      <c r="H147" s="224">
        <v>3</v>
      </c>
      <c r="L147" s="220"/>
      <c r="M147" s="225"/>
      <c r="N147" s="226"/>
      <c r="O147" s="226"/>
      <c r="P147" s="226"/>
      <c r="Q147" s="226"/>
      <c r="R147" s="226"/>
      <c r="S147" s="226"/>
      <c r="T147" s="227"/>
      <c r="AT147" s="222" t="s">
        <v>161</v>
      </c>
      <c r="AU147" s="222" t="s">
        <v>78</v>
      </c>
      <c r="AV147" s="221" t="s">
        <v>78</v>
      </c>
      <c r="AW147" s="221" t="s">
        <v>34</v>
      </c>
      <c r="AX147" s="221" t="s">
        <v>70</v>
      </c>
      <c r="AY147" s="222" t="s">
        <v>139</v>
      </c>
    </row>
    <row r="148" spans="2:51" s="229" customFormat="1" ht="13.5">
      <c r="B148" s="228"/>
      <c r="D148" s="208" t="s">
        <v>161</v>
      </c>
      <c r="E148" s="230" t="s">
        <v>5</v>
      </c>
      <c r="F148" s="231" t="s">
        <v>173</v>
      </c>
      <c r="H148" s="232">
        <v>7</v>
      </c>
      <c r="L148" s="228"/>
      <c r="M148" s="233"/>
      <c r="N148" s="234"/>
      <c r="O148" s="234"/>
      <c r="P148" s="234"/>
      <c r="Q148" s="234"/>
      <c r="R148" s="234"/>
      <c r="S148" s="234"/>
      <c r="T148" s="235"/>
      <c r="AT148" s="230" t="s">
        <v>161</v>
      </c>
      <c r="AU148" s="230" t="s">
        <v>78</v>
      </c>
      <c r="AV148" s="229" t="s">
        <v>146</v>
      </c>
      <c r="AW148" s="229" t="s">
        <v>34</v>
      </c>
      <c r="AX148" s="229" t="s">
        <v>76</v>
      </c>
      <c r="AY148" s="230" t="s">
        <v>139</v>
      </c>
    </row>
    <row r="149" spans="2:65" s="259" customFormat="1" ht="16.5" customHeight="1">
      <c r="B149" s="119"/>
      <c r="C149" s="196" t="s">
        <v>213</v>
      </c>
      <c r="D149" s="196" t="s">
        <v>141</v>
      </c>
      <c r="E149" s="197" t="s">
        <v>214</v>
      </c>
      <c r="F149" s="198" t="s">
        <v>215</v>
      </c>
      <c r="G149" s="199" t="s">
        <v>208</v>
      </c>
      <c r="H149" s="200">
        <v>1</v>
      </c>
      <c r="I149" s="6"/>
      <c r="J149" s="202">
        <f>ROUND(I149*H149,2)</f>
        <v>0</v>
      </c>
      <c r="K149" s="198" t="s">
        <v>5</v>
      </c>
      <c r="L149" s="119"/>
      <c r="M149" s="203" t="s">
        <v>5</v>
      </c>
      <c r="N149" s="204" t="s">
        <v>41</v>
      </c>
      <c r="O149" s="262"/>
      <c r="P149" s="205">
        <f>O149*H149</f>
        <v>0</v>
      </c>
      <c r="Q149" s="205">
        <v>0</v>
      </c>
      <c r="R149" s="205">
        <f>Q149*H149</f>
        <v>0</v>
      </c>
      <c r="S149" s="205">
        <v>0</v>
      </c>
      <c r="T149" s="206">
        <f>S149*H149</f>
        <v>0</v>
      </c>
      <c r="AR149" s="110" t="s">
        <v>146</v>
      </c>
      <c r="AT149" s="110" t="s">
        <v>141</v>
      </c>
      <c r="AU149" s="110" t="s">
        <v>78</v>
      </c>
      <c r="AY149" s="110" t="s">
        <v>139</v>
      </c>
      <c r="BE149" s="207">
        <f>IF(N149="základní",J149,0)</f>
        <v>0</v>
      </c>
      <c r="BF149" s="207">
        <f>IF(N149="snížená",J149,0)</f>
        <v>0</v>
      </c>
      <c r="BG149" s="207">
        <f>IF(N149="zákl. přenesená",J149,0)</f>
        <v>0</v>
      </c>
      <c r="BH149" s="207">
        <f>IF(N149="sníž. přenesená",J149,0)</f>
        <v>0</v>
      </c>
      <c r="BI149" s="207">
        <f>IF(N149="nulová",J149,0)</f>
        <v>0</v>
      </c>
      <c r="BJ149" s="110" t="s">
        <v>76</v>
      </c>
      <c r="BK149" s="207">
        <f>ROUND(I149*H149,2)</f>
        <v>0</v>
      </c>
      <c r="BL149" s="110" t="s">
        <v>146</v>
      </c>
      <c r="BM149" s="110" t="s">
        <v>216</v>
      </c>
    </row>
    <row r="150" spans="2:47" s="259" customFormat="1" ht="13.5">
      <c r="B150" s="119"/>
      <c r="D150" s="208" t="s">
        <v>148</v>
      </c>
      <c r="F150" s="209" t="s">
        <v>215</v>
      </c>
      <c r="L150" s="119"/>
      <c r="M150" s="210"/>
      <c r="N150" s="262"/>
      <c r="O150" s="262"/>
      <c r="P150" s="262"/>
      <c r="Q150" s="262"/>
      <c r="R150" s="262"/>
      <c r="S150" s="262"/>
      <c r="T150" s="211"/>
      <c r="AT150" s="110" t="s">
        <v>148</v>
      </c>
      <c r="AU150" s="110" t="s">
        <v>78</v>
      </c>
    </row>
    <row r="151" spans="2:47" s="259" customFormat="1" ht="27">
      <c r="B151" s="119"/>
      <c r="D151" s="208" t="s">
        <v>159</v>
      </c>
      <c r="F151" s="212" t="s">
        <v>160</v>
      </c>
      <c r="L151" s="119"/>
      <c r="M151" s="210"/>
      <c r="N151" s="262"/>
      <c r="O151" s="262"/>
      <c r="P151" s="262"/>
      <c r="Q151" s="262"/>
      <c r="R151" s="262"/>
      <c r="S151" s="262"/>
      <c r="T151" s="211"/>
      <c r="AT151" s="110" t="s">
        <v>159</v>
      </c>
      <c r="AU151" s="110" t="s">
        <v>78</v>
      </c>
    </row>
    <row r="152" spans="2:51" s="221" customFormat="1" ht="13.5">
      <c r="B152" s="220"/>
      <c r="D152" s="208" t="s">
        <v>161</v>
      </c>
      <c r="E152" s="222" t="s">
        <v>5</v>
      </c>
      <c r="F152" s="223" t="s">
        <v>76</v>
      </c>
      <c r="H152" s="224">
        <v>1</v>
      </c>
      <c r="L152" s="220"/>
      <c r="M152" s="225"/>
      <c r="N152" s="226"/>
      <c r="O152" s="226"/>
      <c r="P152" s="226"/>
      <c r="Q152" s="226"/>
      <c r="R152" s="226"/>
      <c r="S152" s="226"/>
      <c r="T152" s="227"/>
      <c r="AT152" s="222" t="s">
        <v>161</v>
      </c>
      <c r="AU152" s="222" t="s">
        <v>78</v>
      </c>
      <c r="AV152" s="221" t="s">
        <v>78</v>
      </c>
      <c r="AW152" s="221" t="s">
        <v>34</v>
      </c>
      <c r="AX152" s="221" t="s">
        <v>76</v>
      </c>
      <c r="AY152" s="222" t="s">
        <v>139</v>
      </c>
    </row>
    <row r="153" spans="2:65" s="259" customFormat="1" ht="16.5" customHeight="1">
      <c r="B153" s="119"/>
      <c r="C153" s="196" t="s">
        <v>217</v>
      </c>
      <c r="D153" s="196" t="s">
        <v>141</v>
      </c>
      <c r="E153" s="197" t="s">
        <v>218</v>
      </c>
      <c r="F153" s="198" t="s">
        <v>219</v>
      </c>
      <c r="G153" s="199" t="s">
        <v>208</v>
      </c>
      <c r="H153" s="200">
        <v>7</v>
      </c>
      <c r="I153" s="6"/>
      <c r="J153" s="202">
        <f>ROUND(I153*H153,2)</f>
        <v>0</v>
      </c>
      <c r="K153" s="198" t="s">
        <v>5</v>
      </c>
      <c r="L153" s="119"/>
      <c r="M153" s="203" t="s">
        <v>5</v>
      </c>
      <c r="N153" s="204" t="s">
        <v>41</v>
      </c>
      <c r="O153" s="262"/>
      <c r="P153" s="205">
        <f>O153*H153</f>
        <v>0</v>
      </c>
      <c r="Q153" s="205">
        <v>0</v>
      </c>
      <c r="R153" s="205">
        <f>Q153*H153</f>
        <v>0</v>
      </c>
      <c r="S153" s="205">
        <v>0</v>
      </c>
      <c r="T153" s="206">
        <f>S153*H153</f>
        <v>0</v>
      </c>
      <c r="AR153" s="110" t="s">
        <v>146</v>
      </c>
      <c r="AT153" s="110" t="s">
        <v>141</v>
      </c>
      <c r="AU153" s="110" t="s">
        <v>78</v>
      </c>
      <c r="AY153" s="110" t="s">
        <v>139</v>
      </c>
      <c r="BE153" s="207">
        <f>IF(N153="základní",J153,0)</f>
        <v>0</v>
      </c>
      <c r="BF153" s="207">
        <f>IF(N153="snížená",J153,0)</f>
        <v>0</v>
      </c>
      <c r="BG153" s="207">
        <f>IF(N153="zákl. přenesená",J153,0)</f>
        <v>0</v>
      </c>
      <c r="BH153" s="207">
        <f>IF(N153="sníž. přenesená",J153,0)</f>
        <v>0</v>
      </c>
      <c r="BI153" s="207">
        <f>IF(N153="nulová",J153,0)</f>
        <v>0</v>
      </c>
      <c r="BJ153" s="110" t="s">
        <v>76</v>
      </c>
      <c r="BK153" s="207">
        <f>ROUND(I153*H153,2)</f>
        <v>0</v>
      </c>
      <c r="BL153" s="110" t="s">
        <v>146</v>
      </c>
      <c r="BM153" s="110" t="s">
        <v>220</v>
      </c>
    </row>
    <row r="154" spans="2:47" s="259" customFormat="1" ht="13.5">
      <c r="B154" s="119"/>
      <c r="D154" s="208" t="s">
        <v>148</v>
      </c>
      <c r="F154" s="209" t="s">
        <v>219</v>
      </c>
      <c r="L154" s="119"/>
      <c r="M154" s="210"/>
      <c r="N154" s="262"/>
      <c r="O154" s="262"/>
      <c r="P154" s="262"/>
      <c r="Q154" s="262"/>
      <c r="R154" s="262"/>
      <c r="S154" s="262"/>
      <c r="T154" s="211"/>
      <c r="AT154" s="110" t="s">
        <v>148</v>
      </c>
      <c r="AU154" s="110" t="s">
        <v>78</v>
      </c>
    </row>
    <row r="155" spans="2:47" s="259" customFormat="1" ht="27">
      <c r="B155" s="119"/>
      <c r="D155" s="208" t="s">
        <v>159</v>
      </c>
      <c r="F155" s="212" t="s">
        <v>160</v>
      </c>
      <c r="L155" s="119"/>
      <c r="M155" s="210"/>
      <c r="N155" s="262"/>
      <c r="O155" s="262"/>
      <c r="P155" s="262"/>
      <c r="Q155" s="262"/>
      <c r="R155" s="262"/>
      <c r="S155" s="262"/>
      <c r="T155" s="211"/>
      <c r="AT155" s="110" t="s">
        <v>159</v>
      </c>
      <c r="AU155" s="110" t="s">
        <v>78</v>
      </c>
    </row>
    <row r="156" spans="2:51" s="221" customFormat="1" ht="13.5">
      <c r="B156" s="220"/>
      <c r="D156" s="208" t="s">
        <v>161</v>
      </c>
      <c r="E156" s="222" t="s">
        <v>5</v>
      </c>
      <c r="F156" s="223" t="s">
        <v>205</v>
      </c>
      <c r="H156" s="224">
        <v>7</v>
      </c>
      <c r="L156" s="220"/>
      <c r="M156" s="225"/>
      <c r="N156" s="226"/>
      <c r="O156" s="226"/>
      <c r="P156" s="226"/>
      <c r="Q156" s="226"/>
      <c r="R156" s="226"/>
      <c r="S156" s="226"/>
      <c r="T156" s="227"/>
      <c r="AT156" s="222" t="s">
        <v>161</v>
      </c>
      <c r="AU156" s="222" t="s">
        <v>78</v>
      </c>
      <c r="AV156" s="221" t="s">
        <v>78</v>
      </c>
      <c r="AW156" s="221" t="s">
        <v>34</v>
      </c>
      <c r="AX156" s="221" t="s">
        <v>76</v>
      </c>
      <c r="AY156" s="222" t="s">
        <v>139</v>
      </c>
    </row>
    <row r="157" spans="2:65" s="259" customFormat="1" ht="16.5" customHeight="1">
      <c r="B157" s="119"/>
      <c r="C157" s="196" t="s">
        <v>221</v>
      </c>
      <c r="D157" s="196" t="s">
        <v>141</v>
      </c>
      <c r="E157" s="197" t="s">
        <v>222</v>
      </c>
      <c r="F157" s="198" t="s">
        <v>223</v>
      </c>
      <c r="G157" s="199" t="s">
        <v>224</v>
      </c>
      <c r="H157" s="200">
        <v>75</v>
      </c>
      <c r="I157" s="6"/>
      <c r="J157" s="202">
        <f>ROUND(I157*H157,2)</f>
        <v>0</v>
      </c>
      <c r="K157" s="198" t="s">
        <v>145</v>
      </c>
      <c r="L157" s="119"/>
      <c r="M157" s="203" t="s">
        <v>5</v>
      </c>
      <c r="N157" s="204" t="s">
        <v>41</v>
      </c>
      <c r="O157" s="262"/>
      <c r="P157" s="205">
        <f>O157*H157</f>
        <v>0</v>
      </c>
      <c r="Q157" s="205">
        <v>0.00789</v>
      </c>
      <c r="R157" s="205">
        <f>Q157*H157</f>
        <v>0.59175</v>
      </c>
      <c r="S157" s="205">
        <v>0</v>
      </c>
      <c r="T157" s="206">
        <f>S157*H157</f>
        <v>0</v>
      </c>
      <c r="AR157" s="110" t="s">
        <v>146</v>
      </c>
      <c r="AT157" s="110" t="s">
        <v>141</v>
      </c>
      <c r="AU157" s="110" t="s">
        <v>78</v>
      </c>
      <c r="AY157" s="110" t="s">
        <v>139</v>
      </c>
      <c r="BE157" s="207">
        <f>IF(N157="základní",J157,0)</f>
        <v>0</v>
      </c>
      <c r="BF157" s="207">
        <f>IF(N157="snížená",J157,0)</f>
        <v>0</v>
      </c>
      <c r="BG157" s="207">
        <f>IF(N157="zákl. přenesená",J157,0)</f>
        <v>0</v>
      </c>
      <c r="BH157" s="207">
        <f>IF(N157="sníž. přenesená",J157,0)</f>
        <v>0</v>
      </c>
      <c r="BI157" s="207">
        <f>IF(N157="nulová",J157,0)</f>
        <v>0</v>
      </c>
      <c r="BJ157" s="110" t="s">
        <v>76</v>
      </c>
      <c r="BK157" s="207">
        <f>ROUND(I157*H157,2)</f>
        <v>0</v>
      </c>
      <c r="BL157" s="110" t="s">
        <v>146</v>
      </c>
      <c r="BM157" s="110" t="s">
        <v>225</v>
      </c>
    </row>
    <row r="158" spans="2:47" s="259" customFormat="1" ht="13.5">
      <c r="B158" s="119"/>
      <c r="D158" s="208" t="s">
        <v>148</v>
      </c>
      <c r="F158" s="209" t="s">
        <v>226</v>
      </c>
      <c r="L158" s="119"/>
      <c r="M158" s="210"/>
      <c r="N158" s="262"/>
      <c r="O158" s="262"/>
      <c r="P158" s="262"/>
      <c r="Q158" s="262"/>
      <c r="R158" s="262"/>
      <c r="S158" s="262"/>
      <c r="T158" s="211"/>
      <c r="AT158" s="110" t="s">
        <v>148</v>
      </c>
      <c r="AU158" s="110" t="s">
        <v>78</v>
      </c>
    </row>
    <row r="159" spans="2:51" s="214" customFormat="1" ht="13.5">
      <c r="B159" s="213"/>
      <c r="D159" s="208" t="s">
        <v>161</v>
      </c>
      <c r="E159" s="215" t="s">
        <v>5</v>
      </c>
      <c r="F159" s="216" t="s">
        <v>227</v>
      </c>
      <c r="H159" s="215" t="s">
        <v>5</v>
      </c>
      <c r="L159" s="213"/>
      <c r="M159" s="217"/>
      <c r="N159" s="218"/>
      <c r="O159" s="218"/>
      <c r="P159" s="218"/>
      <c r="Q159" s="218"/>
      <c r="R159" s="218"/>
      <c r="S159" s="218"/>
      <c r="T159" s="219"/>
      <c r="AT159" s="215" t="s">
        <v>161</v>
      </c>
      <c r="AU159" s="215" t="s">
        <v>78</v>
      </c>
      <c r="AV159" s="214" t="s">
        <v>76</v>
      </c>
      <c r="AW159" s="214" t="s">
        <v>34</v>
      </c>
      <c r="AX159" s="214" t="s">
        <v>70</v>
      </c>
      <c r="AY159" s="215" t="s">
        <v>139</v>
      </c>
    </row>
    <row r="160" spans="2:51" s="221" customFormat="1" ht="13.5">
      <c r="B160" s="220"/>
      <c r="D160" s="208" t="s">
        <v>161</v>
      </c>
      <c r="E160" s="222" t="s">
        <v>5</v>
      </c>
      <c r="F160" s="223" t="s">
        <v>228</v>
      </c>
      <c r="H160" s="224">
        <v>75</v>
      </c>
      <c r="L160" s="220"/>
      <c r="M160" s="225"/>
      <c r="N160" s="226"/>
      <c r="O160" s="226"/>
      <c r="P160" s="226"/>
      <c r="Q160" s="226"/>
      <c r="R160" s="226"/>
      <c r="S160" s="226"/>
      <c r="T160" s="227"/>
      <c r="AT160" s="222" t="s">
        <v>161</v>
      </c>
      <c r="AU160" s="222" t="s">
        <v>78</v>
      </c>
      <c r="AV160" s="221" t="s">
        <v>78</v>
      </c>
      <c r="AW160" s="221" t="s">
        <v>34</v>
      </c>
      <c r="AX160" s="221" t="s">
        <v>76</v>
      </c>
      <c r="AY160" s="222" t="s">
        <v>139</v>
      </c>
    </row>
    <row r="161" spans="2:65" s="259" customFormat="1" ht="16.5" customHeight="1">
      <c r="B161" s="119"/>
      <c r="C161" s="196" t="s">
        <v>229</v>
      </c>
      <c r="D161" s="196" t="s">
        <v>141</v>
      </c>
      <c r="E161" s="197" t="s">
        <v>230</v>
      </c>
      <c r="F161" s="198" t="s">
        <v>231</v>
      </c>
      <c r="G161" s="199" t="s">
        <v>232</v>
      </c>
      <c r="H161" s="200">
        <v>720</v>
      </c>
      <c r="I161" s="6"/>
      <c r="J161" s="202">
        <f>ROUND(I161*H161,2)</f>
        <v>0</v>
      </c>
      <c r="K161" s="198" t="s">
        <v>145</v>
      </c>
      <c r="L161" s="119"/>
      <c r="M161" s="203" t="s">
        <v>5</v>
      </c>
      <c r="N161" s="204" t="s">
        <v>41</v>
      </c>
      <c r="O161" s="262"/>
      <c r="P161" s="205">
        <f>O161*H161</f>
        <v>0</v>
      </c>
      <c r="Q161" s="205">
        <v>0</v>
      </c>
      <c r="R161" s="205">
        <f>Q161*H161</f>
        <v>0</v>
      </c>
      <c r="S161" s="205">
        <v>0</v>
      </c>
      <c r="T161" s="206">
        <f>S161*H161</f>
        <v>0</v>
      </c>
      <c r="AR161" s="110" t="s">
        <v>146</v>
      </c>
      <c r="AT161" s="110" t="s">
        <v>141</v>
      </c>
      <c r="AU161" s="110" t="s">
        <v>78</v>
      </c>
      <c r="AY161" s="110" t="s">
        <v>139</v>
      </c>
      <c r="BE161" s="207">
        <f>IF(N161="základní",J161,0)</f>
        <v>0</v>
      </c>
      <c r="BF161" s="207">
        <f>IF(N161="snížená",J161,0)</f>
        <v>0</v>
      </c>
      <c r="BG161" s="207">
        <f>IF(N161="zákl. přenesená",J161,0)</f>
        <v>0</v>
      </c>
      <c r="BH161" s="207">
        <f>IF(N161="sníž. přenesená",J161,0)</f>
        <v>0</v>
      </c>
      <c r="BI161" s="207">
        <f>IF(N161="nulová",J161,0)</f>
        <v>0</v>
      </c>
      <c r="BJ161" s="110" t="s">
        <v>76</v>
      </c>
      <c r="BK161" s="207">
        <f>ROUND(I161*H161,2)</f>
        <v>0</v>
      </c>
      <c r="BL161" s="110" t="s">
        <v>146</v>
      </c>
      <c r="BM161" s="110" t="s">
        <v>233</v>
      </c>
    </row>
    <row r="162" spans="2:47" s="259" customFormat="1" ht="13.5">
      <c r="B162" s="119"/>
      <c r="D162" s="208" t="s">
        <v>148</v>
      </c>
      <c r="F162" s="209" t="s">
        <v>234</v>
      </c>
      <c r="L162" s="119"/>
      <c r="M162" s="210"/>
      <c r="N162" s="262"/>
      <c r="O162" s="262"/>
      <c r="P162" s="262"/>
      <c r="Q162" s="262"/>
      <c r="R162" s="262"/>
      <c r="S162" s="262"/>
      <c r="T162" s="211"/>
      <c r="AT162" s="110" t="s">
        <v>148</v>
      </c>
      <c r="AU162" s="110" t="s">
        <v>78</v>
      </c>
    </row>
    <row r="163" spans="2:51" s="214" customFormat="1" ht="13.5">
      <c r="B163" s="213"/>
      <c r="D163" s="208" t="s">
        <v>161</v>
      </c>
      <c r="E163" s="215" t="s">
        <v>5</v>
      </c>
      <c r="F163" s="216" t="s">
        <v>235</v>
      </c>
      <c r="H163" s="215" t="s">
        <v>5</v>
      </c>
      <c r="L163" s="213"/>
      <c r="M163" s="217"/>
      <c r="N163" s="218"/>
      <c r="O163" s="218"/>
      <c r="P163" s="218"/>
      <c r="Q163" s="218"/>
      <c r="R163" s="218"/>
      <c r="S163" s="218"/>
      <c r="T163" s="219"/>
      <c r="AT163" s="215" t="s">
        <v>161</v>
      </c>
      <c r="AU163" s="215" t="s">
        <v>78</v>
      </c>
      <c r="AV163" s="214" t="s">
        <v>76</v>
      </c>
      <c r="AW163" s="214" t="s">
        <v>34</v>
      </c>
      <c r="AX163" s="214" t="s">
        <v>70</v>
      </c>
      <c r="AY163" s="215" t="s">
        <v>139</v>
      </c>
    </row>
    <row r="164" spans="2:51" s="221" customFormat="1" ht="13.5">
      <c r="B164" s="220"/>
      <c r="D164" s="208" t="s">
        <v>161</v>
      </c>
      <c r="E164" s="222" t="s">
        <v>5</v>
      </c>
      <c r="F164" s="223" t="s">
        <v>236</v>
      </c>
      <c r="H164" s="224">
        <v>720</v>
      </c>
      <c r="L164" s="220"/>
      <c r="M164" s="225"/>
      <c r="N164" s="226"/>
      <c r="O164" s="226"/>
      <c r="P164" s="226"/>
      <c r="Q164" s="226"/>
      <c r="R164" s="226"/>
      <c r="S164" s="226"/>
      <c r="T164" s="227"/>
      <c r="AT164" s="222" t="s">
        <v>161</v>
      </c>
      <c r="AU164" s="222" t="s">
        <v>78</v>
      </c>
      <c r="AV164" s="221" t="s">
        <v>78</v>
      </c>
      <c r="AW164" s="221" t="s">
        <v>34</v>
      </c>
      <c r="AX164" s="221" t="s">
        <v>76</v>
      </c>
      <c r="AY164" s="222" t="s">
        <v>139</v>
      </c>
    </row>
    <row r="165" spans="2:65" s="259" customFormat="1" ht="16.5" customHeight="1">
      <c r="B165" s="119"/>
      <c r="C165" s="196" t="s">
        <v>237</v>
      </c>
      <c r="D165" s="196" t="s">
        <v>141</v>
      </c>
      <c r="E165" s="197" t="s">
        <v>238</v>
      </c>
      <c r="F165" s="198" t="s">
        <v>239</v>
      </c>
      <c r="G165" s="199" t="s">
        <v>232</v>
      </c>
      <c r="H165" s="200">
        <v>48</v>
      </c>
      <c r="I165" s="6"/>
      <c r="J165" s="202">
        <f>ROUND(I165*H165,2)</f>
        <v>0</v>
      </c>
      <c r="K165" s="198" t="s">
        <v>145</v>
      </c>
      <c r="L165" s="119"/>
      <c r="M165" s="203" t="s">
        <v>5</v>
      </c>
      <c r="N165" s="204" t="s">
        <v>41</v>
      </c>
      <c r="O165" s="262"/>
      <c r="P165" s="205">
        <f>O165*H165</f>
        <v>0</v>
      </c>
      <c r="Q165" s="205">
        <v>0</v>
      </c>
      <c r="R165" s="205">
        <f>Q165*H165</f>
        <v>0</v>
      </c>
      <c r="S165" s="205">
        <v>0</v>
      </c>
      <c r="T165" s="206">
        <f>S165*H165</f>
        <v>0</v>
      </c>
      <c r="AR165" s="110" t="s">
        <v>146</v>
      </c>
      <c r="AT165" s="110" t="s">
        <v>141</v>
      </c>
      <c r="AU165" s="110" t="s">
        <v>78</v>
      </c>
      <c r="AY165" s="110" t="s">
        <v>139</v>
      </c>
      <c r="BE165" s="207">
        <f>IF(N165="základní",J165,0)</f>
        <v>0</v>
      </c>
      <c r="BF165" s="207">
        <f>IF(N165="snížená",J165,0)</f>
        <v>0</v>
      </c>
      <c r="BG165" s="207">
        <f>IF(N165="zákl. přenesená",J165,0)</f>
        <v>0</v>
      </c>
      <c r="BH165" s="207">
        <f>IF(N165="sníž. přenesená",J165,0)</f>
        <v>0</v>
      </c>
      <c r="BI165" s="207">
        <f>IF(N165="nulová",J165,0)</f>
        <v>0</v>
      </c>
      <c r="BJ165" s="110" t="s">
        <v>76</v>
      </c>
      <c r="BK165" s="207">
        <f>ROUND(I165*H165,2)</f>
        <v>0</v>
      </c>
      <c r="BL165" s="110" t="s">
        <v>146</v>
      </c>
      <c r="BM165" s="110" t="s">
        <v>240</v>
      </c>
    </row>
    <row r="166" spans="2:47" s="259" customFormat="1" ht="27">
      <c r="B166" s="119"/>
      <c r="D166" s="208" t="s">
        <v>148</v>
      </c>
      <c r="F166" s="209" t="s">
        <v>241</v>
      </c>
      <c r="L166" s="119"/>
      <c r="M166" s="210"/>
      <c r="N166" s="262"/>
      <c r="O166" s="262"/>
      <c r="P166" s="262"/>
      <c r="Q166" s="262"/>
      <c r="R166" s="262"/>
      <c r="S166" s="262"/>
      <c r="T166" s="211"/>
      <c r="AT166" s="110" t="s">
        <v>148</v>
      </c>
      <c r="AU166" s="110" t="s">
        <v>78</v>
      </c>
    </row>
    <row r="167" spans="2:51" s="214" customFormat="1" ht="13.5">
      <c r="B167" s="213"/>
      <c r="D167" s="208" t="s">
        <v>161</v>
      </c>
      <c r="E167" s="215" t="s">
        <v>5</v>
      </c>
      <c r="F167" s="216" t="s">
        <v>242</v>
      </c>
      <c r="H167" s="215" t="s">
        <v>5</v>
      </c>
      <c r="L167" s="213"/>
      <c r="M167" s="217"/>
      <c r="N167" s="218"/>
      <c r="O167" s="218"/>
      <c r="P167" s="218"/>
      <c r="Q167" s="218"/>
      <c r="R167" s="218"/>
      <c r="S167" s="218"/>
      <c r="T167" s="219"/>
      <c r="AT167" s="215" t="s">
        <v>161</v>
      </c>
      <c r="AU167" s="215" t="s">
        <v>78</v>
      </c>
      <c r="AV167" s="214" t="s">
        <v>76</v>
      </c>
      <c r="AW167" s="214" t="s">
        <v>34</v>
      </c>
      <c r="AX167" s="214" t="s">
        <v>70</v>
      </c>
      <c r="AY167" s="215" t="s">
        <v>139</v>
      </c>
    </row>
    <row r="168" spans="2:51" s="214" customFormat="1" ht="13.5">
      <c r="B168" s="213"/>
      <c r="D168" s="208" t="s">
        <v>161</v>
      </c>
      <c r="E168" s="215" t="s">
        <v>5</v>
      </c>
      <c r="F168" s="216" t="s">
        <v>243</v>
      </c>
      <c r="H168" s="215" t="s">
        <v>5</v>
      </c>
      <c r="L168" s="213"/>
      <c r="M168" s="217"/>
      <c r="N168" s="218"/>
      <c r="O168" s="218"/>
      <c r="P168" s="218"/>
      <c r="Q168" s="218"/>
      <c r="R168" s="218"/>
      <c r="S168" s="218"/>
      <c r="T168" s="219"/>
      <c r="AT168" s="215" t="s">
        <v>161</v>
      </c>
      <c r="AU168" s="215" t="s">
        <v>78</v>
      </c>
      <c r="AV168" s="214" t="s">
        <v>76</v>
      </c>
      <c r="AW168" s="214" t="s">
        <v>34</v>
      </c>
      <c r="AX168" s="214" t="s">
        <v>70</v>
      </c>
      <c r="AY168" s="215" t="s">
        <v>139</v>
      </c>
    </row>
    <row r="169" spans="2:51" s="214" customFormat="1" ht="13.5">
      <c r="B169" s="213"/>
      <c r="D169" s="208" t="s">
        <v>161</v>
      </c>
      <c r="E169" s="215" t="s">
        <v>5</v>
      </c>
      <c r="F169" s="216" t="s">
        <v>244</v>
      </c>
      <c r="H169" s="215" t="s">
        <v>5</v>
      </c>
      <c r="L169" s="213"/>
      <c r="M169" s="217"/>
      <c r="N169" s="218"/>
      <c r="O169" s="218"/>
      <c r="P169" s="218"/>
      <c r="Q169" s="218"/>
      <c r="R169" s="218"/>
      <c r="S169" s="218"/>
      <c r="T169" s="219"/>
      <c r="AT169" s="215" t="s">
        <v>161</v>
      </c>
      <c r="AU169" s="215" t="s">
        <v>78</v>
      </c>
      <c r="AV169" s="214" t="s">
        <v>76</v>
      </c>
      <c r="AW169" s="214" t="s">
        <v>34</v>
      </c>
      <c r="AX169" s="214" t="s">
        <v>70</v>
      </c>
      <c r="AY169" s="215" t="s">
        <v>139</v>
      </c>
    </row>
    <row r="170" spans="2:51" s="221" customFormat="1" ht="13.5">
      <c r="B170" s="220"/>
      <c r="D170" s="208" t="s">
        <v>161</v>
      </c>
      <c r="E170" s="222" t="s">
        <v>5</v>
      </c>
      <c r="F170" s="223" t="s">
        <v>245</v>
      </c>
      <c r="H170" s="224">
        <v>48</v>
      </c>
      <c r="L170" s="220"/>
      <c r="M170" s="225"/>
      <c r="N170" s="226"/>
      <c r="O170" s="226"/>
      <c r="P170" s="226"/>
      <c r="Q170" s="226"/>
      <c r="R170" s="226"/>
      <c r="S170" s="226"/>
      <c r="T170" s="227"/>
      <c r="AT170" s="222" t="s">
        <v>161</v>
      </c>
      <c r="AU170" s="222" t="s">
        <v>78</v>
      </c>
      <c r="AV170" s="221" t="s">
        <v>78</v>
      </c>
      <c r="AW170" s="221" t="s">
        <v>34</v>
      </c>
      <c r="AX170" s="221" t="s">
        <v>76</v>
      </c>
      <c r="AY170" s="222" t="s">
        <v>139</v>
      </c>
    </row>
    <row r="171" spans="2:65" s="259" customFormat="1" ht="25.5" customHeight="1">
      <c r="B171" s="119"/>
      <c r="C171" s="196" t="s">
        <v>246</v>
      </c>
      <c r="D171" s="196" t="s">
        <v>141</v>
      </c>
      <c r="E171" s="197" t="s">
        <v>247</v>
      </c>
      <c r="F171" s="198" t="s">
        <v>248</v>
      </c>
      <c r="G171" s="199" t="s">
        <v>249</v>
      </c>
      <c r="H171" s="200">
        <v>60</v>
      </c>
      <c r="I171" s="6"/>
      <c r="J171" s="202">
        <f>ROUND(I171*H171,2)</f>
        <v>0</v>
      </c>
      <c r="K171" s="198" t="s">
        <v>145</v>
      </c>
      <c r="L171" s="119"/>
      <c r="M171" s="203" t="s">
        <v>5</v>
      </c>
      <c r="N171" s="204" t="s">
        <v>41</v>
      </c>
      <c r="O171" s="262"/>
      <c r="P171" s="205">
        <f>O171*H171</f>
        <v>0</v>
      </c>
      <c r="Q171" s="205">
        <v>0</v>
      </c>
      <c r="R171" s="205">
        <f>Q171*H171</f>
        <v>0</v>
      </c>
      <c r="S171" s="205">
        <v>0</v>
      </c>
      <c r="T171" s="206">
        <f>S171*H171</f>
        <v>0</v>
      </c>
      <c r="AR171" s="110" t="s">
        <v>146</v>
      </c>
      <c r="AT171" s="110" t="s">
        <v>141</v>
      </c>
      <c r="AU171" s="110" t="s">
        <v>78</v>
      </c>
      <c r="AY171" s="110" t="s">
        <v>139</v>
      </c>
      <c r="BE171" s="207">
        <f>IF(N171="základní",J171,0)</f>
        <v>0</v>
      </c>
      <c r="BF171" s="207">
        <f>IF(N171="snížená",J171,0)</f>
        <v>0</v>
      </c>
      <c r="BG171" s="207">
        <f>IF(N171="zákl. přenesená",J171,0)</f>
        <v>0</v>
      </c>
      <c r="BH171" s="207">
        <f>IF(N171="sníž. přenesená",J171,0)</f>
        <v>0</v>
      </c>
      <c r="BI171" s="207">
        <f>IF(N171="nulová",J171,0)</f>
        <v>0</v>
      </c>
      <c r="BJ171" s="110" t="s">
        <v>76</v>
      </c>
      <c r="BK171" s="207">
        <f>ROUND(I171*H171,2)</f>
        <v>0</v>
      </c>
      <c r="BL171" s="110" t="s">
        <v>146</v>
      </c>
      <c r="BM171" s="110" t="s">
        <v>250</v>
      </c>
    </row>
    <row r="172" spans="2:47" s="259" customFormat="1" ht="27">
      <c r="B172" s="119"/>
      <c r="D172" s="208" t="s">
        <v>148</v>
      </c>
      <c r="F172" s="209" t="s">
        <v>251</v>
      </c>
      <c r="L172" s="119"/>
      <c r="M172" s="210"/>
      <c r="N172" s="262"/>
      <c r="O172" s="262"/>
      <c r="P172" s="262"/>
      <c r="Q172" s="262"/>
      <c r="R172" s="262"/>
      <c r="S172" s="262"/>
      <c r="T172" s="211"/>
      <c r="AT172" s="110" t="s">
        <v>148</v>
      </c>
      <c r="AU172" s="110" t="s">
        <v>78</v>
      </c>
    </row>
    <row r="173" spans="2:51" s="221" customFormat="1" ht="13.5">
      <c r="B173" s="220"/>
      <c r="D173" s="208" t="s">
        <v>161</v>
      </c>
      <c r="E173" s="222" t="s">
        <v>5</v>
      </c>
      <c r="F173" s="223" t="s">
        <v>252</v>
      </c>
      <c r="H173" s="224">
        <v>60</v>
      </c>
      <c r="L173" s="220"/>
      <c r="M173" s="225"/>
      <c r="N173" s="226"/>
      <c r="O173" s="226"/>
      <c r="P173" s="226"/>
      <c r="Q173" s="226"/>
      <c r="R173" s="226"/>
      <c r="S173" s="226"/>
      <c r="T173" s="227"/>
      <c r="AT173" s="222" t="s">
        <v>161</v>
      </c>
      <c r="AU173" s="222" t="s">
        <v>78</v>
      </c>
      <c r="AV173" s="221" t="s">
        <v>78</v>
      </c>
      <c r="AW173" s="221" t="s">
        <v>34</v>
      </c>
      <c r="AX173" s="221" t="s">
        <v>76</v>
      </c>
      <c r="AY173" s="222" t="s">
        <v>139</v>
      </c>
    </row>
    <row r="174" spans="2:65" s="259" customFormat="1" ht="25.5" customHeight="1">
      <c r="B174" s="119"/>
      <c r="C174" s="196" t="s">
        <v>253</v>
      </c>
      <c r="D174" s="196" t="s">
        <v>141</v>
      </c>
      <c r="E174" s="197" t="s">
        <v>254</v>
      </c>
      <c r="F174" s="198" t="s">
        <v>255</v>
      </c>
      <c r="G174" s="199" t="s">
        <v>249</v>
      </c>
      <c r="H174" s="200">
        <v>2</v>
      </c>
      <c r="I174" s="6"/>
      <c r="J174" s="202">
        <f>ROUND(I174*H174,2)</f>
        <v>0</v>
      </c>
      <c r="K174" s="198" t="s">
        <v>145</v>
      </c>
      <c r="L174" s="119"/>
      <c r="M174" s="203" t="s">
        <v>5</v>
      </c>
      <c r="N174" s="204" t="s">
        <v>41</v>
      </c>
      <c r="O174" s="262"/>
      <c r="P174" s="205">
        <f>O174*H174</f>
        <v>0</v>
      </c>
      <c r="Q174" s="205">
        <v>0</v>
      </c>
      <c r="R174" s="205">
        <f>Q174*H174</f>
        <v>0</v>
      </c>
      <c r="S174" s="205">
        <v>0</v>
      </c>
      <c r="T174" s="206">
        <f>S174*H174</f>
        <v>0</v>
      </c>
      <c r="AR174" s="110" t="s">
        <v>146</v>
      </c>
      <c r="AT174" s="110" t="s">
        <v>141</v>
      </c>
      <c r="AU174" s="110" t="s">
        <v>78</v>
      </c>
      <c r="AY174" s="110" t="s">
        <v>139</v>
      </c>
      <c r="BE174" s="207">
        <f>IF(N174="základní",J174,0)</f>
        <v>0</v>
      </c>
      <c r="BF174" s="207">
        <f>IF(N174="snížená",J174,0)</f>
        <v>0</v>
      </c>
      <c r="BG174" s="207">
        <f>IF(N174="zákl. přenesená",J174,0)</f>
        <v>0</v>
      </c>
      <c r="BH174" s="207">
        <f>IF(N174="sníž. přenesená",J174,0)</f>
        <v>0</v>
      </c>
      <c r="BI174" s="207">
        <f>IF(N174="nulová",J174,0)</f>
        <v>0</v>
      </c>
      <c r="BJ174" s="110" t="s">
        <v>76</v>
      </c>
      <c r="BK174" s="207">
        <f>ROUND(I174*H174,2)</f>
        <v>0</v>
      </c>
      <c r="BL174" s="110" t="s">
        <v>146</v>
      </c>
      <c r="BM174" s="110" t="s">
        <v>256</v>
      </c>
    </row>
    <row r="175" spans="2:47" s="259" customFormat="1" ht="27">
      <c r="B175" s="119"/>
      <c r="D175" s="208" t="s">
        <v>148</v>
      </c>
      <c r="F175" s="209" t="s">
        <v>257</v>
      </c>
      <c r="L175" s="119"/>
      <c r="M175" s="210"/>
      <c r="N175" s="262"/>
      <c r="O175" s="262"/>
      <c r="P175" s="262"/>
      <c r="Q175" s="262"/>
      <c r="R175" s="262"/>
      <c r="S175" s="262"/>
      <c r="T175" s="211"/>
      <c r="AT175" s="110" t="s">
        <v>148</v>
      </c>
      <c r="AU175" s="110" t="s">
        <v>78</v>
      </c>
    </row>
    <row r="176" spans="2:51" s="221" customFormat="1" ht="13.5">
      <c r="B176" s="220"/>
      <c r="D176" s="208" t="s">
        <v>161</v>
      </c>
      <c r="E176" s="222" t="s">
        <v>5</v>
      </c>
      <c r="F176" s="223" t="s">
        <v>78</v>
      </c>
      <c r="H176" s="224">
        <v>2</v>
      </c>
      <c r="L176" s="220"/>
      <c r="M176" s="225"/>
      <c r="N176" s="226"/>
      <c r="O176" s="226"/>
      <c r="P176" s="226"/>
      <c r="Q176" s="226"/>
      <c r="R176" s="226"/>
      <c r="S176" s="226"/>
      <c r="T176" s="227"/>
      <c r="AT176" s="222" t="s">
        <v>161</v>
      </c>
      <c r="AU176" s="222" t="s">
        <v>78</v>
      </c>
      <c r="AV176" s="221" t="s">
        <v>78</v>
      </c>
      <c r="AW176" s="221" t="s">
        <v>34</v>
      </c>
      <c r="AX176" s="221" t="s">
        <v>76</v>
      </c>
      <c r="AY176" s="222" t="s">
        <v>139</v>
      </c>
    </row>
    <row r="177" spans="2:65" s="259" customFormat="1" ht="16.5" customHeight="1">
      <c r="B177" s="119"/>
      <c r="C177" s="196" t="s">
        <v>11</v>
      </c>
      <c r="D177" s="196" t="s">
        <v>141</v>
      </c>
      <c r="E177" s="197" t="s">
        <v>258</v>
      </c>
      <c r="F177" s="198" t="s">
        <v>259</v>
      </c>
      <c r="G177" s="199" t="s">
        <v>224</v>
      </c>
      <c r="H177" s="200">
        <v>50.3</v>
      </c>
      <c r="I177" s="6"/>
      <c r="J177" s="202">
        <f>ROUND(I177*H177,2)</f>
        <v>0</v>
      </c>
      <c r="K177" s="198" t="s">
        <v>145</v>
      </c>
      <c r="L177" s="119"/>
      <c r="M177" s="203" t="s">
        <v>5</v>
      </c>
      <c r="N177" s="204" t="s">
        <v>41</v>
      </c>
      <c r="O177" s="262"/>
      <c r="P177" s="205">
        <f>O177*H177</f>
        <v>0</v>
      </c>
      <c r="Q177" s="205">
        <v>0.00868</v>
      </c>
      <c r="R177" s="205">
        <f>Q177*H177</f>
        <v>0.436604</v>
      </c>
      <c r="S177" s="205">
        <v>0</v>
      </c>
      <c r="T177" s="206">
        <f>S177*H177</f>
        <v>0</v>
      </c>
      <c r="AR177" s="110" t="s">
        <v>146</v>
      </c>
      <c r="AT177" s="110" t="s">
        <v>141</v>
      </c>
      <c r="AU177" s="110" t="s">
        <v>78</v>
      </c>
      <c r="AY177" s="110" t="s">
        <v>139</v>
      </c>
      <c r="BE177" s="207">
        <f>IF(N177="základní",J177,0)</f>
        <v>0</v>
      </c>
      <c r="BF177" s="207">
        <f>IF(N177="snížená",J177,0)</f>
        <v>0</v>
      </c>
      <c r="BG177" s="207">
        <f>IF(N177="zákl. přenesená",J177,0)</f>
        <v>0</v>
      </c>
      <c r="BH177" s="207">
        <f>IF(N177="sníž. přenesená",J177,0)</f>
        <v>0</v>
      </c>
      <c r="BI177" s="207">
        <f>IF(N177="nulová",J177,0)</f>
        <v>0</v>
      </c>
      <c r="BJ177" s="110" t="s">
        <v>76</v>
      </c>
      <c r="BK177" s="207">
        <f>ROUND(I177*H177,2)</f>
        <v>0</v>
      </c>
      <c r="BL177" s="110" t="s">
        <v>146</v>
      </c>
      <c r="BM177" s="110" t="s">
        <v>260</v>
      </c>
    </row>
    <row r="178" spans="2:47" s="259" customFormat="1" ht="54">
      <c r="B178" s="119"/>
      <c r="D178" s="208" t="s">
        <v>148</v>
      </c>
      <c r="F178" s="209" t="s">
        <v>261</v>
      </c>
      <c r="L178" s="119"/>
      <c r="M178" s="210"/>
      <c r="N178" s="262"/>
      <c r="O178" s="262"/>
      <c r="P178" s="262"/>
      <c r="Q178" s="262"/>
      <c r="R178" s="262"/>
      <c r="S178" s="262"/>
      <c r="T178" s="211"/>
      <c r="AT178" s="110" t="s">
        <v>148</v>
      </c>
      <c r="AU178" s="110" t="s">
        <v>78</v>
      </c>
    </row>
    <row r="179" spans="2:47" s="259" customFormat="1" ht="27">
      <c r="B179" s="119"/>
      <c r="D179" s="208" t="s">
        <v>159</v>
      </c>
      <c r="F179" s="212" t="s">
        <v>160</v>
      </c>
      <c r="L179" s="119"/>
      <c r="M179" s="210"/>
      <c r="N179" s="262"/>
      <c r="O179" s="262"/>
      <c r="P179" s="262"/>
      <c r="Q179" s="262"/>
      <c r="R179" s="262"/>
      <c r="S179" s="262"/>
      <c r="T179" s="211"/>
      <c r="AT179" s="110" t="s">
        <v>159</v>
      </c>
      <c r="AU179" s="110" t="s">
        <v>78</v>
      </c>
    </row>
    <row r="180" spans="2:51" s="221" customFormat="1" ht="13.5">
      <c r="B180" s="220"/>
      <c r="D180" s="208" t="s">
        <v>161</v>
      </c>
      <c r="E180" s="222" t="s">
        <v>5</v>
      </c>
      <c r="F180" s="223" t="s">
        <v>262</v>
      </c>
      <c r="H180" s="224">
        <v>38.5</v>
      </c>
      <c r="L180" s="220"/>
      <c r="M180" s="225"/>
      <c r="N180" s="226"/>
      <c r="O180" s="226"/>
      <c r="P180" s="226"/>
      <c r="Q180" s="226"/>
      <c r="R180" s="226"/>
      <c r="S180" s="226"/>
      <c r="T180" s="227"/>
      <c r="AT180" s="222" t="s">
        <v>161</v>
      </c>
      <c r="AU180" s="222" t="s">
        <v>78</v>
      </c>
      <c r="AV180" s="221" t="s">
        <v>78</v>
      </c>
      <c r="AW180" s="221" t="s">
        <v>34</v>
      </c>
      <c r="AX180" s="221" t="s">
        <v>70</v>
      </c>
      <c r="AY180" s="222" t="s">
        <v>139</v>
      </c>
    </row>
    <row r="181" spans="2:51" s="221" customFormat="1" ht="13.5">
      <c r="B181" s="220"/>
      <c r="D181" s="208" t="s">
        <v>161</v>
      </c>
      <c r="E181" s="222" t="s">
        <v>5</v>
      </c>
      <c r="F181" s="223" t="s">
        <v>263</v>
      </c>
      <c r="H181" s="224">
        <v>5.5</v>
      </c>
      <c r="L181" s="220"/>
      <c r="M181" s="225"/>
      <c r="N181" s="226"/>
      <c r="O181" s="226"/>
      <c r="P181" s="226"/>
      <c r="Q181" s="226"/>
      <c r="R181" s="226"/>
      <c r="S181" s="226"/>
      <c r="T181" s="227"/>
      <c r="AT181" s="222" t="s">
        <v>161</v>
      </c>
      <c r="AU181" s="222" t="s">
        <v>78</v>
      </c>
      <c r="AV181" s="221" t="s">
        <v>78</v>
      </c>
      <c r="AW181" s="221" t="s">
        <v>34</v>
      </c>
      <c r="AX181" s="221" t="s">
        <v>70</v>
      </c>
      <c r="AY181" s="222" t="s">
        <v>139</v>
      </c>
    </row>
    <row r="182" spans="2:51" s="221" customFormat="1" ht="13.5">
      <c r="B182" s="220"/>
      <c r="D182" s="208" t="s">
        <v>161</v>
      </c>
      <c r="E182" s="222" t="s">
        <v>5</v>
      </c>
      <c r="F182" s="223" t="s">
        <v>264</v>
      </c>
      <c r="H182" s="224">
        <v>5.5</v>
      </c>
      <c r="L182" s="220"/>
      <c r="M182" s="225"/>
      <c r="N182" s="226"/>
      <c r="O182" s="226"/>
      <c r="P182" s="226"/>
      <c r="Q182" s="226"/>
      <c r="R182" s="226"/>
      <c r="S182" s="226"/>
      <c r="T182" s="227"/>
      <c r="AT182" s="222" t="s">
        <v>161</v>
      </c>
      <c r="AU182" s="222" t="s">
        <v>78</v>
      </c>
      <c r="AV182" s="221" t="s">
        <v>78</v>
      </c>
      <c r="AW182" s="221" t="s">
        <v>34</v>
      </c>
      <c r="AX182" s="221" t="s">
        <v>70</v>
      </c>
      <c r="AY182" s="222" t="s">
        <v>139</v>
      </c>
    </row>
    <row r="183" spans="2:51" s="221" customFormat="1" ht="13.5">
      <c r="B183" s="220"/>
      <c r="D183" s="208" t="s">
        <v>161</v>
      </c>
      <c r="E183" s="222" t="s">
        <v>5</v>
      </c>
      <c r="F183" s="223" t="s">
        <v>265</v>
      </c>
      <c r="H183" s="224">
        <v>0.8</v>
      </c>
      <c r="L183" s="220"/>
      <c r="M183" s="225"/>
      <c r="N183" s="226"/>
      <c r="O183" s="226"/>
      <c r="P183" s="226"/>
      <c r="Q183" s="226"/>
      <c r="R183" s="226"/>
      <c r="S183" s="226"/>
      <c r="T183" s="227"/>
      <c r="AT183" s="222" t="s">
        <v>161</v>
      </c>
      <c r="AU183" s="222" t="s">
        <v>78</v>
      </c>
      <c r="AV183" s="221" t="s">
        <v>78</v>
      </c>
      <c r="AW183" s="221" t="s">
        <v>34</v>
      </c>
      <c r="AX183" s="221" t="s">
        <v>70</v>
      </c>
      <c r="AY183" s="222" t="s">
        <v>139</v>
      </c>
    </row>
    <row r="184" spans="2:51" s="229" customFormat="1" ht="13.5">
      <c r="B184" s="228"/>
      <c r="D184" s="208" t="s">
        <v>161</v>
      </c>
      <c r="E184" s="230" t="s">
        <v>5</v>
      </c>
      <c r="F184" s="231" t="s">
        <v>173</v>
      </c>
      <c r="H184" s="232">
        <v>50.3</v>
      </c>
      <c r="L184" s="228"/>
      <c r="M184" s="233"/>
      <c r="N184" s="234"/>
      <c r="O184" s="234"/>
      <c r="P184" s="234"/>
      <c r="Q184" s="234"/>
      <c r="R184" s="234"/>
      <c r="S184" s="234"/>
      <c r="T184" s="235"/>
      <c r="AT184" s="230" t="s">
        <v>161</v>
      </c>
      <c r="AU184" s="230" t="s">
        <v>78</v>
      </c>
      <c r="AV184" s="229" t="s">
        <v>146</v>
      </c>
      <c r="AW184" s="229" t="s">
        <v>34</v>
      </c>
      <c r="AX184" s="229" t="s">
        <v>76</v>
      </c>
      <c r="AY184" s="230" t="s">
        <v>139</v>
      </c>
    </row>
    <row r="185" spans="2:65" s="259" customFormat="1" ht="16.5" customHeight="1">
      <c r="B185" s="119"/>
      <c r="C185" s="196" t="s">
        <v>266</v>
      </c>
      <c r="D185" s="196" t="s">
        <v>141</v>
      </c>
      <c r="E185" s="197" t="s">
        <v>267</v>
      </c>
      <c r="F185" s="198" t="s">
        <v>268</v>
      </c>
      <c r="G185" s="199" t="s">
        <v>224</v>
      </c>
      <c r="H185" s="200">
        <v>3.3</v>
      </c>
      <c r="I185" s="6"/>
      <c r="J185" s="202">
        <f>ROUND(I185*H185,2)</f>
        <v>0</v>
      </c>
      <c r="K185" s="198" t="s">
        <v>145</v>
      </c>
      <c r="L185" s="119"/>
      <c r="M185" s="203" t="s">
        <v>5</v>
      </c>
      <c r="N185" s="204" t="s">
        <v>41</v>
      </c>
      <c r="O185" s="262"/>
      <c r="P185" s="205">
        <f>O185*H185</f>
        <v>0</v>
      </c>
      <c r="Q185" s="205">
        <v>0.01269</v>
      </c>
      <c r="R185" s="205">
        <f>Q185*H185</f>
        <v>0.041877</v>
      </c>
      <c r="S185" s="205">
        <v>0</v>
      </c>
      <c r="T185" s="206">
        <f>S185*H185</f>
        <v>0</v>
      </c>
      <c r="AR185" s="110" t="s">
        <v>146</v>
      </c>
      <c r="AT185" s="110" t="s">
        <v>141</v>
      </c>
      <c r="AU185" s="110" t="s">
        <v>78</v>
      </c>
      <c r="AY185" s="110" t="s">
        <v>139</v>
      </c>
      <c r="BE185" s="207">
        <f>IF(N185="základní",J185,0)</f>
        <v>0</v>
      </c>
      <c r="BF185" s="207">
        <f>IF(N185="snížená",J185,0)</f>
        <v>0</v>
      </c>
      <c r="BG185" s="207">
        <f>IF(N185="zákl. přenesená",J185,0)</f>
        <v>0</v>
      </c>
      <c r="BH185" s="207">
        <f>IF(N185="sníž. přenesená",J185,0)</f>
        <v>0</v>
      </c>
      <c r="BI185" s="207">
        <f>IF(N185="nulová",J185,0)</f>
        <v>0</v>
      </c>
      <c r="BJ185" s="110" t="s">
        <v>76</v>
      </c>
      <c r="BK185" s="207">
        <f>ROUND(I185*H185,2)</f>
        <v>0</v>
      </c>
      <c r="BL185" s="110" t="s">
        <v>146</v>
      </c>
      <c r="BM185" s="110" t="s">
        <v>269</v>
      </c>
    </row>
    <row r="186" spans="2:47" s="259" customFormat="1" ht="54">
      <c r="B186" s="119"/>
      <c r="D186" s="208" t="s">
        <v>148</v>
      </c>
      <c r="F186" s="209" t="s">
        <v>270</v>
      </c>
      <c r="L186" s="119"/>
      <c r="M186" s="210"/>
      <c r="N186" s="262"/>
      <c r="O186" s="262"/>
      <c r="P186" s="262"/>
      <c r="Q186" s="262"/>
      <c r="R186" s="262"/>
      <c r="S186" s="262"/>
      <c r="T186" s="211"/>
      <c r="AT186" s="110" t="s">
        <v>148</v>
      </c>
      <c r="AU186" s="110" t="s">
        <v>78</v>
      </c>
    </row>
    <row r="187" spans="2:47" s="259" customFormat="1" ht="27">
      <c r="B187" s="119"/>
      <c r="D187" s="208" t="s">
        <v>159</v>
      </c>
      <c r="F187" s="212" t="s">
        <v>160</v>
      </c>
      <c r="L187" s="119"/>
      <c r="M187" s="210"/>
      <c r="N187" s="262"/>
      <c r="O187" s="262"/>
      <c r="P187" s="262"/>
      <c r="Q187" s="262"/>
      <c r="R187" s="262"/>
      <c r="S187" s="262"/>
      <c r="T187" s="211"/>
      <c r="AT187" s="110" t="s">
        <v>159</v>
      </c>
      <c r="AU187" s="110" t="s">
        <v>78</v>
      </c>
    </row>
    <row r="188" spans="2:51" s="221" customFormat="1" ht="13.5">
      <c r="B188" s="220"/>
      <c r="D188" s="208" t="s">
        <v>161</v>
      </c>
      <c r="E188" s="222" t="s">
        <v>5</v>
      </c>
      <c r="F188" s="223" t="s">
        <v>271</v>
      </c>
      <c r="H188" s="224">
        <v>2.2</v>
      </c>
      <c r="L188" s="220"/>
      <c r="M188" s="225"/>
      <c r="N188" s="226"/>
      <c r="O188" s="226"/>
      <c r="P188" s="226"/>
      <c r="Q188" s="226"/>
      <c r="R188" s="226"/>
      <c r="S188" s="226"/>
      <c r="T188" s="227"/>
      <c r="AT188" s="222" t="s">
        <v>161</v>
      </c>
      <c r="AU188" s="222" t="s">
        <v>78</v>
      </c>
      <c r="AV188" s="221" t="s">
        <v>78</v>
      </c>
      <c r="AW188" s="221" t="s">
        <v>34</v>
      </c>
      <c r="AX188" s="221" t="s">
        <v>70</v>
      </c>
      <c r="AY188" s="222" t="s">
        <v>139</v>
      </c>
    </row>
    <row r="189" spans="2:51" s="221" customFormat="1" ht="13.5">
      <c r="B189" s="220"/>
      <c r="D189" s="208" t="s">
        <v>161</v>
      </c>
      <c r="E189" s="222" t="s">
        <v>5</v>
      </c>
      <c r="F189" s="223" t="s">
        <v>272</v>
      </c>
      <c r="H189" s="224">
        <v>1.1</v>
      </c>
      <c r="L189" s="220"/>
      <c r="M189" s="225"/>
      <c r="N189" s="226"/>
      <c r="O189" s="226"/>
      <c r="P189" s="226"/>
      <c r="Q189" s="226"/>
      <c r="R189" s="226"/>
      <c r="S189" s="226"/>
      <c r="T189" s="227"/>
      <c r="AT189" s="222" t="s">
        <v>161</v>
      </c>
      <c r="AU189" s="222" t="s">
        <v>78</v>
      </c>
      <c r="AV189" s="221" t="s">
        <v>78</v>
      </c>
      <c r="AW189" s="221" t="s">
        <v>34</v>
      </c>
      <c r="AX189" s="221" t="s">
        <v>70</v>
      </c>
      <c r="AY189" s="222" t="s">
        <v>139</v>
      </c>
    </row>
    <row r="190" spans="2:51" s="229" customFormat="1" ht="13.5">
      <c r="B190" s="228"/>
      <c r="D190" s="208" t="s">
        <v>161</v>
      </c>
      <c r="E190" s="230" t="s">
        <v>5</v>
      </c>
      <c r="F190" s="231" t="s">
        <v>173</v>
      </c>
      <c r="H190" s="232">
        <v>3.3</v>
      </c>
      <c r="L190" s="228"/>
      <c r="M190" s="233"/>
      <c r="N190" s="234"/>
      <c r="O190" s="234"/>
      <c r="P190" s="234"/>
      <c r="Q190" s="234"/>
      <c r="R190" s="234"/>
      <c r="S190" s="234"/>
      <c r="T190" s="235"/>
      <c r="AT190" s="230" t="s">
        <v>161</v>
      </c>
      <c r="AU190" s="230" t="s">
        <v>78</v>
      </c>
      <c r="AV190" s="229" t="s">
        <v>146</v>
      </c>
      <c r="AW190" s="229" t="s">
        <v>34</v>
      </c>
      <c r="AX190" s="229" t="s">
        <v>76</v>
      </c>
      <c r="AY190" s="230" t="s">
        <v>139</v>
      </c>
    </row>
    <row r="191" spans="2:65" s="259" customFormat="1" ht="16.5" customHeight="1">
      <c r="B191" s="119"/>
      <c r="C191" s="196" t="s">
        <v>273</v>
      </c>
      <c r="D191" s="196" t="s">
        <v>141</v>
      </c>
      <c r="E191" s="197" t="s">
        <v>274</v>
      </c>
      <c r="F191" s="198" t="s">
        <v>275</v>
      </c>
      <c r="G191" s="199" t="s">
        <v>224</v>
      </c>
      <c r="H191" s="200">
        <v>1.1</v>
      </c>
      <c r="I191" s="6"/>
      <c r="J191" s="202">
        <f>ROUND(I191*H191,2)</f>
        <v>0</v>
      </c>
      <c r="K191" s="198" t="s">
        <v>5</v>
      </c>
      <c r="L191" s="119"/>
      <c r="M191" s="203" t="s">
        <v>5</v>
      </c>
      <c r="N191" s="204" t="s">
        <v>41</v>
      </c>
      <c r="O191" s="262"/>
      <c r="P191" s="205">
        <f>O191*H191</f>
        <v>0</v>
      </c>
      <c r="Q191" s="205">
        <v>0.01269</v>
      </c>
      <c r="R191" s="205">
        <f>Q191*H191</f>
        <v>0.013959000000000001</v>
      </c>
      <c r="S191" s="205">
        <v>0</v>
      </c>
      <c r="T191" s="206">
        <f>S191*H191</f>
        <v>0</v>
      </c>
      <c r="AR191" s="110" t="s">
        <v>146</v>
      </c>
      <c r="AT191" s="110" t="s">
        <v>141</v>
      </c>
      <c r="AU191" s="110" t="s">
        <v>78</v>
      </c>
      <c r="AY191" s="110" t="s">
        <v>139</v>
      </c>
      <c r="BE191" s="207">
        <f>IF(N191="základní",J191,0)</f>
        <v>0</v>
      </c>
      <c r="BF191" s="207">
        <f>IF(N191="snížená",J191,0)</f>
        <v>0</v>
      </c>
      <c r="BG191" s="207">
        <f>IF(N191="zákl. přenesená",J191,0)</f>
        <v>0</v>
      </c>
      <c r="BH191" s="207">
        <f>IF(N191="sníž. přenesená",J191,0)</f>
        <v>0</v>
      </c>
      <c r="BI191" s="207">
        <f>IF(N191="nulová",J191,0)</f>
        <v>0</v>
      </c>
      <c r="BJ191" s="110" t="s">
        <v>76</v>
      </c>
      <c r="BK191" s="207">
        <f>ROUND(I191*H191,2)</f>
        <v>0</v>
      </c>
      <c r="BL191" s="110" t="s">
        <v>146</v>
      </c>
      <c r="BM191" s="110" t="s">
        <v>276</v>
      </c>
    </row>
    <row r="192" spans="2:47" s="259" customFormat="1" ht="54">
      <c r="B192" s="119"/>
      <c r="D192" s="208" t="s">
        <v>148</v>
      </c>
      <c r="F192" s="209" t="s">
        <v>277</v>
      </c>
      <c r="L192" s="119"/>
      <c r="M192" s="210"/>
      <c r="N192" s="262"/>
      <c r="O192" s="262"/>
      <c r="P192" s="262"/>
      <c r="Q192" s="262"/>
      <c r="R192" s="262"/>
      <c r="S192" s="262"/>
      <c r="T192" s="211"/>
      <c r="AT192" s="110" t="s">
        <v>148</v>
      </c>
      <c r="AU192" s="110" t="s">
        <v>78</v>
      </c>
    </row>
    <row r="193" spans="2:47" s="259" customFormat="1" ht="27">
      <c r="B193" s="119"/>
      <c r="D193" s="208" t="s">
        <v>159</v>
      </c>
      <c r="F193" s="212" t="s">
        <v>160</v>
      </c>
      <c r="L193" s="119"/>
      <c r="M193" s="210"/>
      <c r="N193" s="262"/>
      <c r="O193" s="262"/>
      <c r="P193" s="262"/>
      <c r="Q193" s="262"/>
      <c r="R193" s="262"/>
      <c r="S193" s="262"/>
      <c r="T193" s="211"/>
      <c r="AT193" s="110" t="s">
        <v>159</v>
      </c>
      <c r="AU193" s="110" t="s">
        <v>78</v>
      </c>
    </row>
    <row r="194" spans="2:51" s="221" customFormat="1" ht="13.5">
      <c r="B194" s="220"/>
      <c r="D194" s="208" t="s">
        <v>161</v>
      </c>
      <c r="E194" s="222" t="s">
        <v>5</v>
      </c>
      <c r="F194" s="223" t="s">
        <v>278</v>
      </c>
      <c r="H194" s="224">
        <v>1.1</v>
      </c>
      <c r="L194" s="220"/>
      <c r="M194" s="225"/>
      <c r="N194" s="226"/>
      <c r="O194" s="226"/>
      <c r="P194" s="226"/>
      <c r="Q194" s="226"/>
      <c r="R194" s="226"/>
      <c r="S194" s="226"/>
      <c r="T194" s="227"/>
      <c r="AT194" s="222" t="s">
        <v>161</v>
      </c>
      <c r="AU194" s="222" t="s">
        <v>78</v>
      </c>
      <c r="AV194" s="221" t="s">
        <v>78</v>
      </c>
      <c r="AW194" s="221" t="s">
        <v>34</v>
      </c>
      <c r="AX194" s="221" t="s">
        <v>76</v>
      </c>
      <c r="AY194" s="222" t="s">
        <v>139</v>
      </c>
    </row>
    <row r="195" spans="2:65" s="259" customFormat="1" ht="16.5" customHeight="1">
      <c r="B195" s="119"/>
      <c r="C195" s="196" t="s">
        <v>279</v>
      </c>
      <c r="D195" s="196" t="s">
        <v>141</v>
      </c>
      <c r="E195" s="197" t="s">
        <v>280</v>
      </c>
      <c r="F195" s="198" t="s">
        <v>281</v>
      </c>
      <c r="G195" s="199" t="s">
        <v>224</v>
      </c>
      <c r="H195" s="200">
        <v>26.4</v>
      </c>
      <c r="I195" s="6"/>
      <c r="J195" s="202">
        <f>ROUND(I195*H195,2)</f>
        <v>0</v>
      </c>
      <c r="K195" s="198" t="s">
        <v>145</v>
      </c>
      <c r="L195" s="119"/>
      <c r="M195" s="203" t="s">
        <v>5</v>
      </c>
      <c r="N195" s="204" t="s">
        <v>41</v>
      </c>
      <c r="O195" s="262"/>
      <c r="P195" s="205">
        <f>O195*H195</f>
        <v>0</v>
      </c>
      <c r="Q195" s="205">
        <v>0.0369</v>
      </c>
      <c r="R195" s="205">
        <f>Q195*H195</f>
        <v>0.97416</v>
      </c>
      <c r="S195" s="205">
        <v>0</v>
      </c>
      <c r="T195" s="206">
        <f>S195*H195</f>
        <v>0</v>
      </c>
      <c r="AR195" s="110" t="s">
        <v>146</v>
      </c>
      <c r="AT195" s="110" t="s">
        <v>141</v>
      </c>
      <c r="AU195" s="110" t="s">
        <v>78</v>
      </c>
      <c r="AY195" s="110" t="s">
        <v>139</v>
      </c>
      <c r="BE195" s="207">
        <f>IF(N195="základní",J195,0)</f>
        <v>0</v>
      </c>
      <c r="BF195" s="207">
        <f>IF(N195="snížená",J195,0)</f>
        <v>0</v>
      </c>
      <c r="BG195" s="207">
        <f>IF(N195="zákl. přenesená",J195,0)</f>
        <v>0</v>
      </c>
      <c r="BH195" s="207">
        <f>IF(N195="sníž. přenesená",J195,0)</f>
        <v>0</v>
      </c>
      <c r="BI195" s="207">
        <f>IF(N195="nulová",J195,0)</f>
        <v>0</v>
      </c>
      <c r="BJ195" s="110" t="s">
        <v>76</v>
      </c>
      <c r="BK195" s="207">
        <f>ROUND(I195*H195,2)</f>
        <v>0</v>
      </c>
      <c r="BL195" s="110" t="s">
        <v>146</v>
      </c>
      <c r="BM195" s="110" t="s">
        <v>282</v>
      </c>
    </row>
    <row r="196" spans="2:47" s="259" customFormat="1" ht="54">
      <c r="B196" s="119"/>
      <c r="D196" s="208" t="s">
        <v>148</v>
      </c>
      <c r="F196" s="209" t="s">
        <v>283</v>
      </c>
      <c r="L196" s="119"/>
      <c r="M196" s="210"/>
      <c r="N196" s="262"/>
      <c r="O196" s="262"/>
      <c r="P196" s="262"/>
      <c r="Q196" s="262"/>
      <c r="R196" s="262"/>
      <c r="S196" s="262"/>
      <c r="T196" s="211"/>
      <c r="AT196" s="110" t="s">
        <v>148</v>
      </c>
      <c r="AU196" s="110" t="s">
        <v>78</v>
      </c>
    </row>
    <row r="197" spans="2:47" s="259" customFormat="1" ht="27">
      <c r="B197" s="119"/>
      <c r="D197" s="208" t="s">
        <v>159</v>
      </c>
      <c r="F197" s="212" t="s">
        <v>284</v>
      </c>
      <c r="L197" s="119"/>
      <c r="M197" s="210"/>
      <c r="N197" s="262"/>
      <c r="O197" s="262"/>
      <c r="P197" s="262"/>
      <c r="Q197" s="262"/>
      <c r="R197" s="262"/>
      <c r="S197" s="262"/>
      <c r="T197" s="211"/>
      <c r="AT197" s="110" t="s">
        <v>159</v>
      </c>
      <c r="AU197" s="110" t="s">
        <v>78</v>
      </c>
    </row>
    <row r="198" spans="2:51" s="221" customFormat="1" ht="13.5">
      <c r="B198" s="220"/>
      <c r="D198" s="208" t="s">
        <v>161</v>
      </c>
      <c r="E198" s="222" t="s">
        <v>5</v>
      </c>
      <c r="F198" s="223" t="s">
        <v>285</v>
      </c>
      <c r="H198" s="224">
        <v>20.9</v>
      </c>
      <c r="L198" s="220"/>
      <c r="M198" s="225"/>
      <c r="N198" s="226"/>
      <c r="O198" s="226"/>
      <c r="P198" s="226"/>
      <c r="Q198" s="226"/>
      <c r="R198" s="226"/>
      <c r="S198" s="226"/>
      <c r="T198" s="227"/>
      <c r="AT198" s="222" t="s">
        <v>161</v>
      </c>
      <c r="AU198" s="222" t="s">
        <v>78</v>
      </c>
      <c r="AV198" s="221" t="s">
        <v>78</v>
      </c>
      <c r="AW198" s="221" t="s">
        <v>34</v>
      </c>
      <c r="AX198" s="221" t="s">
        <v>70</v>
      </c>
      <c r="AY198" s="222" t="s">
        <v>139</v>
      </c>
    </row>
    <row r="199" spans="2:51" s="221" customFormat="1" ht="13.5">
      <c r="B199" s="220"/>
      <c r="D199" s="208" t="s">
        <v>161</v>
      </c>
      <c r="E199" s="222" t="s">
        <v>5</v>
      </c>
      <c r="F199" s="223" t="s">
        <v>286</v>
      </c>
      <c r="H199" s="224">
        <v>4.4</v>
      </c>
      <c r="L199" s="220"/>
      <c r="M199" s="225"/>
      <c r="N199" s="226"/>
      <c r="O199" s="226"/>
      <c r="P199" s="226"/>
      <c r="Q199" s="226"/>
      <c r="R199" s="226"/>
      <c r="S199" s="226"/>
      <c r="T199" s="227"/>
      <c r="AT199" s="222" t="s">
        <v>161</v>
      </c>
      <c r="AU199" s="222" t="s">
        <v>78</v>
      </c>
      <c r="AV199" s="221" t="s">
        <v>78</v>
      </c>
      <c r="AW199" s="221" t="s">
        <v>34</v>
      </c>
      <c r="AX199" s="221" t="s">
        <v>70</v>
      </c>
      <c r="AY199" s="222" t="s">
        <v>139</v>
      </c>
    </row>
    <row r="200" spans="2:51" s="221" customFormat="1" ht="13.5">
      <c r="B200" s="220"/>
      <c r="D200" s="208" t="s">
        <v>161</v>
      </c>
      <c r="E200" s="222" t="s">
        <v>5</v>
      </c>
      <c r="F200" s="223" t="s">
        <v>287</v>
      </c>
      <c r="H200" s="224">
        <v>1.1</v>
      </c>
      <c r="L200" s="220"/>
      <c r="M200" s="225"/>
      <c r="N200" s="226"/>
      <c r="O200" s="226"/>
      <c r="P200" s="226"/>
      <c r="Q200" s="226"/>
      <c r="R200" s="226"/>
      <c r="S200" s="226"/>
      <c r="T200" s="227"/>
      <c r="AT200" s="222" t="s">
        <v>161</v>
      </c>
      <c r="AU200" s="222" t="s">
        <v>78</v>
      </c>
      <c r="AV200" s="221" t="s">
        <v>78</v>
      </c>
      <c r="AW200" s="221" t="s">
        <v>34</v>
      </c>
      <c r="AX200" s="221" t="s">
        <v>70</v>
      </c>
      <c r="AY200" s="222" t="s">
        <v>139</v>
      </c>
    </row>
    <row r="201" spans="2:51" s="229" customFormat="1" ht="13.5">
      <c r="B201" s="228"/>
      <c r="D201" s="208" t="s">
        <v>161</v>
      </c>
      <c r="E201" s="230" t="s">
        <v>5</v>
      </c>
      <c r="F201" s="231" t="s">
        <v>173</v>
      </c>
      <c r="H201" s="232">
        <v>26.4</v>
      </c>
      <c r="L201" s="228"/>
      <c r="M201" s="233"/>
      <c r="N201" s="234"/>
      <c r="O201" s="234"/>
      <c r="P201" s="234"/>
      <c r="Q201" s="234"/>
      <c r="R201" s="234"/>
      <c r="S201" s="234"/>
      <c r="T201" s="235"/>
      <c r="AT201" s="230" t="s">
        <v>161</v>
      </c>
      <c r="AU201" s="230" t="s">
        <v>78</v>
      </c>
      <c r="AV201" s="229" t="s">
        <v>146</v>
      </c>
      <c r="AW201" s="229" t="s">
        <v>34</v>
      </c>
      <c r="AX201" s="229" t="s">
        <v>76</v>
      </c>
      <c r="AY201" s="230" t="s">
        <v>139</v>
      </c>
    </row>
    <row r="202" spans="2:65" s="259" customFormat="1" ht="16.5" customHeight="1">
      <c r="B202" s="119"/>
      <c r="C202" s="196" t="s">
        <v>288</v>
      </c>
      <c r="D202" s="196" t="s">
        <v>141</v>
      </c>
      <c r="E202" s="197" t="s">
        <v>289</v>
      </c>
      <c r="F202" s="198" t="s">
        <v>290</v>
      </c>
      <c r="G202" s="199" t="s">
        <v>144</v>
      </c>
      <c r="H202" s="200">
        <v>156.25</v>
      </c>
      <c r="I202" s="6"/>
      <c r="J202" s="202">
        <f>ROUND(I202*H202,2)</f>
        <v>0</v>
      </c>
      <c r="K202" s="198" t="s">
        <v>145</v>
      </c>
      <c r="L202" s="119"/>
      <c r="M202" s="203" t="s">
        <v>5</v>
      </c>
      <c r="N202" s="204" t="s">
        <v>41</v>
      </c>
      <c r="O202" s="262"/>
      <c r="P202" s="205">
        <f>O202*H202</f>
        <v>0</v>
      </c>
      <c r="Q202" s="205">
        <v>0.00064</v>
      </c>
      <c r="R202" s="205">
        <f>Q202*H202</f>
        <v>0.1</v>
      </c>
      <c r="S202" s="205">
        <v>0</v>
      </c>
      <c r="T202" s="206">
        <f>S202*H202</f>
        <v>0</v>
      </c>
      <c r="AR202" s="110" t="s">
        <v>146</v>
      </c>
      <c r="AT202" s="110" t="s">
        <v>141</v>
      </c>
      <c r="AU202" s="110" t="s">
        <v>78</v>
      </c>
      <c r="AY202" s="110" t="s">
        <v>139</v>
      </c>
      <c r="BE202" s="207">
        <f>IF(N202="základní",J202,0)</f>
        <v>0</v>
      </c>
      <c r="BF202" s="207">
        <f>IF(N202="snížená",J202,0)</f>
        <v>0</v>
      </c>
      <c r="BG202" s="207">
        <f>IF(N202="zákl. přenesená",J202,0)</f>
        <v>0</v>
      </c>
      <c r="BH202" s="207">
        <f>IF(N202="sníž. přenesená",J202,0)</f>
        <v>0</v>
      </c>
      <c r="BI202" s="207">
        <f>IF(N202="nulová",J202,0)</f>
        <v>0</v>
      </c>
      <c r="BJ202" s="110" t="s">
        <v>76</v>
      </c>
      <c r="BK202" s="207">
        <f>ROUND(I202*H202,2)</f>
        <v>0</v>
      </c>
      <c r="BL202" s="110" t="s">
        <v>146</v>
      </c>
      <c r="BM202" s="110" t="s">
        <v>291</v>
      </c>
    </row>
    <row r="203" spans="2:47" s="259" customFormat="1" ht="27">
      <c r="B203" s="119"/>
      <c r="D203" s="208" t="s">
        <v>148</v>
      </c>
      <c r="F203" s="209" t="s">
        <v>292</v>
      </c>
      <c r="L203" s="119"/>
      <c r="M203" s="210"/>
      <c r="N203" s="262"/>
      <c r="O203" s="262"/>
      <c r="P203" s="262"/>
      <c r="Q203" s="262"/>
      <c r="R203" s="262"/>
      <c r="S203" s="262"/>
      <c r="T203" s="211"/>
      <c r="AT203" s="110" t="s">
        <v>148</v>
      </c>
      <c r="AU203" s="110" t="s">
        <v>78</v>
      </c>
    </row>
    <row r="204" spans="2:47" s="259" customFormat="1" ht="40.5">
      <c r="B204" s="119"/>
      <c r="D204" s="208" t="s">
        <v>159</v>
      </c>
      <c r="F204" s="212" t="s">
        <v>293</v>
      </c>
      <c r="L204" s="119"/>
      <c r="M204" s="210"/>
      <c r="N204" s="262"/>
      <c r="O204" s="262"/>
      <c r="P204" s="262"/>
      <c r="Q204" s="262"/>
      <c r="R204" s="262"/>
      <c r="S204" s="262"/>
      <c r="T204" s="211"/>
      <c r="AT204" s="110" t="s">
        <v>159</v>
      </c>
      <c r="AU204" s="110" t="s">
        <v>78</v>
      </c>
    </row>
    <row r="205" spans="2:51" s="221" customFormat="1" ht="13.5">
      <c r="B205" s="220"/>
      <c r="D205" s="208" t="s">
        <v>161</v>
      </c>
      <c r="E205" s="222" t="s">
        <v>5</v>
      </c>
      <c r="F205" s="223" t="s">
        <v>294</v>
      </c>
      <c r="H205" s="224">
        <v>156.25</v>
      </c>
      <c r="L205" s="220"/>
      <c r="M205" s="225"/>
      <c r="N205" s="226"/>
      <c r="O205" s="226"/>
      <c r="P205" s="226"/>
      <c r="Q205" s="226"/>
      <c r="R205" s="226"/>
      <c r="S205" s="226"/>
      <c r="T205" s="227"/>
      <c r="AT205" s="222" t="s">
        <v>161</v>
      </c>
      <c r="AU205" s="222" t="s">
        <v>78</v>
      </c>
      <c r="AV205" s="221" t="s">
        <v>78</v>
      </c>
      <c r="AW205" s="221" t="s">
        <v>34</v>
      </c>
      <c r="AX205" s="221" t="s">
        <v>76</v>
      </c>
      <c r="AY205" s="222" t="s">
        <v>139</v>
      </c>
    </row>
    <row r="206" spans="2:65" s="259" customFormat="1" ht="16.5" customHeight="1">
      <c r="B206" s="119"/>
      <c r="C206" s="196" t="s">
        <v>295</v>
      </c>
      <c r="D206" s="196" t="s">
        <v>141</v>
      </c>
      <c r="E206" s="197" t="s">
        <v>296</v>
      </c>
      <c r="F206" s="198" t="s">
        <v>297</v>
      </c>
      <c r="G206" s="199" t="s">
        <v>144</v>
      </c>
      <c r="H206" s="200">
        <v>156.25</v>
      </c>
      <c r="I206" s="6"/>
      <c r="J206" s="202">
        <f>ROUND(I206*H206,2)</f>
        <v>0</v>
      </c>
      <c r="K206" s="198" t="s">
        <v>145</v>
      </c>
      <c r="L206" s="119"/>
      <c r="M206" s="203" t="s">
        <v>5</v>
      </c>
      <c r="N206" s="204" t="s">
        <v>41</v>
      </c>
      <c r="O206" s="262"/>
      <c r="P206" s="205">
        <f>O206*H206</f>
        <v>0</v>
      </c>
      <c r="Q206" s="205">
        <v>0</v>
      </c>
      <c r="R206" s="205">
        <f>Q206*H206</f>
        <v>0</v>
      </c>
      <c r="S206" s="205">
        <v>0</v>
      </c>
      <c r="T206" s="206">
        <f>S206*H206</f>
        <v>0</v>
      </c>
      <c r="AR206" s="110" t="s">
        <v>146</v>
      </c>
      <c r="AT206" s="110" t="s">
        <v>141</v>
      </c>
      <c r="AU206" s="110" t="s">
        <v>78</v>
      </c>
      <c r="AY206" s="110" t="s">
        <v>139</v>
      </c>
      <c r="BE206" s="207">
        <f>IF(N206="základní",J206,0)</f>
        <v>0</v>
      </c>
      <c r="BF206" s="207">
        <f>IF(N206="snížená",J206,0)</f>
        <v>0</v>
      </c>
      <c r="BG206" s="207">
        <f>IF(N206="zákl. přenesená",J206,0)</f>
        <v>0</v>
      </c>
      <c r="BH206" s="207">
        <f>IF(N206="sníž. přenesená",J206,0)</f>
        <v>0</v>
      </c>
      <c r="BI206" s="207">
        <f>IF(N206="nulová",J206,0)</f>
        <v>0</v>
      </c>
      <c r="BJ206" s="110" t="s">
        <v>76</v>
      </c>
      <c r="BK206" s="207">
        <f>ROUND(I206*H206,2)</f>
        <v>0</v>
      </c>
      <c r="BL206" s="110" t="s">
        <v>146</v>
      </c>
      <c r="BM206" s="110" t="s">
        <v>298</v>
      </c>
    </row>
    <row r="207" spans="2:47" s="259" customFormat="1" ht="27">
      <c r="B207" s="119"/>
      <c r="D207" s="208" t="s">
        <v>148</v>
      </c>
      <c r="F207" s="209" t="s">
        <v>299</v>
      </c>
      <c r="L207" s="119"/>
      <c r="M207" s="210"/>
      <c r="N207" s="262"/>
      <c r="O207" s="262"/>
      <c r="P207" s="262"/>
      <c r="Q207" s="262"/>
      <c r="R207" s="262"/>
      <c r="S207" s="262"/>
      <c r="T207" s="211"/>
      <c r="AT207" s="110" t="s">
        <v>148</v>
      </c>
      <c r="AU207" s="110" t="s">
        <v>78</v>
      </c>
    </row>
    <row r="208" spans="2:65" s="259" customFormat="1" ht="25.5" customHeight="1">
      <c r="B208" s="119"/>
      <c r="C208" s="196" t="s">
        <v>10</v>
      </c>
      <c r="D208" s="196" t="s">
        <v>141</v>
      </c>
      <c r="E208" s="197" t="s">
        <v>300</v>
      </c>
      <c r="F208" s="198" t="s">
        <v>301</v>
      </c>
      <c r="G208" s="199" t="s">
        <v>302</v>
      </c>
      <c r="H208" s="200">
        <v>584.26</v>
      </c>
      <c r="I208" s="6"/>
      <c r="J208" s="202">
        <f>ROUND(I208*H208,2)</f>
        <v>0</v>
      </c>
      <c r="K208" s="198" t="s">
        <v>145</v>
      </c>
      <c r="L208" s="119"/>
      <c r="M208" s="203" t="s">
        <v>5</v>
      </c>
      <c r="N208" s="204" t="s">
        <v>41</v>
      </c>
      <c r="O208" s="262"/>
      <c r="P208" s="205">
        <f>O208*H208</f>
        <v>0</v>
      </c>
      <c r="Q208" s="205">
        <v>0</v>
      </c>
      <c r="R208" s="205">
        <f>Q208*H208</f>
        <v>0</v>
      </c>
      <c r="S208" s="205">
        <v>0</v>
      </c>
      <c r="T208" s="206">
        <f>S208*H208</f>
        <v>0</v>
      </c>
      <c r="AR208" s="110" t="s">
        <v>146</v>
      </c>
      <c r="AT208" s="110" t="s">
        <v>141</v>
      </c>
      <c r="AU208" s="110" t="s">
        <v>78</v>
      </c>
      <c r="AY208" s="110" t="s">
        <v>139</v>
      </c>
      <c r="BE208" s="207">
        <f>IF(N208="základní",J208,0)</f>
        <v>0</v>
      </c>
      <c r="BF208" s="207">
        <f>IF(N208="snížená",J208,0)</f>
        <v>0</v>
      </c>
      <c r="BG208" s="207">
        <f>IF(N208="zákl. přenesená",J208,0)</f>
        <v>0</v>
      </c>
      <c r="BH208" s="207">
        <f>IF(N208="sníž. přenesená",J208,0)</f>
        <v>0</v>
      </c>
      <c r="BI208" s="207">
        <f>IF(N208="nulová",J208,0)</f>
        <v>0</v>
      </c>
      <c r="BJ208" s="110" t="s">
        <v>76</v>
      </c>
      <c r="BK208" s="207">
        <f>ROUND(I208*H208,2)</f>
        <v>0</v>
      </c>
      <c r="BL208" s="110" t="s">
        <v>146</v>
      </c>
      <c r="BM208" s="110" t="s">
        <v>303</v>
      </c>
    </row>
    <row r="209" spans="2:47" s="259" customFormat="1" ht="27">
      <c r="B209" s="119"/>
      <c r="D209" s="208" t="s">
        <v>148</v>
      </c>
      <c r="F209" s="209" t="s">
        <v>304</v>
      </c>
      <c r="L209" s="119"/>
      <c r="M209" s="210"/>
      <c r="N209" s="262"/>
      <c r="O209" s="262"/>
      <c r="P209" s="262"/>
      <c r="Q209" s="262"/>
      <c r="R209" s="262"/>
      <c r="S209" s="262"/>
      <c r="T209" s="211"/>
      <c r="AT209" s="110" t="s">
        <v>148</v>
      </c>
      <c r="AU209" s="110" t="s">
        <v>78</v>
      </c>
    </row>
    <row r="210" spans="2:51" s="221" customFormat="1" ht="13.5">
      <c r="B210" s="220"/>
      <c r="D210" s="208" t="s">
        <v>161</v>
      </c>
      <c r="E210" s="222" t="s">
        <v>5</v>
      </c>
      <c r="F210" s="223" t="s">
        <v>305</v>
      </c>
      <c r="H210" s="224">
        <v>476.52</v>
      </c>
      <c r="L210" s="220"/>
      <c r="M210" s="225"/>
      <c r="N210" s="226"/>
      <c r="O210" s="226"/>
      <c r="P210" s="226"/>
      <c r="Q210" s="226"/>
      <c r="R210" s="226"/>
      <c r="S210" s="226"/>
      <c r="T210" s="227"/>
      <c r="AT210" s="222" t="s">
        <v>161</v>
      </c>
      <c r="AU210" s="222" t="s">
        <v>78</v>
      </c>
      <c r="AV210" s="221" t="s">
        <v>78</v>
      </c>
      <c r="AW210" s="221" t="s">
        <v>34</v>
      </c>
      <c r="AX210" s="221" t="s">
        <v>70</v>
      </c>
      <c r="AY210" s="222" t="s">
        <v>139</v>
      </c>
    </row>
    <row r="211" spans="2:51" s="221" customFormat="1" ht="13.5">
      <c r="B211" s="220"/>
      <c r="D211" s="208" t="s">
        <v>161</v>
      </c>
      <c r="E211" s="222" t="s">
        <v>5</v>
      </c>
      <c r="F211" s="223" t="s">
        <v>306</v>
      </c>
      <c r="H211" s="224">
        <v>47.3</v>
      </c>
      <c r="L211" s="220"/>
      <c r="M211" s="225"/>
      <c r="N211" s="226"/>
      <c r="O211" s="226"/>
      <c r="P211" s="226"/>
      <c r="Q211" s="226"/>
      <c r="R211" s="226"/>
      <c r="S211" s="226"/>
      <c r="T211" s="227"/>
      <c r="AT211" s="222" t="s">
        <v>161</v>
      </c>
      <c r="AU211" s="222" t="s">
        <v>78</v>
      </c>
      <c r="AV211" s="221" t="s">
        <v>78</v>
      </c>
      <c r="AW211" s="221" t="s">
        <v>34</v>
      </c>
      <c r="AX211" s="221" t="s">
        <v>70</v>
      </c>
      <c r="AY211" s="222" t="s">
        <v>139</v>
      </c>
    </row>
    <row r="212" spans="2:51" s="221" customFormat="1" ht="13.5">
      <c r="B212" s="220"/>
      <c r="D212" s="208" t="s">
        <v>161</v>
      </c>
      <c r="E212" s="222" t="s">
        <v>5</v>
      </c>
      <c r="F212" s="223" t="s">
        <v>307</v>
      </c>
      <c r="H212" s="224">
        <v>55</v>
      </c>
      <c r="L212" s="220"/>
      <c r="M212" s="225"/>
      <c r="N212" s="226"/>
      <c r="O212" s="226"/>
      <c r="P212" s="226"/>
      <c r="Q212" s="226"/>
      <c r="R212" s="226"/>
      <c r="S212" s="226"/>
      <c r="T212" s="227"/>
      <c r="AT212" s="222" t="s">
        <v>161</v>
      </c>
      <c r="AU212" s="222" t="s">
        <v>78</v>
      </c>
      <c r="AV212" s="221" t="s">
        <v>78</v>
      </c>
      <c r="AW212" s="221" t="s">
        <v>34</v>
      </c>
      <c r="AX212" s="221" t="s">
        <v>70</v>
      </c>
      <c r="AY212" s="222" t="s">
        <v>139</v>
      </c>
    </row>
    <row r="213" spans="2:51" s="221" customFormat="1" ht="13.5">
      <c r="B213" s="220"/>
      <c r="D213" s="208" t="s">
        <v>161</v>
      </c>
      <c r="E213" s="222" t="s">
        <v>5</v>
      </c>
      <c r="F213" s="223" t="s">
        <v>308</v>
      </c>
      <c r="H213" s="224">
        <v>5.44</v>
      </c>
      <c r="L213" s="220"/>
      <c r="M213" s="225"/>
      <c r="N213" s="226"/>
      <c r="O213" s="226"/>
      <c r="P213" s="226"/>
      <c r="Q213" s="226"/>
      <c r="R213" s="226"/>
      <c r="S213" s="226"/>
      <c r="T213" s="227"/>
      <c r="AT213" s="222" t="s">
        <v>161</v>
      </c>
      <c r="AU213" s="222" t="s">
        <v>78</v>
      </c>
      <c r="AV213" s="221" t="s">
        <v>78</v>
      </c>
      <c r="AW213" s="221" t="s">
        <v>34</v>
      </c>
      <c r="AX213" s="221" t="s">
        <v>70</v>
      </c>
      <c r="AY213" s="222" t="s">
        <v>139</v>
      </c>
    </row>
    <row r="214" spans="2:51" s="229" customFormat="1" ht="13.5">
      <c r="B214" s="228"/>
      <c r="D214" s="208" t="s">
        <v>161</v>
      </c>
      <c r="E214" s="230" t="s">
        <v>5</v>
      </c>
      <c r="F214" s="231" t="s">
        <v>173</v>
      </c>
      <c r="H214" s="232">
        <v>584.26</v>
      </c>
      <c r="L214" s="228"/>
      <c r="M214" s="233"/>
      <c r="N214" s="234"/>
      <c r="O214" s="234"/>
      <c r="P214" s="234"/>
      <c r="Q214" s="234"/>
      <c r="R214" s="234"/>
      <c r="S214" s="234"/>
      <c r="T214" s="235"/>
      <c r="AT214" s="230" t="s">
        <v>161</v>
      </c>
      <c r="AU214" s="230" t="s">
        <v>78</v>
      </c>
      <c r="AV214" s="229" t="s">
        <v>146</v>
      </c>
      <c r="AW214" s="229" t="s">
        <v>34</v>
      </c>
      <c r="AX214" s="229" t="s">
        <v>76</v>
      </c>
      <c r="AY214" s="230" t="s">
        <v>139</v>
      </c>
    </row>
    <row r="215" spans="2:65" s="259" customFormat="1" ht="16.5" customHeight="1">
      <c r="B215" s="119"/>
      <c r="C215" s="196" t="s">
        <v>309</v>
      </c>
      <c r="D215" s="196" t="s">
        <v>141</v>
      </c>
      <c r="E215" s="197" t="s">
        <v>310</v>
      </c>
      <c r="F215" s="198" t="s">
        <v>311</v>
      </c>
      <c r="G215" s="199" t="s">
        <v>302</v>
      </c>
      <c r="H215" s="200">
        <v>64.74</v>
      </c>
      <c r="I215" s="6"/>
      <c r="J215" s="202">
        <f>ROUND(I215*H215,2)</f>
        <v>0</v>
      </c>
      <c r="K215" s="198" t="s">
        <v>145</v>
      </c>
      <c r="L215" s="119"/>
      <c r="M215" s="203" t="s">
        <v>5</v>
      </c>
      <c r="N215" s="204" t="s">
        <v>41</v>
      </c>
      <c r="O215" s="262"/>
      <c r="P215" s="205">
        <f>O215*H215</f>
        <v>0</v>
      </c>
      <c r="Q215" s="205">
        <v>0</v>
      </c>
      <c r="R215" s="205">
        <f>Q215*H215</f>
        <v>0</v>
      </c>
      <c r="S215" s="205">
        <v>0</v>
      </c>
      <c r="T215" s="206">
        <f>S215*H215</f>
        <v>0</v>
      </c>
      <c r="AR215" s="110" t="s">
        <v>146</v>
      </c>
      <c r="AT215" s="110" t="s">
        <v>141</v>
      </c>
      <c r="AU215" s="110" t="s">
        <v>78</v>
      </c>
      <c r="AY215" s="110" t="s">
        <v>139</v>
      </c>
      <c r="BE215" s="207">
        <f>IF(N215="základní",J215,0)</f>
        <v>0</v>
      </c>
      <c r="BF215" s="207">
        <f>IF(N215="snížená",J215,0)</f>
        <v>0</v>
      </c>
      <c r="BG215" s="207">
        <f>IF(N215="zákl. přenesená",J215,0)</f>
        <v>0</v>
      </c>
      <c r="BH215" s="207">
        <f>IF(N215="sníž. přenesená",J215,0)</f>
        <v>0</v>
      </c>
      <c r="BI215" s="207">
        <f>IF(N215="nulová",J215,0)</f>
        <v>0</v>
      </c>
      <c r="BJ215" s="110" t="s">
        <v>76</v>
      </c>
      <c r="BK215" s="207">
        <f>ROUND(I215*H215,2)</f>
        <v>0</v>
      </c>
      <c r="BL215" s="110" t="s">
        <v>146</v>
      </c>
      <c r="BM215" s="110" t="s">
        <v>312</v>
      </c>
    </row>
    <row r="216" spans="2:47" s="259" customFormat="1" ht="27">
      <c r="B216" s="119"/>
      <c r="D216" s="208" t="s">
        <v>148</v>
      </c>
      <c r="F216" s="209" t="s">
        <v>313</v>
      </c>
      <c r="L216" s="119"/>
      <c r="M216" s="210"/>
      <c r="N216" s="262"/>
      <c r="O216" s="262"/>
      <c r="P216" s="262"/>
      <c r="Q216" s="262"/>
      <c r="R216" s="262"/>
      <c r="S216" s="262"/>
      <c r="T216" s="211"/>
      <c r="AT216" s="110" t="s">
        <v>148</v>
      </c>
      <c r="AU216" s="110" t="s">
        <v>78</v>
      </c>
    </row>
    <row r="217" spans="2:65" s="259" customFormat="1" ht="16.5" customHeight="1">
      <c r="B217" s="119"/>
      <c r="C217" s="196" t="s">
        <v>314</v>
      </c>
      <c r="D217" s="196" t="s">
        <v>141</v>
      </c>
      <c r="E217" s="197" t="s">
        <v>315</v>
      </c>
      <c r="F217" s="198" t="s">
        <v>316</v>
      </c>
      <c r="G217" s="199" t="s">
        <v>302</v>
      </c>
      <c r="H217" s="200">
        <v>64.74</v>
      </c>
      <c r="I217" s="6"/>
      <c r="J217" s="202">
        <f>ROUND(I217*H217,2)</f>
        <v>0</v>
      </c>
      <c r="K217" s="198" t="s">
        <v>145</v>
      </c>
      <c r="L217" s="119"/>
      <c r="M217" s="203" t="s">
        <v>5</v>
      </c>
      <c r="N217" s="204" t="s">
        <v>41</v>
      </c>
      <c r="O217" s="262"/>
      <c r="P217" s="205">
        <f>O217*H217</f>
        <v>0</v>
      </c>
      <c r="Q217" s="205">
        <v>0</v>
      </c>
      <c r="R217" s="205">
        <f>Q217*H217</f>
        <v>0</v>
      </c>
      <c r="S217" s="205">
        <v>0</v>
      </c>
      <c r="T217" s="206">
        <f>S217*H217</f>
        <v>0</v>
      </c>
      <c r="AR217" s="110" t="s">
        <v>146</v>
      </c>
      <c r="AT217" s="110" t="s">
        <v>141</v>
      </c>
      <c r="AU217" s="110" t="s">
        <v>78</v>
      </c>
      <c r="AY217" s="110" t="s">
        <v>139</v>
      </c>
      <c r="BE217" s="207">
        <f>IF(N217="základní",J217,0)</f>
        <v>0</v>
      </c>
      <c r="BF217" s="207">
        <f>IF(N217="snížená",J217,0)</f>
        <v>0</v>
      </c>
      <c r="BG217" s="207">
        <f>IF(N217="zákl. přenesená",J217,0)</f>
        <v>0</v>
      </c>
      <c r="BH217" s="207">
        <f>IF(N217="sníž. přenesená",J217,0)</f>
        <v>0</v>
      </c>
      <c r="BI217" s="207">
        <f>IF(N217="nulová",J217,0)</f>
        <v>0</v>
      </c>
      <c r="BJ217" s="110" t="s">
        <v>76</v>
      </c>
      <c r="BK217" s="207">
        <f>ROUND(I217*H217,2)</f>
        <v>0</v>
      </c>
      <c r="BL217" s="110" t="s">
        <v>146</v>
      </c>
      <c r="BM217" s="110" t="s">
        <v>317</v>
      </c>
    </row>
    <row r="218" spans="2:47" s="259" customFormat="1" ht="27">
      <c r="B218" s="119"/>
      <c r="D218" s="208" t="s">
        <v>148</v>
      </c>
      <c r="F218" s="209" t="s">
        <v>318</v>
      </c>
      <c r="L218" s="119"/>
      <c r="M218" s="210"/>
      <c r="N218" s="262"/>
      <c r="O218" s="262"/>
      <c r="P218" s="262"/>
      <c r="Q218" s="262"/>
      <c r="R218" s="262"/>
      <c r="S218" s="262"/>
      <c r="T218" s="211"/>
      <c r="AT218" s="110" t="s">
        <v>148</v>
      </c>
      <c r="AU218" s="110" t="s">
        <v>78</v>
      </c>
    </row>
    <row r="219" spans="2:47" s="259" customFormat="1" ht="40.5">
      <c r="B219" s="119"/>
      <c r="D219" s="208" t="s">
        <v>159</v>
      </c>
      <c r="F219" s="212" t="s">
        <v>319</v>
      </c>
      <c r="L219" s="119"/>
      <c r="M219" s="210"/>
      <c r="N219" s="262"/>
      <c r="O219" s="262"/>
      <c r="P219" s="262"/>
      <c r="Q219" s="262"/>
      <c r="R219" s="262"/>
      <c r="S219" s="262"/>
      <c r="T219" s="211"/>
      <c r="AT219" s="110" t="s">
        <v>159</v>
      </c>
      <c r="AU219" s="110" t="s">
        <v>78</v>
      </c>
    </row>
    <row r="220" spans="2:51" s="214" customFormat="1" ht="13.5">
      <c r="B220" s="213"/>
      <c r="D220" s="208" t="s">
        <v>161</v>
      </c>
      <c r="E220" s="215" t="s">
        <v>5</v>
      </c>
      <c r="F220" s="216" t="s">
        <v>212</v>
      </c>
      <c r="H220" s="215" t="s">
        <v>5</v>
      </c>
      <c r="L220" s="213"/>
      <c r="M220" s="217"/>
      <c r="N220" s="218"/>
      <c r="O220" s="218"/>
      <c r="P220" s="218"/>
      <c r="Q220" s="218"/>
      <c r="R220" s="218"/>
      <c r="S220" s="218"/>
      <c r="T220" s="219"/>
      <c r="AT220" s="215" t="s">
        <v>161</v>
      </c>
      <c r="AU220" s="215" t="s">
        <v>78</v>
      </c>
      <c r="AV220" s="214" t="s">
        <v>76</v>
      </c>
      <c r="AW220" s="214" t="s">
        <v>34</v>
      </c>
      <c r="AX220" s="214" t="s">
        <v>70</v>
      </c>
      <c r="AY220" s="215" t="s">
        <v>139</v>
      </c>
    </row>
    <row r="221" spans="2:51" s="221" customFormat="1" ht="13.5">
      <c r="B221" s="220"/>
      <c r="D221" s="208" t="s">
        <v>161</v>
      </c>
      <c r="E221" s="222" t="s">
        <v>5</v>
      </c>
      <c r="F221" s="223" t="s">
        <v>320</v>
      </c>
      <c r="H221" s="224">
        <v>64.74</v>
      </c>
      <c r="L221" s="220"/>
      <c r="M221" s="225"/>
      <c r="N221" s="226"/>
      <c r="O221" s="226"/>
      <c r="P221" s="226"/>
      <c r="Q221" s="226"/>
      <c r="R221" s="226"/>
      <c r="S221" s="226"/>
      <c r="T221" s="227"/>
      <c r="AT221" s="222" t="s">
        <v>161</v>
      </c>
      <c r="AU221" s="222" t="s">
        <v>78</v>
      </c>
      <c r="AV221" s="221" t="s">
        <v>78</v>
      </c>
      <c r="AW221" s="221" t="s">
        <v>34</v>
      </c>
      <c r="AX221" s="221" t="s">
        <v>76</v>
      </c>
      <c r="AY221" s="222" t="s">
        <v>139</v>
      </c>
    </row>
    <row r="222" spans="2:65" s="259" customFormat="1" ht="16.5" customHeight="1">
      <c r="B222" s="119"/>
      <c r="C222" s="196" t="s">
        <v>321</v>
      </c>
      <c r="D222" s="196" t="s">
        <v>141</v>
      </c>
      <c r="E222" s="197" t="s">
        <v>322</v>
      </c>
      <c r="F222" s="198" t="s">
        <v>323</v>
      </c>
      <c r="G222" s="199" t="s">
        <v>302</v>
      </c>
      <c r="H222" s="200">
        <v>32.37</v>
      </c>
      <c r="I222" s="6"/>
      <c r="J222" s="202">
        <f>ROUND(I222*H222,2)</f>
        <v>0</v>
      </c>
      <c r="K222" s="198" t="s">
        <v>145</v>
      </c>
      <c r="L222" s="119"/>
      <c r="M222" s="203" t="s">
        <v>5</v>
      </c>
      <c r="N222" s="204" t="s">
        <v>41</v>
      </c>
      <c r="O222" s="262"/>
      <c r="P222" s="205">
        <f>O222*H222</f>
        <v>0</v>
      </c>
      <c r="Q222" s="205">
        <v>0</v>
      </c>
      <c r="R222" s="205">
        <f>Q222*H222</f>
        <v>0</v>
      </c>
      <c r="S222" s="205">
        <v>0</v>
      </c>
      <c r="T222" s="206">
        <f>S222*H222</f>
        <v>0</v>
      </c>
      <c r="AR222" s="110" t="s">
        <v>146</v>
      </c>
      <c r="AT222" s="110" t="s">
        <v>141</v>
      </c>
      <c r="AU222" s="110" t="s">
        <v>78</v>
      </c>
      <c r="AY222" s="110" t="s">
        <v>139</v>
      </c>
      <c r="BE222" s="207">
        <f>IF(N222="základní",J222,0)</f>
        <v>0</v>
      </c>
      <c r="BF222" s="207">
        <f>IF(N222="snížená",J222,0)</f>
        <v>0</v>
      </c>
      <c r="BG222" s="207">
        <f>IF(N222="zákl. přenesená",J222,0)</f>
        <v>0</v>
      </c>
      <c r="BH222" s="207">
        <f>IF(N222="sníž. přenesená",J222,0)</f>
        <v>0</v>
      </c>
      <c r="BI222" s="207">
        <f>IF(N222="nulová",J222,0)</f>
        <v>0</v>
      </c>
      <c r="BJ222" s="110" t="s">
        <v>76</v>
      </c>
      <c r="BK222" s="207">
        <f>ROUND(I222*H222,2)</f>
        <v>0</v>
      </c>
      <c r="BL222" s="110" t="s">
        <v>146</v>
      </c>
      <c r="BM222" s="110" t="s">
        <v>324</v>
      </c>
    </row>
    <row r="223" spans="2:47" s="259" customFormat="1" ht="27">
      <c r="B223" s="119"/>
      <c r="D223" s="208" t="s">
        <v>148</v>
      </c>
      <c r="F223" s="209" t="s">
        <v>325</v>
      </c>
      <c r="L223" s="119"/>
      <c r="M223" s="210"/>
      <c r="N223" s="262"/>
      <c r="O223" s="262"/>
      <c r="P223" s="262"/>
      <c r="Q223" s="262"/>
      <c r="R223" s="262"/>
      <c r="S223" s="262"/>
      <c r="T223" s="211"/>
      <c r="AT223" s="110" t="s">
        <v>148</v>
      </c>
      <c r="AU223" s="110" t="s">
        <v>78</v>
      </c>
    </row>
    <row r="224" spans="2:51" s="221" customFormat="1" ht="13.5">
      <c r="B224" s="220"/>
      <c r="D224" s="208" t="s">
        <v>161</v>
      </c>
      <c r="E224" s="222" t="s">
        <v>5</v>
      </c>
      <c r="F224" s="223" t="s">
        <v>326</v>
      </c>
      <c r="H224" s="224">
        <v>32.37</v>
      </c>
      <c r="L224" s="220"/>
      <c r="M224" s="225"/>
      <c r="N224" s="226"/>
      <c r="O224" s="226"/>
      <c r="P224" s="226"/>
      <c r="Q224" s="226"/>
      <c r="R224" s="226"/>
      <c r="S224" s="226"/>
      <c r="T224" s="227"/>
      <c r="AT224" s="222" t="s">
        <v>161</v>
      </c>
      <c r="AU224" s="222" t="s">
        <v>78</v>
      </c>
      <c r="AV224" s="221" t="s">
        <v>78</v>
      </c>
      <c r="AW224" s="221" t="s">
        <v>34</v>
      </c>
      <c r="AX224" s="221" t="s">
        <v>76</v>
      </c>
      <c r="AY224" s="222" t="s">
        <v>139</v>
      </c>
    </row>
    <row r="225" spans="2:65" s="259" customFormat="1" ht="16.5" customHeight="1">
      <c r="B225" s="119"/>
      <c r="C225" s="196" t="s">
        <v>327</v>
      </c>
      <c r="D225" s="196" t="s">
        <v>141</v>
      </c>
      <c r="E225" s="197" t="s">
        <v>328</v>
      </c>
      <c r="F225" s="198" t="s">
        <v>329</v>
      </c>
      <c r="G225" s="199" t="s">
        <v>302</v>
      </c>
      <c r="H225" s="200">
        <v>1240.518</v>
      </c>
      <c r="I225" s="6"/>
      <c r="J225" s="202">
        <f>ROUND(I225*H225,2)</f>
        <v>0</v>
      </c>
      <c r="K225" s="198" t="s">
        <v>145</v>
      </c>
      <c r="L225" s="119"/>
      <c r="M225" s="203" t="s">
        <v>5</v>
      </c>
      <c r="N225" s="204" t="s">
        <v>41</v>
      </c>
      <c r="O225" s="262"/>
      <c r="P225" s="205">
        <f>O225*H225</f>
        <v>0</v>
      </c>
      <c r="Q225" s="205">
        <v>0</v>
      </c>
      <c r="R225" s="205">
        <f>Q225*H225</f>
        <v>0</v>
      </c>
      <c r="S225" s="205">
        <v>0</v>
      </c>
      <c r="T225" s="206">
        <f>S225*H225</f>
        <v>0</v>
      </c>
      <c r="AR225" s="110" t="s">
        <v>146</v>
      </c>
      <c r="AT225" s="110" t="s">
        <v>141</v>
      </c>
      <c r="AU225" s="110" t="s">
        <v>78</v>
      </c>
      <c r="AY225" s="110" t="s">
        <v>139</v>
      </c>
      <c r="BE225" s="207">
        <f>IF(N225="základní",J225,0)</f>
        <v>0</v>
      </c>
      <c r="BF225" s="207">
        <f>IF(N225="snížená",J225,0)</f>
        <v>0</v>
      </c>
      <c r="BG225" s="207">
        <f>IF(N225="zákl. přenesená",J225,0)</f>
        <v>0</v>
      </c>
      <c r="BH225" s="207">
        <f>IF(N225="sníž. přenesená",J225,0)</f>
        <v>0</v>
      </c>
      <c r="BI225" s="207">
        <f>IF(N225="nulová",J225,0)</f>
        <v>0</v>
      </c>
      <c r="BJ225" s="110" t="s">
        <v>76</v>
      </c>
      <c r="BK225" s="207">
        <f>ROUND(I225*H225,2)</f>
        <v>0</v>
      </c>
      <c r="BL225" s="110" t="s">
        <v>146</v>
      </c>
      <c r="BM225" s="110" t="s">
        <v>330</v>
      </c>
    </row>
    <row r="226" spans="2:47" s="259" customFormat="1" ht="27">
      <c r="B226" s="119"/>
      <c r="D226" s="208" t="s">
        <v>148</v>
      </c>
      <c r="F226" s="209" t="s">
        <v>331</v>
      </c>
      <c r="L226" s="119"/>
      <c r="M226" s="210"/>
      <c r="N226" s="262"/>
      <c r="O226" s="262"/>
      <c r="P226" s="262"/>
      <c r="Q226" s="262"/>
      <c r="R226" s="262"/>
      <c r="S226" s="262"/>
      <c r="T226" s="211"/>
      <c r="AT226" s="110" t="s">
        <v>148</v>
      </c>
      <c r="AU226" s="110" t="s">
        <v>78</v>
      </c>
    </row>
    <row r="227" spans="2:47" s="259" customFormat="1" ht="40.5">
      <c r="B227" s="119"/>
      <c r="D227" s="208" t="s">
        <v>159</v>
      </c>
      <c r="F227" s="212" t="s">
        <v>319</v>
      </c>
      <c r="L227" s="119"/>
      <c r="M227" s="210"/>
      <c r="N227" s="262"/>
      <c r="O227" s="262"/>
      <c r="P227" s="262"/>
      <c r="Q227" s="262"/>
      <c r="R227" s="262"/>
      <c r="S227" s="262"/>
      <c r="T227" s="211"/>
      <c r="AT227" s="110" t="s">
        <v>159</v>
      </c>
      <c r="AU227" s="110" t="s">
        <v>78</v>
      </c>
    </row>
    <row r="228" spans="2:65" s="259" customFormat="1" ht="16.5" customHeight="1">
      <c r="B228" s="119"/>
      <c r="C228" s="196" t="s">
        <v>332</v>
      </c>
      <c r="D228" s="196" t="s">
        <v>141</v>
      </c>
      <c r="E228" s="197" t="s">
        <v>333</v>
      </c>
      <c r="F228" s="198" t="s">
        <v>334</v>
      </c>
      <c r="G228" s="199" t="s">
        <v>302</v>
      </c>
      <c r="H228" s="200">
        <v>1240.518</v>
      </c>
      <c r="I228" s="6"/>
      <c r="J228" s="202">
        <f>ROUND(I228*H228,2)</f>
        <v>0</v>
      </c>
      <c r="K228" s="198" t="s">
        <v>145</v>
      </c>
      <c r="L228" s="119"/>
      <c r="M228" s="203" t="s">
        <v>5</v>
      </c>
      <c r="N228" s="204" t="s">
        <v>41</v>
      </c>
      <c r="O228" s="262"/>
      <c r="P228" s="205">
        <f>O228*H228</f>
        <v>0</v>
      </c>
      <c r="Q228" s="205">
        <v>0</v>
      </c>
      <c r="R228" s="205">
        <f>Q228*H228</f>
        <v>0</v>
      </c>
      <c r="S228" s="205">
        <v>0</v>
      </c>
      <c r="T228" s="206">
        <f>S228*H228</f>
        <v>0</v>
      </c>
      <c r="AR228" s="110" t="s">
        <v>146</v>
      </c>
      <c r="AT228" s="110" t="s">
        <v>141</v>
      </c>
      <c r="AU228" s="110" t="s">
        <v>78</v>
      </c>
      <c r="AY228" s="110" t="s">
        <v>139</v>
      </c>
      <c r="BE228" s="207">
        <f>IF(N228="základní",J228,0)</f>
        <v>0</v>
      </c>
      <c r="BF228" s="207">
        <f>IF(N228="snížená",J228,0)</f>
        <v>0</v>
      </c>
      <c r="BG228" s="207">
        <f>IF(N228="zákl. přenesená",J228,0)</f>
        <v>0</v>
      </c>
      <c r="BH228" s="207">
        <f>IF(N228="sníž. přenesená",J228,0)</f>
        <v>0</v>
      </c>
      <c r="BI228" s="207">
        <f>IF(N228="nulová",J228,0)</f>
        <v>0</v>
      </c>
      <c r="BJ228" s="110" t="s">
        <v>76</v>
      </c>
      <c r="BK228" s="207">
        <f>ROUND(I228*H228,2)</f>
        <v>0</v>
      </c>
      <c r="BL228" s="110" t="s">
        <v>146</v>
      </c>
      <c r="BM228" s="110" t="s">
        <v>335</v>
      </c>
    </row>
    <row r="229" spans="2:47" s="259" customFormat="1" ht="27">
      <c r="B229" s="119"/>
      <c r="D229" s="208" t="s">
        <v>148</v>
      </c>
      <c r="F229" s="209" t="s">
        <v>336</v>
      </c>
      <c r="L229" s="119"/>
      <c r="M229" s="210"/>
      <c r="N229" s="262"/>
      <c r="O229" s="262"/>
      <c r="P229" s="262"/>
      <c r="Q229" s="262"/>
      <c r="R229" s="262"/>
      <c r="S229" s="262"/>
      <c r="T229" s="211"/>
      <c r="AT229" s="110" t="s">
        <v>148</v>
      </c>
      <c r="AU229" s="110" t="s">
        <v>78</v>
      </c>
    </row>
    <row r="230" spans="2:47" s="259" customFormat="1" ht="40.5">
      <c r="B230" s="119"/>
      <c r="D230" s="208" t="s">
        <v>159</v>
      </c>
      <c r="F230" s="212" t="s">
        <v>319</v>
      </c>
      <c r="L230" s="119"/>
      <c r="M230" s="210"/>
      <c r="N230" s="262"/>
      <c r="O230" s="262"/>
      <c r="P230" s="262"/>
      <c r="Q230" s="262"/>
      <c r="R230" s="262"/>
      <c r="S230" s="262"/>
      <c r="T230" s="211"/>
      <c r="AT230" s="110" t="s">
        <v>159</v>
      </c>
      <c r="AU230" s="110" t="s">
        <v>78</v>
      </c>
    </row>
    <row r="231" spans="2:51" s="214" customFormat="1" ht="13.5">
      <c r="B231" s="213"/>
      <c r="D231" s="208" t="s">
        <v>161</v>
      </c>
      <c r="E231" s="215" t="s">
        <v>5</v>
      </c>
      <c r="F231" s="216" t="s">
        <v>337</v>
      </c>
      <c r="H231" s="215" t="s">
        <v>5</v>
      </c>
      <c r="L231" s="213"/>
      <c r="M231" s="217"/>
      <c r="N231" s="218"/>
      <c r="O231" s="218"/>
      <c r="P231" s="218"/>
      <c r="Q231" s="218"/>
      <c r="R231" s="218"/>
      <c r="S231" s="218"/>
      <c r="T231" s="219"/>
      <c r="AT231" s="215" t="s">
        <v>161</v>
      </c>
      <c r="AU231" s="215" t="s">
        <v>78</v>
      </c>
      <c r="AV231" s="214" t="s">
        <v>76</v>
      </c>
      <c r="AW231" s="214" t="s">
        <v>34</v>
      </c>
      <c r="AX231" s="214" t="s">
        <v>70</v>
      </c>
      <c r="AY231" s="215" t="s">
        <v>139</v>
      </c>
    </row>
    <row r="232" spans="2:51" s="221" customFormat="1" ht="13.5">
      <c r="B232" s="220"/>
      <c r="D232" s="208" t="s">
        <v>161</v>
      </c>
      <c r="E232" s="222" t="s">
        <v>5</v>
      </c>
      <c r="F232" s="223" t="s">
        <v>338</v>
      </c>
      <c r="H232" s="224">
        <v>549.718</v>
      </c>
      <c r="L232" s="220"/>
      <c r="M232" s="225"/>
      <c r="N232" s="226"/>
      <c r="O232" s="226"/>
      <c r="P232" s="226"/>
      <c r="Q232" s="226"/>
      <c r="R232" s="226"/>
      <c r="S232" s="226"/>
      <c r="T232" s="227"/>
      <c r="AT232" s="222" t="s">
        <v>161</v>
      </c>
      <c r="AU232" s="222" t="s">
        <v>78</v>
      </c>
      <c r="AV232" s="221" t="s">
        <v>78</v>
      </c>
      <c r="AW232" s="221" t="s">
        <v>34</v>
      </c>
      <c r="AX232" s="221" t="s">
        <v>70</v>
      </c>
      <c r="AY232" s="222" t="s">
        <v>139</v>
      </c>
    </row>
    <row r="233" spans="2:51" s="221" customFormat="1" ht="13.5">
      <c r="B233" s="220"/>
      <c r="D233" s="208" t="s">
        <v>161</v>
      </c>
      <c r="E233" s="222" t="s">
        <v>5</v>
      </c>
      <c r="F233" s="223" t="s">
        <v>339</v>
      </c>
      <c r="H233" s="224">
        <v>403.392</v>
      </c>
      <c r="L233" s="220"/>
      <c r="M233" s="225"/>
      <c r="N233" s="226"/>
      <c r="O233" s="226"/>
      <c r="P233" s="226"/>
      <c r="Q233" s="226"/>
      <c r="R233" s="226"/>
      <c r="S233" s="226"/>
      <c r="T233" s="227"/>
      <c r="AT233" s="222" t="s">
        <v>161</v>
      </c>
      <c r="AU233" s="222" t="s">
        <v>78</v>
      </c>
      <c r="AV233" s="221" t="s">
        <v>78</v>
      </c>
      <c r="AW233" s="221" t="s">
        <v>34</v>
      </c>
      <c r="AX233" s="221" t="s">
        <v>70</v>
      </c>
      <c r="AY233" s="222" t="s">
        <v>139</v>
      </c>
    </row>
    <row r="234" spans="2:51" s="221" customFormat="1" ht="13.5">
      <c r="B234" s="220"/>
      <c r="D234" s="208" t="s">
        <v>161</v>
      </c>
      <c r="E234" s="222" t="s">
        <v>5</v>
      </c>
      <c r="F234" s="223" t="s">
        <v>340</v>
      </c>
      <c r="H234" s="224">
        <v>16.992</v>
      </c>
      <c r="L234" s="220"/>
      <c r="M234" s="225"/>
      <c r="N234" s="226"/>
      <c r="O234" s="226"/>
      <c r="P234" s="226"/>
      <c r="Q234" s="226"/>
      <c r="R234" s="226"/>
      <c r="S234" s="226"/>
      <c r="T234" s="227"/>
      <c r="AT234" s="222" t="s">
        <v>161</v>
      </c>
      <c r="AU234" s="222" t="s">
        <v>78</v>
      </c>
      <c r="AV234" s="221" t="s">
        <v>78</v>
      </c>
      <c r="AW234" s="221" t="s">
        <v>34</v>
      </c>
      <c r="AX234" s="221" t="s">
        <v>70</v>
      </c>
      <c r="AY234" s="222" t="s">
        <v>139</v>
      </c>
    </row>
    <row r="235" spans="2:51" s="214" customFormat="1" ht="13.5">
      <c r="B235" s="213"/>
      <c r="D235" s="208" t="s">
        <v>161</v>
      </c>
      <c r="E235" s="215" t="s">
        <v>5</v>
      </c>
      <c r="F235" s="216" t="s">
        <v>341</v>
      </c>
      <c r="H235" s="215" t="s">
        <v>5</v>
      </c>
      <c r="L235" s="213"/>
      <c r="M235" s="217"/>
      <c r="N235" s="218"/>
      <c r="O235" s="218"/>
      <c r="P235" s="218"/>
      <c r="Q235" s="218"/>
      <c r="R235" s="218"/>
      <c r="S235" s="218"/>
      <c r="T235" s="219"/>
      <c r="AT235" s="215" t="s">
        <v>161</v>
      </c>
      <c r="AU235" s="215" t="s">
        <v>78</v>
      </c>
      <c r="AV235" s="214" t="s">
        <v>76</v>
      </c>
      <c r="AW235" s="214" t="s">
        <v>34</v>
      </c>
      <c r="AX235" s="214" t="s">
        <v>70</v>
      </c>
      <c r="AY235" s="215" t="s">
        <v>139</v>
      </c>
    </row>
    <row r="236" spans="2:51" s="221" customFormat="1" ht="13.5">
      <c r="B236" s="220"/>
      <c r="D236" s="208" t="s">
        <v>161</v>
      </c>
      <c r="E236" s="222" t="s">
        <v>5</v>
      </c>
      <c r="F236" s="223" t="s">
        <v>342</v>
      </c>
      <c r="H236" s="224">
        <v>1025.409</v>
      </c>
      <c r="L236" s="220"/>
      <c r="M236" s="225"/>
      <c r="N236" s="226"/>
      <c r="O236" s="226"/>
      <c r="P236" s="226"/>
      <c r="Q236" s="226"/>
      <c r="R236" s="226"/>
      <c r="S236" s="226"/>
      <c r="T236" s="227"/>
      <c r="AT236" s="222" t="s">
        <v>161</v>
      </c>
      <c r="AU236" s="222" t="s">
        <v>78</v>
      </c>
      <c r="AV236" s="221" t="s">
        <v>78</v>
      </c>
      <c r="AW236" s="221" t="s">
        <v>34</v>
      </c>
      <c r="AX236" s="221" t="s">
        <v>70</v>
      </c>
      <c r="AY236" s="222" t="s">
        <v>139</v>
      </c>
    </row>
    <row r="237" spans="2:51" s="221" customFormat="1" ht="13.5">
      <c r="B237" s="220"/>
      <c r="D237" s="208" t="s">
        <v>161</v>
      </c>
      <c r="E237" s="222" t="s">
        <v>5</v>
      </c>
      <c r="F237" s="223" t="s">
        <v>343</v>
      </c>
      <c r="H237" s="224">
        <v>187.004</v>
      </c>
      <c r="L237" s="220"/>
      <c r="M237" s="225"/>
      <c r="N237" s="226"/>
      <c r="O237" s="226"/>
      <c r="P237" s="226"/>
      <c r="Q237" s="226"/>
      <c r="R237" s="226"/>
      <c r="S237" s="226"/>
      <c r="T237" s="227"/>
      <c r="AT237" s="222" t="s">
        <v>161</v>
      </c>
      <c r="AU237" s="222" t="s">
        <v>78</v>
      </c>
      <c r="AV237" s="221" t="s">
        <v>78</v>
      </c>
      <c r="AW237" s="221" t="s">
        <v>34</v>
      </c>
      <c r="AX237" s="221" t="s">
        <v>70</v>
      </c>
      <c r="AY237" s="222" t="s">
        <v>139</v>
      </c>
    </row>
    <row r="238" spans="2:51" s="214" customFormat="1" ht="13.5">
      <c r="B238" s="213"/>
      <c r="D238" s="208" t="s">
        <v>161</v>
      </c>
      <c r="E238" s="215" t="s">
        <v>5</v>
      </c>
      <c r="F238" s="216" t="s">
        <v>344</v>
      </c>
      <c r="H238" s="215" t="s">
        <v>5</v>
      </c>
      <c r="L238" s="213"/>
      <c r="M238" s="217"/>
      <c r="N238" s="218"/>
      <c r="O238" s="218"/>
      <c r="P238" s="218"/>
      <c r="Q238" s="218"/>
      <c r="R238" s="218"/>
      <c r="S238" s="218"/>
      <c r="T238" s="219"/>
      <c r="AT238" s="215" t="s">
        <v>161</v>
      </c>
      <c r="AU238" s="215" t="s">
        <v>78</v>
      </c>
      <c r="AV238" s="214" t="s">
        <v>76</v>
      </c>
      <c r="AW238" s="214" t="s">
        <v>34</v>
      </c>
      <c r="AX238" s="214" t="s">
        <v>70</v>
      </c>
      <c r="AY238" s="215" t="s">
        <v>139</v>
      </c>
    </row>
    <row r="239" spans="2:51" s="221" customFormat="1" ht="13.5">
      <c r="B239" s="220"/>
      <c r="D239" s="208" t="s">
        <v>161</v>
      </c>
      <c r="E239" s="222" t="s">
        <v>5</v>
      </c>
      <c r="F239" s="223" t="s">
        <v>345</v>
      </c>
      <c r="H239" s="224">
        <v>196</v>
      </c>
      <c r="L239" s="220"/>
      <c r="M239" s="225"/>
      <c r="N239" s="226"/>
      <c r="O239" s="226"/>
      <c r="P239" s="226"/>
      <c r="Q239" s="226"/>
      <c r="R239" s="226"/>
      <c r="S239" s="226"/>
      <c r="T239" s="227"/>
      <c r="AT239" s="222" t="s">
        <v>161</v>
      </c>
      <c r="AU239" s="222" t="s">
        <v>78</v>
      </c>
      <c r="AV239" s="221" t="s">
        <v>78</v>
      </c>
      <c r="AW239" s="221" t="s">
        <v>34</v>
      </c>
      <c r="AX239" s="221" t="s">
        <v>70</v>
      </c>
      <c r="AY239" s="222" t="s">
        <v>139</v>
      </c>
    </row>
    <row r="240" spans="2:51" s="221" customFormat="1" ht="13.5">
      <c r="B240" s="220"/>
      <c r="D240" s="208" t="s">
        <v>161</v>
      </c>
      <c r="E240" s="222" t="s">
        <v>5</v>
      </c>
      <c r="F240" s="223" t="s">
        <v>346</v>
      </c>
      <c r="H240" s="224">
        <v>15.75</v>
      </c>
      <c r="L240" s="220"/>
      <c r="M240" s="225"/>
      <c r="N240" s="226"/>
      <c r="O240" s="226"/>
      <c r="P240" s="226"/>
      <c r="Q240" s="226"/>
      <c r="R240" s="226"/>
      <c r="S240" s="226"/>
      <c r="T240" s="227"/>
      <c r="AT240" s="222" t="s">
        <v>161</v>
      </c>
      <c r="AU240" s="222" t="s">
        <v>78</v>
      </c>
      <c r="AV240" s="221" t="s">
        <v>78</v>
      </c>
      <c r="AW240" s="221" t="s">
        <v>34</v>
      </c>
      <c r="AX240" s="221" t="s">
        <v>70</v>
      </c>
      <c r="AY240" s="222" t="s">
        <v>139</v>
      </c>
    </row>
    <row r="241" spans="2:51" s="221" customFormat="1" ht="13.5">
      <c r="B241" s="220"/>
      <c r="D241" s="208" t="s">
        <v>161</v>
      </c>
      <c r="E241" s="222" t="s">
        <v>5</v>
      </c>
      <c r="F241" s="223" t="s">
        <v>347</v>
      </c>
      <c r="H241" s="224">
        <v>56.7</v>
      </c>
      <c r="L241" s="220"/>
      <c r="M241" s="225"/>
      <c r="N241" s="226"/>
      <c r="O241" s="226"/>
      <c r="P241" s="226"/>
      <c r="Q241" s="226"/>
      <c r="R241" s="226"/>
      <c r="S241" s="226"/>
      <c r="T241" s="227"/>
      <c r="AT241" s="222" t="s">
        <v>161</v>
      </c>
      <c r="AU241" s="222" t="s">
        <v>78</v>
      </c>
      <c r="AV241" s="221" t="s">
        <v>78</v>
      </c>
      <c r="AW241" s="221" t="s">
        <v>34</v>
      </c>
      <c r="AX241" s="221" t="s">
        <v>70</v>
      </c>
      <c r="AY241" s="222" t="s">
        <v>139</v>
      </c>
    </row>
    <row r="242" spans="2:51" s="221" customFormat="1" ht="13.5">
      <c r="B242" s="220"/>
      <c r="D242" s="208" t="s">
        <v>161</v>
      </c>
      <c r="E242" s="222" t="s">
        <v>5</v>
      </c>
      <c r="F242" s="223" t="s">
        <v>348</v>
      </c>
      <c r="H242" s="224">
        <v>5.95</v>
      </c>
      <c r="L242" s="220"/>
      <c r="M242" s="225"/>
      <c r="N242" s="226"/>
      <c r="O242" s="226"/>
      <c r="P242" s="226"/>
      <c r="Q242" s="226"/>
      <c r="R242" s="226"/>
      <c r="S242" s="226"/>
      <c r="T242" s="227"/>
      <c r="AT242" s="222" t="s">
        <v>161</v>
      </c>
      <c r="AU242" s="222" t="s">
        <v>78</v>
      </c>
      <c r="AV242" s="221" t="s">
        <v>78</v>
      </c>
      <c r="AW242" s="221" t="s">
        <v>34</v>
      </c>
      <c r="AX242" s="221" t="s">
        <v>70</v>
      </c>
      <c r="AY242" s="222" t="s">
        <v>139</v>
      </c>
    </row>
    <row r="243" spans="2:51" s="214" customFormat="1" ht="13.5">
      <c r="B243" s="213"/>
      <c r="D243" s="208" t="s">
        <v>161</v>
      </c>
      <c r="E243" s="215" t="s">
        <v>5</v>
      </c>
      <c r="F243" s="216" t="s">
        <v>349</v>
      </c>
      <c r="H243" s="215" t="s">
        <v>5</v>
      </c>
      <c r="L243" s="213"/>
      <c r="M243" s="217"/>
      <c r="N243" s="218"/>
      <c r="O243" s="218"/>
      <c r="P243" s="218"/>
      <c r="Q243" s="218"/>
      <c r="R243" s="218"/>
      <c r="S243" s="218"/>
      <c r="T243" s="219"/>
      <c r="AT243" s="215" t="s">
        <v>161</v>
      </c>
      <c r="AU243" s="215" t="s">
        <v>78</v>
      </c>
      <c r="AV243" s="214" t="s">
        <v>76</v>
      </c>
      <c r="AW243" s="214" t="s">
        <v>34</v>
      </c>
      <c r="AX243" s="214" t="s">
        <v>70</v>
      </c>
      <c r="AY243" s="215" t="s">
        <v>139</v>
      </c>
    </row>
    <row r="244" spans="2:51" s="221" customFormat="1" ht="13.5">
      <c r="B244" s="220"/>
      <c r="D244" s="208" t="s">
        <v>161</v>
      </c>
      <c r="E244" s="222" t="s">
        <v>5</v>
      </c>
      <c r="F244" s="223" t="s">
        <v>350</v>
      </c>
      <c r="H244" s="224">
        <v>18.774</v>
      </c>
      <c r="L244" s="220"/>
      <c r="M244" s="225"/>
      <c r="N244" s="226"/>
      <c r="O244" s="226"/>
      <c r="P244" s="226"/>
      <c r="Q244" s="226"/>
      <c r="R244" s="226"/>
      <c r="S244" s="226"/>
      <c r="T244" s="227"/>
      <c r="AT244" s="222" t="s">
        <v>161</v>
      </c>
      <c r="AU244" s="222" t="s">
        <v>78</v>
      </c>
      <c r="AV244" s="221" t="s">
        <v>78</v>
      </c>
      <c r="AW244" s="221" t="s">
        <v>34</v>
      </c>
      <c r="AX244" s="221" t="s">
        <v>70</v>
      </c>
      <c r="AY244" s="222" t="s">
        <v>139</v>
      </c>
    </row>
    <row r="245" spans="2:51" s="214" customFormat="1" ht="13.5">
      <c r="B245" s="213"/>
      <c r="D245" s="208" t="s">
        <v>161</v>
      </c>
      <c r="E245" s="215" t="s">
        <v>5</v>
      </c>
      <c r="F245" s="216" t="s">
        <v>351</v>
      </c>
      <c r="H245" s="215" t="s">
        <v>5</v>
      </c>
      <c r="L245" s="213"/>
      <c r="M245" s="217"/>
      <c r="N245" s="218"/>
      <c r="O245" s="218"/>
      <c r="P245" s="218"/>
      <c r="Q245" s="218"/>
      <c r="R245" s="218"/>
      <c r="S245" s="218"/>
      <c r="T245" s="219"/>
      <c r="AT245" s="215" t="s">
        <v>161</v>
      </c>
      <c r="AU245" s="215" t="s">
        <v>78</v>
      </c>
      <c r="AV245" s="214" t="s">
        <v>76</v>
      </c>
      <c r="AW245" s="214" t="s">
        <v>34</v>
      </c>
      <c r="AX245" s="214" t="s">
        <v>70</v>
      </c>
      <c r="AY245" s="215" t="s">
        <v>139</v>
      </c>
    </row>
    <row r="246" spans="2:51" s="221" customFormat="1" ht="13.5">
      <c r="B246" s="220"/>
      <c r="D246" s="208" t="s">
        <v>161</v>
      </c>
      <c r="E246" s="222" t="s">
        <v>5</v>
      </c>
      <c r="F246" s="223" t="s">
        <v>352</v>
      </c>
      <c r="H246" s="224">
        <v>5.346</v>
      </c>
      <c r="L246" s="220"/>
      <c r="M246" s="225"/>
      <c r="N246" s="226"/>
      <c r="O246" s="226"/>
      <c r="P246" s="226"/>
      <c r="Q246" s="226"/>
      <c r="R246" s="226"/>
      <c r="S246" s="226"/>
      <c r="T246" s="227"/>
      <c r="AT246" s="222" t="s">
        <v>161</v>
      </c>
      <c r="AU246" s="222" t="s">
        <v>78</v>
      </c>
      <c r="AV246" s="221" t="s">
        <v>78</v>
      </c>
      <c r="AW246" s="221" t="s">
        <v>34</v>
      </c>
      <c r="AX246" s="221" t="s">
        <v>70</v>
      </c>
      <c r="AY246" s="222" t="s">
        <v>139</v>
      </c>
    </row>
    <row r="247" spans="2:51" s="237" customFormat="1" ht="13.5">
      <c r="B247" s="236"/>
      <c r="D247" s="208" t="s">
        <v>161</v>
      </c>
      <c r="E247" s="238" t="s">
        <v>5</v>
      </c>
      <c r="F247" s="239" t="s">
        <v>353</v>
      </c>
      <c r="H247" s="240">
        <v>2481.035</v>
      </c>
      <c r="L247" s="236"/>
      <c r="M247" s="241"/>
      <c r="N247" s="242"/>
      <c r="O247" s="242"/>
      <c r="P247" s="242"/>
      <c r="Q247" s="242"/>
      <c r="R247" s="242"/>
      <c r="S247" s="242"/>
      <c r="T247" s="243"/>
      <c r="AT247" s="238" t="s">
        <v>161</v>
      </c>
      <c r="AU247" s="238" t="s">
        <v>78</v>
      </c>
      <c r="AV247" s="237" t="s">
        <v>154</v>
      </c>
      <c r="AW247" s="237" t="s">
        <v>34</v>
      </c>
      <c r="AX247" s="237" t="s">
        <v>70</v>
      </c>
      <c r="AY247" s="238" t="s">
        <v>139</v>
      </c>
    </row>
    <row r="248" spans="2:51" s="221" customFormat="1" ht="13.5">
      <c r="B248" s="220"/>
      <c r="D248" s="208" t="s">
        <v>161</v>
      </c>
      <c r="E248" s="222" t="s">
        <v>5</v>
      </c>
      <c r="F248" s="223" t="s">
        <v>354</v>
      </c>
      <c r="H248" s="224">
        <v>1240.518</v>
      </c>
      <c r="L248" s="220"/>
      <c r="M248" s="225"/>
      <c r="N248" s="226"/>
      <c r="O248" s="226"/>
      <c r="P248" s="226"/>
      <c r="Q248" s="226"/>
      <c r="R248" s="226"/>
      <c r="S248" s="226"/>
      <c r="T248" s="227"/>
      <c r="AT248" s="222" t="s">
        <v>161</v>
      </c>
      <c r="AU248" s="222" t="s">
        <v>78</v>
      </c>
      <c r="AV248" s="221" t="s">
        <v>78</v>
      </c>
      <c r="AW248" s="221" t="s">
        <v>34</v>
      </c>
      <c r="AX248" s="221" t="s">
        <v>76</v>
      </c>
      <c r="AY248" s="222" t="s">
        <v>139</v>
      </c>
    </row>
    <row r="249" spans="2:65" s="259" customFormat="1" ht="16.5" customHeight="1">
      <c r="B249" s="119"/>
      <c r="C249" s="196" t="s">
        <v>355</v>
      </c>
      <c r="D249" s="196" t="s">
        <v>141</v>
      </c>
      <c r="E249" s="197" t="s">
        <v>356</v>
      </c>
      <c r="F249" s="198" t="s">
        <v>357</v>
      </c>
      <c r="G249" s="199" t="s">
        <v>302</v>
      </c>
      <c r="H249" s="200">
        <v>620.259</v>
      </c>
      <c r="I249" s="6"/>
      <c r="J249" s="202">
        <f>ROUND(I249*H249,2)</f>
        <v>0</v>
      </c>
      <c r="K249" s="198" t="s">
        <v>145</v>
      </c>
      <c r="L249" s="119"/>
      <c r="M249" s="203" t="s">
        <v>5</v>
      </c>
      <c r="N249" s="204" t="s">
        <v>41</v>
      </c>
      <c r="O249" s="262"/>
      <c r="P249" s="205">
        <f>O249*H249</f>
        <v>0</v>
      </c>
      <c r="Q249" s="205">
        <v>0</v>
      </c>
      <c r="R249" s="205">
        <f>Q249*H249</f>
        <v>0</v>
      </c>
      <c r="S249" s="205">
        <v>0</v>
      </c>
      <c r="T249" s="206">
        <f>S249*H249</f>
        <v>0</v>
      </c>
      <c r="AR249" s="110" t="s">
        <v>146</v>
      </c>
      <c r="AT249" s="110" t="s">
        <v>141</v>
      </c>
      <c r="AU249" s="110" t="s">
        <v>78</v>
      </c>
      <c r="AY249" s="110" t="s">
        <v>139</v>
      </c>
      <c r="BE249" s="207">
        <f>IF(N249="základní",J249,0)</f>
        <v>0</v>
      </c>
      <c r="BF249" s="207">
        <f>IF(N249="snížená",J249,0)</f>
        <v>0</v>
      </c>
      <c r="BG249" s="207">
        <f>IF(N249="zákl. přenesená",J249,0)</f>
        <v>0</v>
      </c>
      <c r="BH249" s="207">
        <f>IF(N249="sníž. přenesená",J249,0)</f>
        <v>0</v>
      </c>
      <c r="BI249" s="207">
        <f>IF(N249="nulová",J249,0)</f>
        <v>0</v>
      </c>
      <c r="BJ249" s="110" t="s">
        <v>76</v>
      </c>
      <c r="BK249" s="207">
        <f>ROUND(I249*H249,2)</f>
        <v>0</v>
      </c>
      <c r="BL249" s="110" t="s">
        <v>146</v>
      </c>
      <c r="BM249" s="110" t="s">
        <v>358</v>
      </c>
    </row>
    <row r="250" spans="2:47" s="259" customFormat="1" ht="27">
      <c r="B250" s="119"/>
      <c r="D250" s="208" t="s">
        <v>148</v>
      </c>
      <c r="F250" s="209" t="s">
        <v>359</v>
      </c>
      <c r="L250" s="119"/>
      <c r="M250" s="210"/>
      <c r="N250" s="262"/>
      <c r="O250" s="262"/>
      <c r="P250" s="262"/>
      <c r="Q250" s="262"/>
      <c r="R250" s="262"/>
      <c r="S250" s="262"/>
      <c r="T250" s="211"/>
      <c r="AT250" s="110" t="s">
        <v>148</v>
      </c>
      <c r="AU250" s="110" t="s">
        <v>78</v>
      </c>
    </row>
    <row r="251" spans="2:51" s="221" customFormat="1" ht="13.5">
      <c r="B251" s="220"/>
      <c r="D251" s="208" t="s">
        <v>161</v>
      </c>
      <c r="E251" s="222" t="s">
        <v>5</v>
      </c>
      <c r="F251" s="223" t="s">
        <v>360</v>
      </c>
      <c r="H251" s="224">
        <v>620.259</v>
      </c>
      <c r="L251" s="220"/>
      <c r="M251" s="225"/>
      <c r="N251" s="226"/>
      <c r="O251" s="226"/>
      <c r="P251" s="226"/>
      <c r="Q251" s="226"/>
      <c r="R251" s="226"/>
      <c r="S251" s="226"/>
      <c r="T251" s="227"/>
      <c r="AT251" s="222" t="s">
        <v>161</v>
      </c>
      <c r="AU251" s="222" t="s">
        <v>78</v>
      </c>
      <c r="AV251" s="221" t="s">
        <v>78</v>
      </c>
      <c r="AW251" s="221" t="s">
        <v>34</v>
      </c>
      <c r="AX251" s="221" t="s">
        <v>76</v>
      </c>
      <c r="AY251" s="222" t="s">
        <v>139</v>
      </c>
    </row>
    <row r="252" spans="2:65" s="259" customFormat="1" ht="25.5" customHeight="1">
      <c r="B252" s="119"/>
      <c r="C252" s="196" t="s">
        <v>361</v>
      </c>
      <c r="D252" s="196" t="s">
        <v>141</v>
      </c>
      <c r="E252" s="197" t="s">
        <v>362</v>
      </c>
      <c r="F252" s="198" t="s">
        <v>363</v>
      </c>
      <c r="G252" s="199" t="s">
        <v>224</v>
      </c>
      <c r="H252" s="200">
        <v>33.5</v>
      </c>
      <c r="I252" s="6"/>
      <c r="J252" s="202">
        <f>ROUND(I252*H252,2)</f>
        <v>0</v>
      </c>
      <c r="K252" s="198" t="s">
        <v>145</v>
      </c>
      <c r="L252" s="119"/>
      <c r="M252" s="203" t="s">
        <v>5</v>
      </c>
      <c r="N252" s="204" t="s">
        <v>41</v>
      </c>
      <c r="O252" s="262"/>
      <c r="P252" s="205">
        <f>O252*H252</f>
        <v>0</v>
      </c>
      <c r="Q252" s="205">
        <v>0</v>
      </c>
      <c r="R252" s="205">
        <f>Q252*H252</f>
        <v>0</v>
      </c>
      <c r="S252" s="205">
        <v>0</v>
      </c>
      <c r="T252" s="206">
        <f>S252*H252</f>
        <v>0</v>
      </c>
      <c r="AR252" s="110" t="s">
        <v>146</v>
      </c>
      <c r="AT252" s="110" t="s">
        <v>141</v>
      </c>
      <c r="AU252" s="110" t="s">
        <v>78</v>
      </c>
      <c r="AY252" s="110" t="s">
        <v>139</v>
      </c>
      <c r="BE252" s="207">
        <f>IF(N252="základní",J252,0)</f>
        <v>0</v>
      </c>
      <c r="BF252" s="207">
        <f>IF(N252="snížená",J252,0)</f>
        <v>0</v>
      </c>
      <c r="BG252" s="207">
        <f>IF(N252="zákl. přenesená",J252,0)</f>
        <v>0</v>
      </c>
      <c r="BH252" s="207">
        <f>IF(N252="sníž. přenesená",J252,0)</f>
        <v>0</v>
      </c>
      <c r="BI252" s="207">
        <f>IF(N252="nulová",J252,0)</f>
        <v>0</v>
      </c>
      <c r="BJ252" s="110" t="s">
        <v>76</v>
      </c>
      <c r="BK252" s="207">
        <f>ROUND(I252*H252,2)</f>
        <v>0</v>
      </c>
      <c r="BL252" s="110" t="s">
        <v>146</v>
      </c>
      <c r="BM252" s="110" t="s">
        <v>364</v>
      </c>
    </row>
    <row r="253" spans="2:47" s="259" customFormat="1" ht="27">
      <c r="B253" s="119"/>
      <c r="D253" s="208" t="s">
        <v>148</v>
      </c>
      <c r="F253" s="209" t="s">
        <v>365</v>
      </c>
      <c r="L253" s="119"/>
      <c r="M253" s="210"/>
      <c r="N253" s="262"/>
      <c r="O253" s="262"/>
      <c r="P253" s="262"/>
      <c r="Q253" s="262"/>
      <c r="R253" s="262"/>
      <c r="S253" s="262"/>
      <c r="T253" s="211"/>
      <c r="AT253" s="110" t="s">
        <v>148</v>
      </c>
      <c r="AU253" s="110" t="s">
        <v>78</v>
      </c>
    </row>
    <row r="254" spans="2:47" s="259" customFormat="1" ht="27">
      <c r="B254" s="119"/>
      <c r="D254" s="208" t="s">
        <v>159</v>
      </c>
      <c r="F254" s="212" t="s">
        <v>160</v>
      </c>
      <c r="L254" s="119"/>
      <c r="M254" s="210"/>
      <c r="N254" s="262"/>
      <c r="O254" s="262"/>
      <c r="P254" s="262"/>
      <c r="Q254" s="262"/>
      <c r="R254" s="262"/>
      <c r="S254" s="262"/>
      <c r="T254" s="211"/>
      <c r="AT254" s="110" t="s">
        <v>159</v>
      </c>
      <c r="AU254" s="110" t="s">
        <v>78</v>
      </c>
    </row>
    <row r="255" spans="2:51" s="221" customFormat="1" ht="13.5">
      <c r="B255" s="220"/>
      <c r="D255" s="208" t="s">
        <v>161</v>
      </c>
      <c r="E255" s="222" t="s">
        <v>5</v>
      </c>
      <c r="F255" s="223" t="s">
        <v>366</v>
      </c>
      <c r="H255" s="224">
        <v>35.5</v>
      </c>
      <c r="L255" s="220"/>
      <c r="M255" s="225"/>
      <c r="N255" s="226"/>
      <c r="O255" s="226"/>
      <c r="P255" s="226"/>
      <c r="Q255" s="226"/>
      <c r="R255" s="226"/>
      <c r="S255" s="226"/>
      <c r="T255" s="227"/>
      <c r="AT255" s="222" t="s">
        <v>161</v>
      </c>
      <c r="AU255" s="222" t="s">
        <v>78</v>
      </c>
      <c r="AV255" s="221" t="s">
        <v>78</v>
      </c>
      <c r="AW255" s="221" t="s">
        <v>34</v>
      </c>
      <c r="AX255" s="221" t="s">
        <v>76</v>
      </c>
      <c r="AY255" s="222" t="s">
        <v>139</v>
      </c>
    </row>
    <row r="256" spans="2:65" s="259" customFormat="1" ht="16.5" customHeight="1">
      <c r="B256" s="119"/>
      <c r="C256" s="244" t="s">
        <v>367</v>
      </c>
      <c r="D256" s="244" t="s">
        <v>368</v>
      </c>
      <c r="E256" s="245" t="s">
        <v>369</v>
      </c>
      <c r="F256" s="246" t="s">
        <v>370</v>
      </c>
      <c r="G256" s="247" t="s">
        <v>224</v>
      </c>
      <c r="H256" s="248">
        <v>35.505</v>
      </c>
      <c r="I256" s="6"/>
      <c r="J256" s="249">
        <f>ROUND(I256*H256,2)</f>
        <v>0</v>
      </c>
      <c r="K256" s="246" t="s">
        <v>5</v>
      </c>
      <c r="L256" s="250"/>
      <c r="M256" s="251" t="s">
        <v>5</v>
      </c>
      <c r="N256" s="252" t="s">
        <v>41</v>
      </c>
      <c r="O256" s="262"/>
      <c r="P256" s="205">
        <f>O256*H256</f>
        <v>0</v>
      </c>
      <c r="Q256" s="205">
        <v>0.084</v>
      </c>
      <c r="R256" s="205">
        <f>Q256*H256</f>
        <v>2.9824200000000003</v>
      </c>
      <c r="S256" s="205">
        <v>0</v>
      </c>
      <c r="T256" s="206">
        <f>S256*H256</f>
        <v>0</v>
      </c>
      <c r="AR256" s="110" t="s">
        <v>213</v>
      </c>
      <c r="AT256" s="110" t="s">
        <v>368</v>
      </c>
      <c r="AU256" s="110" t="s">
        <v>78</v>
      </c>
      <c r="AY256" s="110" t="s">
        <v>139</v>
      </c>
      <c r="BE256" s="207">
        <f>IF(N256="základní",J256,0)</f>
        <v>0</v>
      </c>
      <c r="BF256" s="207">
        <f>IF(N256="snížená",J256,0)</f>
        <v>0</v>
      </c>
      <c r="BG256" s="207">
        <f>IF(N256="zákl. přenesená",J256,0)</f>
        <v>0</v>
      </c>
      <c r="BH256" s="207">
        <f>IF(N256="sníž. přenesená",J256,0)</f>
        <v>0</v>
      </c>
      <c r="BI256" s="207">
        <f>IF(N256="nulová",J256,0)</f>
        <v>0</v>
      </c>
      <c r="BJ256" s="110" t="s">
        <v>76</v>
      </c>
      <c r="BK256" s="207">
        <f>ROUND(I256*H256,2)</f>
        <v>0</v>
      </c>
      <c r="BL256" s="110" t="s">
        <v>146</v>
      </c>
      <c r="BM256" s="110" t="s">
        <v>371</v>
      </c>
    </row>
    <row r="257" spans="2:47" s="259" customFormat="1" ht="13.5">
      <c r="B257" s="119"/>
      <c r="D257" s="208" t="s">
        <v>148</v>
      </c>
      <c r="F257" s="209" t="s">
        <v>370</v>
      </c>
      <c r="L257" s="119"/>
      <c r="M257" s="210"/>
      <c r="N257" s="262"/>
      <c r="O257" s="262"/>
      <c r="P257" s="262"/>
      <c r="Q257" s="262"/>
      <c r="R257" s="262"/>
      <c r="S257" s="262"/>
      <c r="T257" s="211"/>
      <c r="AT257" s="110" t="s">
        <v>148</v>
      </c>
      <c r="AU257" s="110" t="s">
        <v>78</v>
      </c>
    </row>
    <row r="258" spans="2:51" s="221" customFormat="1" ht="13.5">
      <c r="B258" s="220"/>
      <c r="D258" s="208" t="s">
        <v>161</v>
      </c>
      <c r="F258" s="223" t="s">
        <v>2090</v>
      </c>
      <c r="H258" s="224">
        <v>35.505</v>
      </c>
      <c r="L258" s="220"/>
      <c r="M258" s="225"/>
      <c r="N258" s="226"/>
      <c r="O258" s="226"/>
      <c r="P258" s="226"/>
      <c r="Q258" s="226"/>
      <c r="R258" s="226"/>
      <c r="S258" s="226"/>
      <c r="T258" s="227"/>
      <c r="AT258" s="222" t="s">
        <v>161</v>
      </c>
      <c r="AU258" s="222" t="s">
        <v>78</v>
      </c>
      <c r="AV258" s="221" t="s">
        <v>78</v>
      </c>
      <c r="AW258" s="221" t="s">
        <v>6</v>
      </c>
      <c r="AX258" s="221" t="s">
        <v>76</v>
      </c>
      <c r="AY258" s="222" t="s">
        <v>139</v>
      </c>
    </row>
    <row r="259" spans="2:65" s="259" customFormat="1" ht="16.5" customHeight="1">
      <c r="B259" s="119"/>
      <c r="C259" s="196" t="s">
        <v>372</v>
      </c>
      <c r="D259" s="196" t="s">
        <v>141</v>
      </c>
      <c r="E259" s="197" t="s">
        <v>373</v>
      </c>
      <c r="F259" s="198" t="s">
        <v>374</v>
      </c>
      <c r="G259" s="199" t="s">
        <v>144</v>
      </c>
      <c r="H259" s="200">
        <v>4395.92</v>
      </c>
      <c r="I259" s="6"/>
      <c r="J259" s="202">
        <f>ROUND(I259*H259,2)</f>
        <v>0</v>
      </c>
      <c r="K259" s="198" t="s">
        <v>145</v>
      </c>
      <c r="L259" s="119"/>
      <c r="M259" s="203" t="s">
        <v>5</v>
      </c>
      <c r="N259" s="204" t="s">
        <v>41</v>
      </c>
      <c r="O259" s="262"/>
      <c r="P259" s="205">
        <f>O259*H259</f>
        <v>0</v>
      </c>
      <c r="Q259" s="205">
        <v>0.00058</v>
      </c>
      <c r="R259" s="205">
        <f>Q259*H259</f>
        <v>2.5496336</v>
      </c>
      <c r="S259" s="205">
        <v>0</v>
      </c>
      <c r="T259" s="206">
        <f>S259*H259</f>
        <v>0</v>
      </c>
      <c r="AR259" s="110" t="s">
        <v>146</v>
      </c>
      <c r="AT259" s="110" t="s">
        <v>141</v>
      </c>
      <c r="AU259" s="110" t="s">
        <v>78</v>
      </c>
      <c r="AY259" s="110" t="s">
        <v>139</v>
      </c>
      <c r="BE259" s="207">
        <f>IF(N259="základní",J259,0)</f>
        <v>0</v>
      </c>
      <c r="BF259" s="207">
        <f>IF(N259="snížená",J259,0)</f>
        <v>0</v>
      </c>
      <c r="BG259" s="207">
        <f>IF(N259="zákl. přenesená",J259,0)</f>
        <v>0</v>
      </c>
      <c r="BH259" s="207">
        <f>IF(N259="sníž. přenesená",J259,0)</f>
        <v>0</v>
      </c>
      <c r="BI259" s="207">
        <f>IF(N259="nulová",J259,0)</f>
        <v>0</v>
      </c>
      <c r="BJ259" s="110" t="s">
        <v>76</v>
      </c>
      <c r="BK259" s="207">
        <f>ROUND(I259*H259,2)</f>
        <v>0</v>
      </c>
      <c r="BL259" s="110" t="s">
        <v>146</v>
      </c>
      <c r="BM259" s="110" t="s">
        <v>375</v>
      </c>
    </row>
    <row r="260" spans="2:47" s="259" customFormat="1" ht="27">
      <c r="B260" s="119"/>
      <c r="D260" s="208" t="s">
        <v>148</v>
      </c>
      <c r="F260" s="209" t="s">
        <v>376</v>
      </c>
      <c r="L260" s="119"/>
      <c r="M260" s="210"/>
      <c r="N260" s="262"/>
      <c r="O260" s="262"/>
      <c r="P260" s="262"/>
      <c r="Q260" s="262"/>
      <c r="R260" s="262"/>
      <c r="S260" s="262"/>
      <c r="T260" s="211"/>
      <c r="AT260" s="110" t="s">
        <v>148</v>
      </c>
      <c r="AU260" s="110" t="s">
        <v>78</v>
      </c>
    </row>
    <row r="261" spans="2:47" s="259" customFormat="1" ht="27">
      <c r="B261" s="119"/>
      <c r="D261" s="208" t="s">
        <v>159</v>
      </c>
      <c r="F261" s="212" t="s">
        <v>160</v>
      </c>
      <c r="L261" s="119"/>
      <c r="M261" s="210"/>
      <c r="N261" s="262"/>
      <c r="O261" s="262"/>
      <c r="P261" s="262"/>
      <c r="Q261" s="262"/>
      <c r="R261" s="262"/>
      <c r="S261" s="262"/>
      <c r="T261" s="211"/>
      <c r="AT261" s="110" t="s">
        <v>159</v>
      </c>
      <c r="AU261" s="110" t="s">
        <v>78</v>
      </c>
    </row>
    <row r="262" spans="2:51" s="221" customFormat="1" ht="13.5">
      <c r="B262" s="220"/>
      <c r="D262" s="208" t="s">
        <v>161</v>
      </c>
      <c r="E262" s="222" t="s">
        <v>5</v>
      </c>
      <c r="F262" s="223" t="s">
        <v>377</v>
      </c>
      <c r="H262" s="224">
        <v>3379.72</v>
      </c>
      <c r="L262" s="220"/>
      <c r="M262" s="225"/>
      <c r="N262" s="226"/>
      <c r="O262" s="226"/>
      <c r="P262" s="226"/>
      <c r="Q262" s="226"/>
      <c r="R262" s="226"/>
      <c r="S262" s="226"/>
      <c r="T262" s="227"/>
      <c r="AT262" s="222" t="s">
        <v>161</v>
      </c>
      <c r="AU262" s="222" t="s">
        <v>78</v>
      </c>
      <c r="AV262" s="221" t="s">
        <v>78</v>
      </c>
      <c r="AW262" s="221" t="s">
        <v>34</v>
      </c>
      <c r="AX262" s="221" t="s">
        <v>70</v>
      </c>
      <c r="AY262" s="222" t="s">
        <v>139</v>
      </c>
    </row>
    <row r="263" spans="2:51" s="221" customFormat="1" ht="13.5">
      <c r="B263" s="220"/>
      <c r="D263" s="208" t="s">
        <v>161</v>
      </c>
      <c r="E263" s="222" t="s">
        <v>5</v>
      </c>
      <c r="F263" s="223" t="s">
        <v>378</v>
      </c>
      <c r="H263" s="224">
        <v>955</v>
      </c>
      <c r="L263" s="220"/>
      <c r="M263" s="225"/>
      <c r="N263" s="226"/>
      <c r="O263" s="226"/>
      <c r="P263" s="226"/>
      <c r="Q263" s="226"/>
      <c r="R263" s="226"/>
      <c r="S263" s="226"/>
      <c r="T263" s="227"/>
      <c r="AT263" s="222" t="s">
        <v>161</v>
      </c>
      <c r="AU263" s="222" t="s">
        <v>78</v>
      </c>
      <c r="AV263" s="221" t="s">
        <v>78</v>
      </c>
      <c r="AW263" s="221" t="s">
        <v>34</v>
      </c>
      <c r="AX263" s="221" t="s">
        <v>70</v>
      </c>
      <c r="AY263" s="222" t="s">
        <v>139</v>
      </c>
    </row>
    <row r="264" spans="2:51" s="221" customFormat="1" ht="13.5">
      <c r="B264" s="220"/>
      <c r="D264" s="208" t="s">
        <v>161</v>
      </c>
      <c r="E264" s="222" t="s">
        <v>5</v>
      </c>
      <c r="F264" s="223" t="s">
        <v>379</v>
      </c>
      <c r="H264" s="224">
        <v>61.2</v>
      </c>
      <c r="L264" s="220"/>
      <c r="M264" s="225"/>
      <c r="N264" s="226"/>
      <c r="O264" s="226"/>
      <c r="P264" s="226"/>
      <c r="Q264" s="226"/>
      <c r="R264" s="226"/>
      <c r="S264" s="226"/>
      <c r="T264" s="227"/>
      <c r="AT264" s="222" t="s">
        <v>161</v>
      </c>
      <c r="AU264" s="222" t="s">
        <v>78</v>
      </c>
      <c r="AV264" s="221" t="s">
        <v>78</v>
      </c>
      <c r="AW264" s="221" t="s">
        <v>34</v>
      </c>
      <c r="AX264" s="221" t="s">
        <v>70</v>
      </c>
      <c r="AY264" s="222" t="s">
        <v>139</v>
      </c>
    </row>
    <row r="265" spans="2:51" s="229" customFormat="1" ht="13.5">
      <c r="B265" s="228"/>
      <c r="D265" s="208" t="s">
        <v>161</v>
      </c>
      <c r="E265" s="230" t="s">
        <v>5</v>
      </c>
      <c r="F265" s="231" t="s">
        <v>173</v>
      </c>
      <c r="H265" s="232">
        <v>4395.92</v>
      </c>
      <c r="L265" s="228"/>
      <c r="M265" s="233"/>
      <c r="N265" s="234"/>
      <c r="O265" s="234"/>
      <c r="P265" s="234"/>
      <c r="Q265" s="234"/>
      <c r="R265" s="234"/>
      <c r="S265" s="234"/>
      <c r="T265" s="235"/>
      <c r="AT265" s="230" t="s">
        <v>161</v>
      </c>
      <c r="AU265" s="230" t="s">
        <v>78</v>
      </c>
      <c r="AV265" s="229" t="s">
        <v>146</v>
      </c>
      <c r="AW265" s="229" t="s">
        <v>34</v>
      </c>
      <c r="AX265" s="229" t="s">
        <v>76</v>
      </c>
      <c r="AY265" s="230" t="s">
        <v>139</v>
      </c>
    </row>
    <row r="266" spans="2:65" s="259" customFormat="1" ht="16.5" customHeight="1">
      <c r="B266" s="119"/>
      <c r="C266" s="196" t="s">
        <v>380</v>
      </c>
      <c r="D266" s="196" t="s">
        <v>141</v>
      </c>
      <c r="E266" s="197" t="s">
        <v>381</v>
      </c>
      <c r="F266" s="198" t="s">
        <v>382</v>
      </c>
      <c r="G266" s="199" t="s">
        <v>144</v>
      </c>
      <c r="H266" s="200">
        <v>393.02</v>
      </c>
      <c r="I266" s="6"/>
      <c r="J266" s="202">
        <f>ROUND(I266*H266,2)</f>
        <v>0</v>
      </c>
      <c r="K266" s="198" t="s">
        <v>145</v>
      </c>
      <c r="L266" s="119"/>
      <c r="M266" s="203" t="s">
        <v>5</v>
      </c>
      <c r="N266" s="204" t="s">
        <v>41</v>
      </c>
      <c r="O266" s="262"/>
      <c r="P266" s="205">
        <f>O266*H266</f>
        <v>0</v>
      </c>
      <c r="Q266" s="205">
        <v>0.00062</v>
      </c>
      <c r="R266" s="205">
        <f>Q266*H266</f>
        <v>0.24367239999999998</v>
      </c>
      <c r="S266" s="205">
        <v>0</v>
      </c>
      <c r="T266" s="206">
        <f>S266*H266</f>
        <v>0</v>
      </c>
      <c r="AR266" s="110" t="s">
        <v>146</v>
      </c>
      <c r="AT266" s="110" t="s">
        <v>141</v>
      </c>
      <c r="AU266" s="110" t="s">
        <v>78</v>
      </c>
      <c r="AY266" s="110" t="s">
        <v>139</v>
      </c>
      <c r="BE266" s="207">
        <f>IF(N266="základní",J266,0)</f>
        <v>0</v>
      </c>
      <c r="BF266" s="207">
        <f>IF(N266="snížená",J266,0)</f>
        <v>0</v>
      </c>
      <c r="BG266" s="207">
        <f>IF(N266="zákl. přenesená",J266,0)</f>
        <v>0</v>
      </c>
      <c r="BH266" s="207">
        <f>IF(N266="sníž. přenesená",J266,0)</f>
        <v>0</v>
      </c>
      <c r="BI266" s="207">
        <f>IF(N266="nulová",J266,0)</f>
        <v>0</v>
      </c>
      <c r="BJ266" s="110" t="s">
        <v>76</v>
      </c>
      <c r="BK266" s="207">
        <f>ROUND(I266*H266,2)</f>
        <v>0</v>
      </c>
      <c r="BL266" s="110" t="s">
        <v>146</v>
      </c>
      <c r="BM266" s="110" t="s">
        <v>383</v>
      </c>
    </row>
    <row r="267" spans="2:47" s="259" customFormat="1" ht="27">
      <c r="B267" s="119"/>
      <c r="D267" s="208" t="s">
        <v>148</v>
      </c>
      <c r="F267" s="209" t="s">
        <v>384</v>
      </c>
      <c r="L267" s="119"/>
      <c r="M267" s="210"/>
      <c r="N267" s="262"/>
      <c r="O267" s="262"/>
      <c r="P267" s="262"/>
      <c r="Q267" s="262"/>
      <c r="R267" s="262"/>
      <c r="S267" s="262"/>
      <c r="T267" s="211"/>
      <c r="AT267" s="110" t="s">
        <v>148</v>
      </c>
      <c r="AU267" s="110" t="s">
        <v>78</v>
      </c>
    </row>
    <row r="268" spans="2:47" s="259" customFormat="1" ht="27">
      <c r="B268" s="119"/>
      <c r="D268" s="208" t="s">
        <v>159</v>
      </c>
      <c r="F268" s="212" t="s">
        <v>160</v>
      </c>
      <c r="L268" s="119"/>
      <c r="M268" s="210"/>
      <c r="N268" s="262"/>
      <c r="O268" s="262"/>
      <c r="P268" s="262"/>
      <c r="Q268" s="262"/>
      <c r="R268" s="262"/>
      <c r="S268" s="262"/>
      <c r="T268" s="211"/>
      <c r="AT268" s="110" t="s">
        <v>159</v>
      </c>
      <c r="AU268" s="110" t="s">
        <v>78</v>
      </c>
    </row>
    <row r="269" spans="2:51" s="221" customFormat="1" ht="13.5">
      <c r="B269" s="220"/>
      <c r="D269" s="208" t="s">
        <v>161</v>
      </c>
      <c r="E269" s="222" t="s">
        <v>5</v>
      </c>
      <c r="F269" s="223" t="s">
        <v>385</v>
      </c>
      <c r="H269" s="224">
        <v>393.02</v>
      </c>
      <c r="L269" s="220"/>
      <c r="M269" s="225"/>
      <c r="N269" s="226"/>
      <c r="O269" s="226"/>
      <c r="P269" s="226"/>
      <c r="Q269" s="226"/>
      <c r="R269" s="226"/>
      <c r="S269" s="226"/>
      <c r="T269" s="227"/>
      <c r="AT269" s="222" t="s">
        <v>161</v>
      </c>
      <c r="AU269" s="222" t="s">
        <v>78</v>
      </c>
      <c r="AV269" s="221" t="s">
        <v>78</v>
      </c>
      <c r="AW269" s="221" t="s">
        <v>34</v>
      </c>
      <c r="AX269" s="221" t="s">
        <v>76</v>
      </c>
      <c r="AY269" s="222" t="s">
        <v>139</v>
      </c>
    </row>
    <row r="270" spans="2:65" s="259" customFormat="1" ht="16.5" customHeight="1">
      <c r="B270" s="119"/>
      <c r="C270" s="196" t="s">
        <v>386</v>
      </c>
      <c r="D270" s="196" t="s">
        <v>141</v>
      </c>
      <c r="E270" s="197" t="s">
        <v>387</v>
      </c>
      <c r="F270" s="198" t="s">
        <v>388</v>
      </c>
      <c r="G270" s="199" t="s">
        <v>144</v>
      </c>
      <c r="H270" s="200">
        <v>4395.92</v>
      </c>
      <c r="I270" s="6"/>
      <c r="J270" s="202">
        <f>ROUND(I270*H270,2)</f>
        <v>0</v>
      </c>
      <c r="K270" s="198" t="s">
        <v>145</v>
      </c>
      <c r="L270" s="119"/>
      <c r="M270" s="203" t="s">
        <v>5</v>
      </c>
      <c r="N270" s="204" t="s">
        <v>41</v>
      </c>
      <c r="O270" s="262"/>
      <c r="P270" s="205">
        <f>O270*H270</f>
        <v>0</v>
      </c>
      <c r="Q270" s="205">
        <v>0</v>
      </c>
      <c r="R270" s="205">
        <f>Q270*H270</f>
        <v>0</v>
      </c>
      <c r="S270" s="205">
        <v>0</v>
      </c>
      <c r="T270" s="206">
        <f>S270*H270</f>
        <v>0</v>
      </c>
      <c r="AR270" s="110" t="s">
        <v>146</v>
      </c>
      <c r="AT270" s="110" t="s">
        <v>141</v>
      </c>
      <c r="AU270" s="110" t="s">
        <v>78</v>
      </c>
      <c r="AY270" s="110" t="s">
        <v>139</v>
      </c>
      <c r="BE270" s="207">
        <f>IF(N270="základní",J270,0)</f>
        <v>0</v>
      </c>
      <c r="BF270" s="207">
        <f>IF(N270="snížená",J270,0)</f>
        <v>0</v>
      </c>
      <c r="BG270" s="207">
        <f>IF(N270="zákl. přenesená",J270,0)</f>
        <v>0</v>
      </c>
      <c r="BH270" s="207">
        <f>IF(N270="sníž. přenesená",J270,0)</f>
        <v>0</v>
      </c>
      <c r="BI270" s="207">
        <f>IF(N270="nulová",J270,0)</f>
        <v>0</v>
      </c>
      <c r="BJ270" s="110" t="s">
        <v>76</v>
      </c>
      <c r="BK270" s="207">
        <f>ROUND(I270*H270,2)</f>
        <v>0</v>
      </c>
      <c r="BL270" s="110" t="s">
        <v>146</v>
      </c>
      <c r="BM270" s="110" t="s">
        <v>389</v>
      </c>
    </row>
    <row r="271" spans="2:47" s="259" customFormat="1" ht="27">
      <c r="B271" s="119"/>
      <c r="D271" s="208" t="s">
        <v>148</v>
      </c>
      <c r="F271" s="209" t="s">
        <v>390</v>
      </c>
      <c r="L271" s="119"/>
      <c r="M271" s="210"/>
      <c r="N271" s="262"/>
      <c r="O271" s="262"/>
      <c r="P271" s="262"/>
      <c r="Q271" s="262"/>
      <c r="R271" s="262"/>
      <c r="S271" s="262"/>
      <c r="T271" s="211"/>
      <c r="AT271" s="110" t="s">
        <v>148</v>
      </c>
      <c r="AU271" s="110" t="s">
        <v>78</v>
      </c>
    </row>
    <row r="272" spans="2:65" s="259" customFormat="1" ht="16.5" customHeight="1">
      <c r="B272" s="119"/>
      <c r="C272" s="196" t="s">
        <v>391</v>
      </c>
      <c r="D272" s="196" t="s">
        <v>141</v>
      </c>
      <c r="E272" s="197" t="s">
        <v>392</v>
      </c>
      <c r="F272" s="198" t="s">
        <v>393</v>
      </c>
      <c r="G272" s="199" t="s">
        <v>144</v>
      </c>
      <c r="H272" s="200">
        <v>393.02</v>
      </c>
      <c r="I272" s="6"/>
      <c r="J272" s="202">
        <f>ROUND(I272*H272,2)</f>
        <v>0</v>
      </c>
      <c r="K272" s="198" t="s">
        <v>145</v>
      </c>
      <c r="L272" s="119"/>
      <c r="M272" s="203" t="s">
        <v>5</v>
      </c>
      <c r="N272" s="204" t="s">
        <v>41</v>
      </c>
      <c r="O272" s="262"/>
      <c r="P272" s="205">
        <f>O272*H272</f>
        <v>0</v>
      </c>
      <c r="Q272" s="205">
        <v>0</v>
      </c>
      <c r="R272" s="205">
        <f>Q272*H272</f>
        <v>0</v>
      </c>
      <c r="S272" s="205">
        <v>0</v>
      </c>
      <c r="T272" s="206">
        <f>S272*H272</f>
        <v>0</v>
      </c>
      <c r="AR272" s="110" t="s">
        <v>146</v>
      </c>
      <c r="AT272" s="110" t="s">
        <v>141</v>
      </c>
      <c r="AU272" s="110" t="s">
        <v>78</v>
      </c>
      <c r="AY272" s="110" t="s">
        <v>139</v>
      </c>
      <c r="BE272" s="207">
        <f>IF(N272="základní",J272,0)</f>
        <v>0</v>
      </c>
      <c r="BF272" s="207">
        <f>IF(N272="snížená",J272,0)</f>
        <v>0</v>
      </c>
      <c r="BG272" s="207">
        <f>IF(N272="zákl. přenesená",J272,0)</f>
        <v>0</v>
      </c>
      <c r="BH272" s="207">
        <f>IF(N272="sníž. přenesená",J272,0)</f>
        <v>0</v>
      </c>
      <c r="BI272" s="207">
        <f>IF(N272="nulová",J272,0)</f>
        <v>0</v>
      </c>
      <c r="BJ272" s="110" t="s">
        <v>76</v>
      </c>
      <c r="BK272" s="207">
        <f>ROUND(I272*H272,2)</f>
        <v>0</v>
      </c>
      <c r="BL272" s="110" t="s">
        <v>146</v>
      </c>
      <c r="BM272" s="110" t="s">
        <v>394</v>
      </c>
    </row>
    <row r="273" spans="2:47" s="259" customFormat="1" ht="27">
      <c r="B273" s="119"/>
      <c r="D273" s="208" t="s">
        <v>148</v>
      </c>
      <c r="F273" s="209" t="s">
        <v>395</v>
      </c>
      <c r="L273" s="119"/>
      <c r="M273" s="210"/>
      <c r="N273" s="262"/>
      <c r="O273" s="262"/>
      <c r="P273" s="262"/>
      <c r="Q273" s="262"/>
      <c r="R273" s="262"/>
      <c r="S273" s="262"/>
      <c r="T273" s="211"/>
      <c r="AT273" s="110" t="s">
        <v>148</v>
      </c>
      <c r="AU273" s="110" t="s">
        <v>78</v>
      </c>
    </row>
    <row r="274" spans="2:65" s="259" customFormat="1" ht="25.5" customHeight="1">
      <c r="B274" s="119"/>
      <c r="C274" s="196" t="s">
        <v>396</v>
      </c>
      <c r="D274" s="196" t="s">
        <v>141</v>
      </c>
      <c r="E274" s="197" t="s">
        <v>397</v>
      </c>
      <c r="F274" s="198" t="s">
        <v>398</v>
      </c>
      <c r="G274" s="199" t="s">
        <v>144</v>
      </c>
      <c r="H274" s="200">
        <v>162.82</v>
      </c>
      <c r="I274" s="201"/>
      <c r="J274" s="202">
        <f>ROUND(I274*H274,2)</f>
        <v>0</v>
      </c>
      <c r="K274" s="198" t="s">
        <v>5</v>
      </c>
      <c r="L274" s="119"/>
      <c r="M274" s="203" t="s">
        <v>5</v>
      </c>
      <c r="N274" s="204" t="s">
        <v>41</v>
      </c>
      <c r="O274" s="262"/>
      <c r="P274" s="205">
        <f>O274*H274</f>
        <v>0</v>
      </c>
      <c r="Q274" s="205">
        <v>0.00496</v>
      </c>
      <c r="R274" s="205">
        <f>Q274*H274</f>
        <v>0.8075872</v>
      </c>
      <c r="S274" s="205">
        <v>0</v>
      </c>
      <c r="T274" s="206">
        <f>S274*H274</f>
        <v>0</v>
      </c>
      <c r="AR274" s="110" t="s">
        <v>146</v>
      </c>
      <c r="AT274" s="110" t="s">
        <v>141</v>
      </c>
      <c r="AU274" s="110" t="s">
        <v>78</v>
      </c>
      <c r="AY274" s="110" t="s">
        <v>139</v>
      </c>
      <c r="BE274" s="207">
        <f>IF(N274="základní",J274,0)</f>
        <v>0</v>
      </c>
      <c r="BF274" s="207">
        <f>IF(N274="snížená",J274,0)</f>
        <v>0</v>
      </c>
      <c r="BG274" s="207">
        <f>IF(N274="zákl. přenesená",J274,0)</f>
        <v>0</v>
      </c>
      <c r="BH274" s="207">
        <f>IF(N274="sníž. přenesená",J274,0)</f>
        <v>0</v>
      </c>
      <c r="BI274" s="207">
        <f>IF(N274="nulová",J274,0)</f>
        <v>0</v>
      </c>
      <c r="BJ274" s="110" t="s">
        <v>76</v>
      </c>
      <c r="BK274" s="207">
        <f>ROUND(I274*H274,2)</f>
        <v>0</v>
      </c>
      <c r="BL274" s="110" t="s">
        <v>146</v>
      </c>
      <c r="BM274" s="110" t="s">
        <v>399</v>
      </c>
    </row>
    <row r="275" spans="2:47" s="259" customFormat="1" ht="27">
      <c r="B275" s="119"/>
      <c r="D275" s="208" t="s">
        <v>148</v>
      </c>
      <c r="F275" s="209" t="s">
        <v>400</v>
      </c>
      <c r="L275" s="119"/>
      <c r="M275" s="210"/>
      <c r="N275" s="262"/>
      <c r="O275" s="262"/>
      <c r="P275" s="262"/>
      <c r="Q275" s="262"/>
      <c r="R275" s="262"/>
      <c r="S275" s="262"/>
      <c r="T275" s="211"/>
      <c r="AT275" s="110" t="s">
        <v>148</v>
      </c>
      <c r="AU275" s="110" t="s">
        <v>78</v>
      </c>
    </row>
    <row r="276" spans="2:47" s="259" customFormat="1" ht="27">
      <c r="B276" s="119"/>
      <c r="D276" s="208" t="s">
        <v>159</v>
      </c>
      <c r="F276" s="212" t="s">
        <v>160</v>
      </c>
      <c r="L276" s="119"/>
      <c r="M276" s="210"/>
      <c r="N276" s="262"/>
      <c r="O276" s="262"/>
      <c r="P276" s="262"/>
      <c r="Q276" s="262"/>
      <c r="R276" s="262"/>
      <c r="S276" s="262"/>
      <c r="T276" s="211"/>
      <c r="AT276" s="110" t="s">
        <v>159</v>
      </c>
      <c r="AU276" s="110" t="s">
        <v>78</v>
      </c>
    </row>
    <row r="277" spans="2:51" s="214" customFormat="1" ht="13.5">
      <c r="B277" s="213"/>
      <c r="D277" s="208" t="s">
        <v>161</v>
      </c>
      <c r="E277" s="215" t="s">
        <v>5</v>
      </c>
      <c r="F277" s="216" t="s">
        <v>401</v>
      </c>
      <c r="H277" s="215" t="s">
        <v>5</v>
      </c>
      <c r="L277" s="213"/>
      <c r="M277" s="217"/>
      <c r="N277" s="218"/>
      <c r="O277" s="218"/>
      <c r="P277" s="218"/>
      <c r="Q277" s="218"/>
      <c r="R277" s="218"/>
      <c r="S277" s="218"/>
      <c r="T277" s="219"/>
      <c r="AT277" s="215" t="s">
        <v>161</v>
      </c>
      <c r="AU277" s="215" t="s">
        <v>78</v>
      </c>
      <c r="AV277" s="214" t="s">
        <v>76</v>
      </c>
      <c r="AW277" s="214" t="s">
        <v>34</v>
      </c>
      <c r="AX277" s="214" t="s">
        <v>70</v>
      </c>
      <c r="AY277" s="215" t="s">
        <v>139</v>
      </c>
    </row>
    <row r="278" spans="2:51" s="214" customFormat="1" ht="13.5">
      <c r="B278" s="213"/>
      <c r="D278" s="208" t="s">
        <v>161</v>
      </c>
      <c r="E278" s="215" t="s">
        <v>5</v>
      </c>
      <c r="F278" s="216" t="s">
        <v>402</v>
      </c>
      <c r="H278" s="215" t="s">
        <v>5</v>
      </c>
      <c r="L278" s="213"/>
      <c r="M278" s="217"/>
      <c r="N278" s="218"/>
      <c r="O278" s="218"/>
      <c r="P278" s="218"/>
      <c r="Q278" s="218"/>
      <c r="R278" s="218"/>
      <c r="S278" s="218"/>
      <c r="T278" s="219"/>
      <c r="AT278" s="215" t="s">
        <v>161</v>
      </c>
      <c r="AU278" s="215" t="s">
        <v>78</v>
      </c>
      <c r="AV278" s="214" t="s">
        <v>76</v>
      </c>
      <c r="AW278" s="214" t="s">
        <v>34</v>
      </c>
      <c r="AX278" s="214" t="s">
        <v>70</v>
      </c>
      <c r="AY278" s="215" t="s">
        <v>139</v>
      </c>
    </row>
    <row r="279" spans="2:51" s="214" customFormat="1" ht="13.5">
      <c r="B279" s="213"/>
      <c r="D279" s="208" t="s">
        <v>161</v>
      </c>
      <c r="E279" s="215" t="s">
        <v>5</v>
      </c>
      <c r="F279" s="216" t="s">
        <v>403</v>
      </c>
      <c r="H279" s="215" t="s">
        <v>5</v>
      </c>
      <c r="L279" s="213"/>
      <c r="M279" s="217"/>
      <c r="N279" s="218"/>
      <c r="O279" s="218"/>
      <c r="P279" s="218"/>
      <c r="Q279" s="218"/>
      <c r="R279" s="218"/>
      <c r="S279" s="218"/>
      <c r="T279" s="219"/>
      <c r="AT279" s="215" t="s">
        <v>161</v>
      </c>
      <c r="AU279" s="215" t="s">
        <v>78</v>
      </c>
      <c r="AV279" s="214" t="s">
        <v>76</v>
      </c>
      <c r="AW279" s="214" t="s">
        <v>34</v>
      </c>
      <c r="AX279" s="214" t="s">
        <v>70</v>
      </c>
      <c r="AY279" s="215" t="s">
        <v>139</v>
      </c>
    </row>
    <row r="280" spans="2:51" s="221" customFormat="1" ht="13.5">
      <c r="B280" s="220"/>
      <c r="D280" s="208" t="s">
        <v>161</v>
      </c>
      <c r="E280" s="222" t="s">
        <v>5</v>
      </c>
      <c r="F280" s="223" t="s">
        <v>404</v>
      </c>
      <c r="H280" s="224">
        <v>162.82</v>
      </c>
      <c r="L280" s="220"/>
      <c r="M280" s="225"/>
      <c r="N280" s="226"/>
      <c r="O280" s="226"/>
      <c r="P280" s="226"/>
      <c r="Q280" s="226"/>
      <c r="R280" s="226"/>
      <c r="S280" s="226"/>
      <c r="T280" s="227"/>
      <c r="AT280" s="222" t="s">
        <v>161</v>
      </c>
      <c r="AU280" s="222" t="s">
        <v>78</v>
      </c>
      <c r="AV280" s="221" t="s">
        <v>78</v>
      </c>
      <c r="AW280" s="221" t="s">
        <v>34</v>
      </c>
      <c r="AX280" s="221" t="s">
        <v>76</v>
      </c>
      <c r="AY280" s="222" t="s">
        <v>139</v>
      </c>
    </row>
    <row r="281" spans="2:65" s="259" customFormat="1" ht="25.5" customHeight="1">
      <c r="B281" s="119"/>
      <c r="C281" s="196" t="s">
        <v>405</v>
      </c>
      <c r="D281" s="196" t="s">
        <v>141</v>
      </c>
      <c r="E281" s="197" t="s">
        <v>406</v>
      </c>
      <c r="F281" s="198" t="s">
        <v>407</v>
      </c>
      <c r="G281" s="199" t="s">
        <v>144</v>
      </c>
      <c r="H281" s="200">
        <v>162.82</v>
      </c>
      <c r="I281" s="6"/>
      <c r="J281" s="202">
        <f>ROUND(I281*H281,2)</f>
        <v>0</v>
      </c>
      <c r="K281" s="198" t="s">
        <v>5</v>
      </c>
      <c r="L281" s="119"/>
      <c r="M281" s="203" t="s">
        <v>5</v>
      </c>
      <c r="N281" s="204" t="s">
        <v>41</v>
      </c>
      <c r="O281" s="262"/>
      <c r="P281" s="205">
        <f>O281*H281</f>
        <v>0</v>
      </c>
      <c r="Q281" s="205">
        <v>0</v>
      </c>
      <c r="R281" s="205">
        <f>Q281*H281</f>
        <v>0</v>
      </c>
      <c r="S281" s="205">
        <v>0</v>
      </c>
      <c r="T281" s="206">
        <f>S281*H281</f>
        <v>0</v>
      </c>
      <c r="AR281" s="110" t="s">
        <v>146</v>
      </c>
      <c r="AT281" s="110" t="s">
        <v>141</v>
      </c>
      <c r="AU281" s="110" t="s">
        <v>78</v>
      </c>
      <c r="AY281" s="110" t="s">
        <v>139</v>
      </c>
      <c r="BE281" s="207">
        <f>IF(N281="základní",J281,0)</f>
        <v>0</v>
      </c>
      <c r="BF281" s="207">
        <f>IF(N281="snížená",J281,0)</f>
        <v>0</v>
      </c>
      <c r="BG281" s="207">
        <f>IF(N281="zákl. přenesená",J281,0)</f>
        <v>0</v>
      </c>
      <c r="BH281" s="207">
        <f>IF(N281="sníž. přenesená",J281,0)</f>
        <v>0</v>
      </c>
      <c r="BI281" s="207">
        <f>IF(N281="nulová",J281,0)</f>
        <v>0</v>
      </c>
      <c r="BJ281" s="110" t="s">
        <v>76</v>
      </c>
      <c r="BK281" s="207">
        <f>ROUND(I281*H281,2)</f>
        <v>0</v>
      </c>
      <c r="BL281" s="110" t="s">
        <v>146</v>
      </c>
      <c r="BM281" s="110" t="s">
        <v>408</v>
      </c>
    </row>
    <row r="282" spans="2:47" s="259" customFormat="1" ht="27">
      <c r="B282" s="119"/>
      <c r="D282" s="208" t="s">
        <v>148</v>
      </c>
      <c r="F282" s="209" t="s">
        <v>409</v>
      </c>
      <c r="L282" s="119"/>
      <c r="M282" s="210"/>
      <c r="N282" s="262"/>
      <c r="O282" s="262"/>
      <c r="P282" s="262"/>
      <c r="Q282" s="262"/>
      <c r="R282" s="262"/>
      <c r="S282" s="262"/>
      <c r="T282" s="211"/>
      <c r="AT282" s="110" t="s">
        <v>148</v>
      </c>
      <c r="AU282" s="110" t="s">
        <v>78</v>
      </c>
    </row>
    <row r="283" spans="2:65" s="259" customFormat="1" ht="16.5" customHeight="1">
      <c r="B283" s="119"/>
      <c r="C283" s="196" t="s">
        <v>410</v>
      </c>
      <c r="D283" s="196" t="s">
        <v>141</v>
      </c>
      <c r="E283" s="197" t="s">
        <v>411</v>
      </c>
      <c r="F283" s="198" t="s">
        <v>412</v>
      </c>
      <c r="G283" s="199" t="s">
        <v>302</v>
      </c>
      <c r="H283" s="200">
        <v>1435.784</v>
      </c>
      <c r="I283" s="6"/>
      <c r="J283" s="202">
        <f>ROUND(I283*H283,2)</f>
        <v>0</v>
      </c>
      <c r="K283" s="198" t="s">
        <v>145</v>
      </c>
      <c r="L283" s="119"/>
      <c r="M283" s="203" t="s">
        <v>5</v>
      </c>
      <c r="N283" s="204" t="s">
        <v>41</v>
      </c>
      <c r="O283" s="262"/>
      <c r="P283" s="205">
        <f>O283*H283</f>
        <v>0</v>
      </c>
      <c r="Q283" s="205">
        <v>0</v>
      </c>
      <c r="R283" s="205">
        <f>Q283*H283</f>
        <v>0</v>
      </c>
      <c r="S283" s="205">
        <v>0</v>
      </c>
      <c r="T283" s="206">
        <f>S283*H283</f>
        <v>0</v>
      </c>
      <c r="AR283" s="110" t="s">
        <v>146</v>
      </c>
      <c r="AT283" s="110" t="s">
        <v>141</v>
      </c>
      <c r="AU283" s="110" t="s">
        <v>78</v>
      </c>
      <c r="AY283" s="110" t="s">
        <v>139</v>
      </c>
      <c r="BE283" s="207">
        <f>IF(N283="základní",J283,0)</f>
        <v>0</v>
      </c>
      <c r="BF283" s="207">
        <f>IF(N283="snížená",J283,0)</f>
        <v>0</v>
      </c>
      <c r="BG283" s="207">
        <f>IF(N283="zákl. přenesená",J283,0)</f>
        <v>0</v>
      </c>
      <c r="BH283" s="207">
        <f>IF(N283="sníž. přenesená",J283,0)</f>
        <v>0</v>
      </c>
      <c r="BI283" s="207">
        <f>IF(N283="nulová",J283,0)</f>
        <v>0</v>
      </c>
      <c r="BJ283" s="110" t="s">
        <v>76</v>
      </c>
      <c r="BK283" s="207">
        <f>ROUND(I283*H283,2)</f>
        <v>0</v>
      </c>
      <c r="BL283" s="110" t="s">
        <v>146</v>
      </c>
      <c r="BM283" s="110" t="s">
        <v>413</v>
      </c>
    </row>
    <row r="284" spans="2:47" s="259" customFormat="1" ht="40.5">
      <c r="B284" s="119"/>
      <c r="D284" s="208" t="s">
        <v>148</v>
      </c>
      <c r="F284" s="209" t="s">
        <v>414</v>
      </c>
      <c r="L284" s="119"/>
      <c r="M284" s="210"/>
      <c r="N284" s="262"/>
      <c r="O284" s="262"/>
      <c r="P284" s="262"/>
      <c r="Q284" s="262"/>
      <c r="R284" s="262"/>
      <c r="S284" s="262"/>
      <c r="T284" s="211"/>
      <c r="AT284" s="110" t="s">
        <v>148</v>
      </c>
      <c r="AU284" s="110" t="s">
        <v>78</v>
      </c>
    </row>
    <row r="285" spans="2:51" s="221" customFormat="1" ht="13.5">
      <c r="B285" s="220"/>
      <c r="D285" s="208" t="s">
        <v>161</v>
      </c>
      <c r="E285" s="222" t="s">
        <v>5</v>
      </c>
      <c r="F285" s="223" t="s">
        <v>415</v>
      </c>
      <c r="H285" s="224">
        <v>1435.784</v>
      </c>
      <c r="L285" s="220"/>
      <c r="M285" s="225"/>
      <c r="N285" s="226"/>
      <c r="O285" s="226"/>
      <c r="P285" s="226"/>
      <c r="Q285" s="226"/>
      <c r="R285" s="226"/>
      <c r="S285" s="226"/>
      <c r="T285" s="227"/>
      <c r="AT285" s="222" t="s">
        <v>161</v>
      </c>
      <c r="AU285" s="222" t="s">
        <v>78</v>
      </c>
      <c r="AV285" s="221" t="s">
        <v>78</v>
      </c>
      <c r="AW285" s="221" t="s">
        <v>34</v>
      </c>
      <c r="AX285" s="221" t="s">
        <v>76</v>
      </c>
      <c r="AY285" s="222" t="s">
        <v>139</v>
      </c>
    </row>
    <row r="286" spans="2:65" s="259" customFormat="1" ht="25.5" customHeight="1">
      <c r="B286" s="119"/>
      <c r="C286" s="196" t="s">
        <v>416</v>
      </c>
      <c r="D286" s="196" t="s">
        <v>141</v>
      </c>
      <c r="E286" s="197" t="s">
        <v>417</v>
      </c>
      <c r="F286" s="198" t="s">
        <v>418</v>
      </c>
      <c r="G286" s="199" t="s">
        <v>302</v>
      </c>
      <c r="H286" s="200">
        <v>2610.516</v>
      </c>
      <c r="I286" s="6"/>
      <c r="J286" s="202">
        <f>ROUND(I286*H286,2)</f>
        <v>0</v>
      </c>
      <c r="K286" s="198" t="s">
        <v>145</v>
      </c>
      <c r="L286" s="119"/>
      <c r="M286" s="203" t="s">
        <v>5</v>
      </c>
      <c r="N286" s="204" t="s">
        <v>41</v>
      </c>
      <c r="O286" s="262"/>
      <c r="P286" s="205">
        <f>O286*H286</f>
        <v>0</v>
      </c>
      <c r="Q286" s="205">
        <v>0</v>
      </c>
      <c r="R286" s="205">
        <f>Q286*H286</f>
        <v>0</v>
      </c>
      <c r="S286" s="205">
        <v>0</v>
      </c>
      <c r="T286" s="206">
        <f>S286*H286</f>
        <v>0</v>
      </c>
      <c r="AR286" s="110" t="s">
        <v>146</v>
      </c>
      <c r="AT286" s="110" t="s">
        <v>141</v>
      </c>
      <c r="AU286" s="110" t="s">
        <v>78</v>
      </c>
      <c r="AY286" s="110" t="s">
        <v>139</v>
      </c>
      <c r="BE286" s="207">
        <f>IF(N286="základní",J286,0)</f>
        <v>0</v>
      </c>
      <c r="BF286" s="207">
        <f>IF(N286="snížená",J286,0)</f>
        <v>0</v>
      </c>
      <c r="BG286" s="207">
        <f>IF(N286="zákl. přenesená",J286,0)</f>
        <v>0</v>
      </c>
      <c r="BH286" s="207">
        <f>IF(N286="sníž. přenesená",J286,0)</f>
        <v>0</v>
      </c>
      <c r="BI286" s="207">
        <f>IF(N286="nulová",J286,0)</f>
        <v>0</v>
      </c>
      <c r="BJ286" s="110" t="s">
        <v>76</v>
      </c>
      <c r="BK286" s="207">
        <f>ROUND(I286*H286,2)</f>
        <v>0</v>
      </c>
      <c r="BL286" s="110" t="s">
        <v>146</v>
      </c>
      <c r="BM286" s="110" t="s">
        <v>419</v>
      </c>
    </row>
    <row r="287" spans="2:47" s="259" customFormat="1" ht="40.5">
      <c r="B287" s="119"/>
      <c r="D287" s="208" t="s">
        <v>148</v>
      </c>
      <c r="F287" s="209" t="s">
        <v>420</v>
      </c>
      <c r="L287" s="119"/>
      <c r="M287" s="210"/>
      <c r="N287" s="262"/>
      <c r="O287" s="262"/>
      <c r="P287" s="262"/>
      <c r="Q287" s="262"/>
      <c r="R287" s="262"/>
      <c r="S287" s="262"/>
      <c r="T287" s="211"/>
      <c r="AT287" s="110" t="s">
        <v>148</v>
      </c>
      <c r="AU287" s="110" t="s">
        <v>78</v>
      </c>
    </row>
    <row r="288" spans="2:51" s="214" customFormat="1" ht="13.5">
      <c r="B288" s="213"/>
      <c r="D288" s="208" t="s">
        <v>161</v>
      </c>
      <c r="E288" s="215" t="s">
        <v>5</v>
      </c>
      <c r="F288" s="216" t="s">
        <v>421</v>
      </c>
      <c r="H288" s="215" t="s">
        <v>5</v>
      </c>
      <c r="L288" s="213"/>
      <c r="M288" s="217"/>
      <c r="N288" s="218"/>
      <c r="O288" s="218"/>
      <c r="P288" s="218"/>
      <c r="Q288" s="218"/>
      <c r="R288" s="218"/>
      <c r="S288" s="218"/>
      <c r="T288" s="219"/>
      <c r="AT288" s="215" t="s">
        <v>161</v>
      </c>
      <c r="AU288" s="215" t="s">
        <v>78</v>
      </c>
      <c r="AV288" s="214" t="s">
        <v>76</v>
      </c>
      <c r="AW288" s="214" t="s">
        <v>34</v>
      </c>
      <c r="AX288" s="214" t="s">
        <v>70</v>
      </c>
      <c r="AY288" s="215" t="s">
        <v>139</v>
      </c>
    </row>
    <row r="289" spans="2:51" s="221" customFormat="1" ht="13.5">
      <c r="B289" s="220"/>
      <c r="D289" s="208" t="s">
        <v>161</v>
      </c>
      <c r="E289" s="222" t="s">
        <v>5</v>
      </c>
      <c r="F289" s="223" t="s">
        <v>422</v>
      </c>
      <c r="H289" s="224">
        <v>2481.036</v>
      </c>
      <c r="L289" s="220"/>
      <c r="M289" s="225"/>
      <c r="N289" s="226"/>
      <c r="O289" s="226"/>
      <c r="P289" s="226"/>
      <c r="Q289" s="226"/>
      <c r="R289" s="226"/>
      <c r="S289" s="226"/>
      <c r="T289" s="227"/>
      <c r="AT289" s="222" t="s">
        <v>161</v>
      </c>
      <c r="AU289" s="222" t="s">
        <v>78</v>
      </c>
      <c r="AV289" s="221" t="s">
        <v>78</v>
      </c>
      <c r="AW289" s="221" t="s">
        <v>34</v>
      </c>
      <c r="AX289" s="221" t="s">
        <v>70</v>
      </c>
      <c r="AY289" s="222" t="s">
        <v>139</v>
      </c>
    </row>
    <row r="290" spans="2:51" s="214" customFormat="1" ht="13.5">
      <c r="B290" s="213"/>
      <c r="D290" s="208" t="s">
        <v>161</v>
      </c>
      <c r="E290" s="215" t="s">
        <v>5</v>
      </c>
      <c r="F290" s="216" t="s">
        <v>423</v>
      </c>
      <c r="H290" s="215" t="s">
        <v>5</v>
      </c>
      <c r="L290" s="213"/>
      <c r="M290" s="217"/>
      <c r="N290" s="218"/>
      <c r="O290" s="218"/>
      <c r="P290" s="218"/>
      <c r="Q290" s="218"/>
      <c r="R290" s="218"/>
      <c r="S290" s="218"/>
      <c r="T290" s="219"/>
      <c r="AT290" s="215" t="s">
        <v>161</v>
      </c>
      <c r="AU290" s="215" t="s">
        <v>78</v>
      </c>
      <c r="AV290" s="214" t="s">
        <v>76</v>
      </c>
      <c r="AW290" s="214" t="s">
        <v>34</v>
      </c>
      <c r="AX290" s="214" t="s">
        <v>70</v>
      </c>
      <c r="AY290" s="215" t="s">
        <v>139</v>
      </c>
    </row>
    <row r="291" spans="2:51" s="221" customFormat="1" ht="13.5">
      <c r="B291" s="220"/>
      <c r="D291" s="208" t="s">
        <v>161</v>
      </c>
      <c r="E291" s="222" t="s">
        <v>5</v>
      </c>
      <c r="F291" s="223" t="s">
        <v>424</v>
      </c>
      <c r="H291" s="224">
        <v>129.48</v>
      </c>
      <c r="L291" s="220"/>
      <c r="M291" s="225"/>
      <c r="N291" s="226"/>
      <c r="O291" s="226"/>
      <c r="P291" s="226"/>
      <c r="Q291" s="226"/>
      <c r="R291" s="226"/>
      <c r="S291" s="226"/>
      <c r="T291" s="227"/>
      <c r="AT291" s="222" t="s">
        <v>161</v>
      </c>
      <c r="AU291" s="222" t="s">
        <v>78</v>
      </c>
      <c r="AV291" s="221" t="s">
        <v>78</v>
      </c>
      <c r="AW291" s="221" t="s">
        <v>34</v>
      </c>
      <c r="AX291" s="221" t="s">
        <v>70</v>
      </c>
      <c r="AY291" s="222" t="s">
        <v>139</v>
      </c>
    </row>
    <row r="292" spans="2:51" s="229" customFormat="1" ht="13.5">
      <c r="B292" s="228"/>
      <c r="D292" s="208" t="s">
        <v>161</v>
      </c>
      <c r="E292" s="230" t="s">
        <v>5</v>
      </c>
      <c r="F292" s="231" t="s">
        <v>173</v>
      </c>
      <c r="H292" s="232">
        <v>2610.516</v>
      </c>
      <c r="L292" s="228"/>
      <c r="M292" s="233"/>
      <c r="N292" s="234"/>
      <c r="O292" s="234"/>
      <c r="P292" s="234"/>
      <c r="Q292" s="234"/>
      <c r="R292" s="234"/>
      <c r="S292" s="234"/>
      <c r="T292" s="235"/>
      <c r="AT292" s="230" t="s">
        <v>161</v>
      </c>
      <c r="AU292" s="230" t="s">
        <v>78</v>
      </c>
      <c r="AV292" s="229" t="s">
        <v>146</v>
      </c>
      <c r="AW292" s="229" t="s">
        <v>34</v>
      </c>
      <c r="AX292" s="229" t="s">
        <v>76</v>
      </c>
      <c r="AY292" s="230" t="s">
        <v>139</v>
      </c>
    </row>
    <row r="293" spans="2:65" s="259" customFormat="1" ht="16.5" customHeight="1">
      <c r="B293" s="119"/>
      <c r="C293" s="196" t="s">
        <v>425</v>
      </c>
      <c r="D293" s="196" t="s">
        <v>141</v>
      </c>
      <c r="E293" s="197" t="s">
        <v>426</v>
      </c>
      <c r="F293" s="198" t="s">
        <v>427</v>
      </c>
      <c r="G293" s="199" t="s">
        <v>302</v>
      </c>
      <c r="H293" s="200">
        <v>2610.516</v>
      </c>
      <c r="I293" s="6"/>
      <c r="J293" s="202">
        <f>ROUND(I293*H293,2)</f>
        <v>0</v>
      </c>
      <c r="K293" s="198" t="s">
        <v>145</v>
      </c>
      <c r="L293" s="119"/>
      <c r="M293" s="203" t="s">
        <v>5</v>
      </c>
      <c r="N293" s="204" t="s">
        <v>41</v>
      </c>
      <c r="O293" s="262"/>
      <c r="P293" s="205">
        <f>O293*H293</f>
        <v>0</v>
      </c>
      <c r="Q293" s="205">
        <v>0</v>
      </c>
      <c r="R293" s="205">
        <f>Q293*H293</f>
        <v>0</v>
      </c>
      <c r="S293" s="205">
        <v>0</v>
      </c>
      <c r="T293" s="206">
        <f>S293*H293</f>
        <v>0</v>
      </c>
      <c r="AR293" s="110" t="s">
        <v>146</v>
      </c>
      <c r="AT293" s="110" t="s">
        <v>141</v>
      </c>
      <c r="AU293" s="110" t="s">
        <v>78</v>
      </c>
      <c r="AY293" s="110" t="s">
        <v>139</v>
      </c>
      <c r="BE293" s="207">
        <f>IF(N293="základní",J293,0)</f>
        <v>0</v>
      </c>
      <c r="BF293" s="207">
        <f>IF(N293="snížená",J293,0)</f>
        <v>0</v>
      </c>
      <c r="BG293" s="207">
        <f>IF(N293="zákl. přenesená",J293,0)</f>
        <v>0</v>
      </c>
      <c r="BH293" s="207">
        <f>IF(N293="sníž. přenesená",J293,0)</f>
        <v>0</v>
      </c>
      <c r="BI293" s="207">
        <f>IF(N293="nulová",J293,0)</f>
        <v>0</v>
      </c>
      <c r="BJ293" s="110" t="s">
        <v>76</v>
      </c>
      <c r="BK293" s="207">
        <f>ROUND(I293*H293,2)</f>
        <v>0</v>
      </c>
      <c r="BL293" s="110" t="s">
        <v>146</v>
      </c>
      <c r="BM293" s="110" t="s">
        <v>428</v>
      </c>
    </row>
    <row r="294" spans="2:47" s="259" customFormat="1" ht="13.5">
      <c r="B294" s="119"/>
      <c r="D294" s="208" t="s">
        <v>148</v>
      </c>
      <c r="F294" s="209" t="s">
        <v>429</v>
      </c>
      <c r="L294" s="119"/>
      <c r="M294" s="210"/>
      <c r="N294" s="262"/>
      <c r="O294" s="262"/>
      <c r="P294" s="262"/>
      <c r="Q294" s="262"/>
      <c r="R294" s="262"/>
      <c r="S294" s="262"/>
      <c r="T294" s="211"/>
      <c r="AT294" s="110" t="s">
        <v>148</v>
      </c>
      <c r="AU294" s="110" t="s">
        <v>78</v>
      </c>
    </row>
    <row r="295" spans="2:65" s="259" customFormat="1" ht="16.5" customHeight="1">
      <c r="B295" s="119"/>
      <c r="C295" s="196" t="s">
        <v>430</v>
      </c>
      <c r="D295" s="196" t="s">
        <v>141</v>
      </c>
      <c r="E295" s="197" t="s">
        <v>431</v>
      </c>
      <c r="F295" s="198" t="s">
        <v>432</v>
      </c>
      <c r="G295" s="199" t="s">
        <v>433</v>
      </c>
      <c r="H295" s="200">
        <v>4698.929</v>
      </c>
      <c r="I295" s="6"/>
      <c r="J295" s="202">
        <f>ROUND(I295*H295,2)</f>
        <v>0</v>
      </c>
      <c r="K295" s="198" t="s">
        <v>145</v>
      </c>
      <c r="L295" s="119"/>
      <c r="M295" s="203" t="s">
        <v>5</v>
      </c>
      <c r="N295" s="204" t="s">
        <v>41</v>
      </c>
      <c r="O295" s="262"/>
      <c r="P295" s="205">
        <f>O295*H295</f>
        <v>0</v>
      </c>
      <c r="Q295" s="205">
        <v>0</v>
      </c>
      <c r="R295" s="205">
        <f>Q295*H295</f>
        <v>0</v>
      </c>
      <c r="S295" s="205">
        <v>0</v>
      </c>
      <c r="T295" s="206">
        <f>S295*H295</f>
        <v>0</v>
      </c>
      <c r="AR295" s="110" t="s">
        <v>146</v>
      </c>
      <c r="AT295" s="110" t="s">
        <v>141</v>
      </c>
      <c r="AU295" s="110" t="s">
        <v>78</v>
      </c>
      <c r="AY295" s="110" t="s">
        <v>139</v>
      </c>
      <c r="BE295" s="207">
        <f>IF(N295="základní",J295,0)</f>
        <v>0</v>
      </c>
      <c r="BF295" s="207">
        <f>IF(N295="snížená",J295,0)</f>
        <v>0</v>
      </c>
      <c r="BG295" s="207">
        <f>IF(N295="zákl. přenesená",J295,0)</f>
        <v>0</v>
      </c>
      <c r="BH295" s="207">
        <f>IF(N295="sníž. přenesená",J295,0)</f>
        <v>0</v>
      </c>
      <c r="BI295" s="207">
        <f>IF(N295="nulová",J295,0)</f>
        <v>0</v>
      </c>
      <c r="BJ295" s="110" t="s">
        <v>76</v>
      </c>
      <c r="BK295" s="207">
        <f>ROUND(I295*H295,2)</f>
        <v>0</v>
      </c>
      <c r="BL295" s="110" t="s">
        <v>146</v>
      </c>
      <c r="BM295" s="110" t="s">
        <v>434</v>
      </c>
    </row>
    <row r="296" spans="2:47" s="259" customFormat="1" ht="27">
      <c r="B296" s="119"/>
      <c r="D296" s="208" t="s">
        <v>148</v>
      </c>
      <c r="F296" s="209" t="s">
        <v>435</v>
      </c>
      <c r="L296" s="119"/>
      <c r="M296" s="210"/>
      <c r="N296" s="262"/>
      <c r="O296" s="262"/>
      <c r="P296" s="262"/>
      <c r="Q296" s="262"/>
      <c r="R296" s="262"/>
      <c r="S296" s="262"/>
      <c r="T296" s="211"/>
      <c r="AT296" s="110" t="s">
        <v>148</v>
      </c>
      <c r="AU296" s="110" t="s">
        <v>78</v>
      </c>
    </row>
    <row r="297" spans="2:51" s="221" customFormat="1" ht="13.5">
      <c r="B297" s="220"/>
      <c r="D297" s="208" t="s">
        <v>161</v>
      </c>
      <c r="F297" s="223" t="s">
        <v>436</v>
      </c>
      <c r="H297" s="224">
        <v>4698.929</v>
      </c>
      <c r="L297" s="220"/>
      <c r="M297" s="225"/>
      <c r="N297" s="226"/>
      <c r="O297" s="226"/>
      <c r="P297" s="226"/>
      <c r="Q297" s="226"/>
      <c r="R297" s="226"/>
      <c r="S297" s="226"/>
      <c r="T297" s="227"/>
      <c r="AT297" s="222" t="s">
        <v>161</v>
      </c>
      <c r="AU297" s="222" t="s">
        <v>78</v>
      </c>
      <c r="AV297" s="221" t="s">
        <v>78</v>
      </c>
      <c r="AW297" s="221" t="s">
        <v>6</v>
      </c>
      <c r="AX297" s="221" t="s">
        <v>76</v>
      </c>
      <c r="AY297" s="222" t="s">
        <v>139</v>
      </c>
    </row>
    <row r="298" spans="2:65" s="259" customFormat="1" ht="16.5" customHeight="1">
      <c r="B298" s="119"/>
      <c r="C298" s="196" t="s">
        <v>437</v>
      </c>
      <c r="D298" s="196" t="s">
        <v>141</v>
      </c>
      <c r="E298" s="197" t="s">
        <v>438</v>
      </c>
      <c r="F298" s="198" t="s">
        <v>439</v>
      </c>
      <c r="G298" s="199" t="s">
        <v>302</v>
      </c>
      <c r="H298" s="200">
        <v>2194.14</v>
      </c>
      <c r="I298" s="6"/>
      <c r="J298" s="202">
        <f>ROUND(I298*H298,2)</f>
        <v>0</v>
      </c>
      <c r="K298" s="198" t="s">
        <v>145</v>
      </c>
      <c r="L298" s="119"/>
      <c r="M298" s="203" t="s">
        <v>5</v>
      </c>
      <c r="N298" s="204" t="s">
        <v>41</v>
      </c>
      <c r="O298" s="262"/>
      <c r="P298" s="205">
        <f>O298*H298</f>
        <v>0</v>
      </c>
      <c r="Q298" s="205">
        <v>0</v>
      </c>
      <c r="R298" s="205">
        <f>Q298*H298</f>
        <v>0</v>
      </c>
      <c r="S298" s="205">
        <v>0</v>
      </c>
      <c r="T298" s="206">
        <f>S298*H298</f>
        <v>0</v>
      </c>
      <c r="AR298" s="110" t="s">
        <v>146</v>
      </c>
      <c r="AT298" s="110" t="s">
        <v>141</v>
      </c>
      <c r="AU298" s="110" t="s">
        <v>78</v>
      </c>
      <c r="AY298" s="110" t="s">
        <v>139</v>
      </c>
      <c r="BE298" s="207">
        <f>IF(N298="základní",J298,0)</f>
        <v>0</v>
      </c>
      <c r="BF298" s="207">
        <f>IF(N298="snížená",J298,0)</f>
        <v>0</v>
      </c>
      <c r="BG298" s="207">
        <f>IF(N298="zákl. přenesená",J298,0)</f>
        <v>0</v>
      </c>
      <c r="BH298" s="207">
        <f>IF(N298="sníž. přenesená",J298,0)</f>
        <v>0</v>
      </c>
      <c r="BI298" s="207">
        <f>IF(N298="nulová",J298,0)</f>
        <v>0</v>
      </c>
      <c r="BJ298" s="110" t="s">
        <v>76</v>
      </c>
      <c r="BK298" s="207">
        <f>ROUND(I298*H298,2)</f>
        <v>0</v>
      </c>
      <c r="BL298" s="110" t="s">
        <v>146</v>
      </c>
      <c r="BM298" s="110" t="s">
        <v>440</v>
      </c>
    </row>
    <row r="299" spans="2:47" s="259" customFormat="1" ht="27">
      <c r="B299" s="119"/>
      <c r="D299" s="208" t="s">
        <v>148</v>
      </c>
      <c r="F299" s="209" t="s">
        <v>441</v>
      </c>
      <c r="L299" s="119"/>
      <c r="M299" s="210"/>
      <c r="N299" s="262"/>
      <c r="O299" s="262"/>
      <c r="P299" s="262"/>
      <c r="Q299" s="262"/>
      <c r="R299" s="262"/>
      <c r="S299" s="262"/>
      <c r="T299" s="211"/>
      <c r="AT299" s="110" t="s">
        <v>148</v>
      </c>
      <c r="AU299" s="110" t="s">
        <v>78</v>
      </c>
    </row>
    <row r="300" spans="2:51" s="214" customFormat="1" ht="13.5">
      <c r="B300" s="213"/>
      <c r="D300" s="208" t="s">
        <v>161</v>
      </c>
      <c r="E300" s="215" t="s">
        <v>5</v>
      </c>
      <c r="F300" s="216" t="s">
        <v>442</v>
      </c>
      <c r="H300" s="215" t="s">
        <v>5</v>
      </c>
      <c r="L300" s="213"/>
      <c r="M300" s="217"/>
      <c r="N300" s="218"/>
      <c r="O300" s="218"/>
      <c r="P300" s="218"/>
      <c r="Q300" s="218"/>
      <c r="R300" s="218"/>
      <c r="S300" s="218"/>
      <c r="T300" s="219"/>
      <c r="AT300" s="215" t="s">
        <v>161</v>
      </c>
      <c r="AU300" s="215" t="s">
        <v>78</v>
      </c>
      <c r="AV300" s="214" t="s">
        <v>76</v>
      </c>
      <c r="AW300" s="214" t="s">
        <v>34</v>
      </c>
      <c r="AX300" s="214" t="s">
        <v>70</v>
      </c>
      <c r="AY300" s="215" t="s">
        <v>139</v>
      </c>
    </row>
    <row r="301" spans="2:51" s="221" customFormat="1" ht="13.5">
      <c r="B301" s="220"/>
      <c r="D301" s="208" t="s">
        <v>161</v>
      </c>
      <c r="E301" s="222" t="s">
        <v>5</v>
      </c>
      <c r="F301" s="223" t="s">
        <v>443</v>
      </c>
      <c r="H301" s="224">
        <v>2610.516</v>
      </c>
      <c r="L301" s="220"/>
      <c r="M301" s="225"/>
      <c r="N301" s="226"/>
      <c r="O301" s="226"/>
      <c r="P301" s="226"/>
      <c r="Q301" s="226"/>
      <c r="R301" s="226"/>
      <c r="S301" s="226"/>
      <c r="T301" s="227"/>
      <c r="AT301" s="222" t="s">
        <v>161</v>
      </c>
      <c r="AU301" s="222" t="s">
        <v>78</v>
      </c>
      <c r="AV301" s="221" t="s">
        <v>78</v>
      </c>
      <c r="AW301" s="221" t="s">
        <v>34</v>
      </c>
      <c r="AX301" s="221" t="s">
        <v>70</v>
      </c>
      <c r="AY301" s="222" t="s">
        <v>139</v>
      </c>
    </row>
    <row r="302" spans="2:51" s="214" customFormat="1" ht="13.5">
      <c r="B302" s="213"/>
      <c r="D302" s="208" t="s">
        <v>161</v>
      </c>
      <c r="E302" s="215" t="s">
        <v>5</v>
      </c>
      <c r="F302" s="216" t="s">
        <v>444</v>
      </c>
      <c r="H302" s="215" t="s">
        <v>5</v>
      </c>
      <c r="L302" s="213"/>
      <c r="M302" s="217"/>
      <c r="N302" s="218"/>
      <c r="O302" s="218"/>
      <c r="P302" s="218"/>
      <c r="Q302" s="218"/>
      <c r="R302" s="218"/>
      <c r="S302" s="218"/>
      <c r="T302" s="219"/>
      <c r="AT302" s="215" t="s">
        <v>161</v>
      </c>
      <c r="AU302" s="215" t="s">
        <v>78</v>
      </c>
      <c r="AV302" s="214" t="s">
        <v>76</v>
      </c>
      <c r="AW302" s="214" t="s">
        <v>34</v>
      </c>
      <c r="AX302" s="214" t="s">
        <v>70</v>
      </c>
      <c r="AY302" s="215" t="s">
        <v>139</v>
      </c>
    </row>
    <row r="303" spans="2:51" s="221" customFormat="1" ht="13.5">
      <c r="B303" s="220"/>
      <c r="D303" s="208" t="s">
        <v>161</v>
      </c>
      <c r="E303" s="222" t="s">
        <v>5</v>
      </c>
      <c r="F303" s="223" t="s">
        <v>445</v>
      </c>
      <c r="H303" s="224">
        <v>-10.8</v>
      </c>
      <c r="L303" s="220"/>
      <c r="M303" s="225"/>
      <c r="N303" s="226"/>
      <c r="O303" s="226"/>
      <c r="P303" s="226"/>
      <c r="Q303" s="226"/>
      <c r="R303" s="226"/>
      <c r="S303" s="226"/>
      <c r="T303" s="227"/>
      <c r="AT303" s="222" t="s">
        <v>161</v>
      </c>
      <c r="AU303" s="222" t="s">
        <v>78</v>
      </c>
      <c r="AV303" s="221" t="s">
        <v>78</v>
      </c>
      <c r="AW303" s="221" t="s">
        <v>34</v>
      </c>
      <c r="AX303" s="221" t="s">
        <v>70</v>
      </c>
      <c r="AY303" s="222" t="s">
        <v>139</v>
      </c>
    </row>
    <row r="304" spans="2:51" s="214" customFormat="1" ht="13.5">
      <c r="B304" s="213"/>
      <c r="D304" s="208" t="s">
        <v>161</v>
      </c>
      <c r="E304" s="215" t="s">
        <v>5</v>
      </c>
      <c r="F304" s="216" t="s">
        <v>446</v>
      </c>
      <c r="H304" s="215" t="s">
        <v>5</v>
      </c>
      <c r="L304" s="213"/>
      <c r="M304" s="217"/>
      <c r="N304" s="218"/>
      <c r="O304" s="218"/>
      <c r="P304" s="218"/>
      <c r="Q304" s="218"/>
      <c r="R304" s="218"/>
      <c r="S304" s="218"/>
      <c r="T304" s="219"/>
      <c r="AT304" s="215" t="s">
        <v>161</v>
      </c>
      <c r="AU304" s="215" t="s">
        <v>78</v>
      </c>
      <c r="AV304" s="214" t="s">
        <v>76</v>
      </c>
      <c r="AW304" s="214" t="s">
        <v>34</v>
      </c>
      <c r="AX304" s="214" t="s">
        <v>70</v>
      </c>
      <c r="AY304" s="215" t="s">
        <v>139</v>
      </c>
    </row>
    <row r="305" spans="2:51" s="221" customFormat="1" ht="13.5">
      <c r="B305" s="220"/>
      <c r="D305" s="208" t="s">
        <v>161</v>
      </c>
      <c r="E305" s="222" t="s">
        <v>5</v>
      </c>
      <c r="F305" s="223" t="s">
        <v>447</v>
      </c>
      <c r="H305" s="224">
        <v>-98.757</v>
      </c>
      <c r="L305" s="220"/>
      <c r="M305" s="225"/>
      <c r="N305" s="226"/>
      <c r="O305" s="226"/>
      <c r="P305" s="226"/>
      <c r="Q305" s="226"/>
      <c r="R305" s="226"/>
      <c r="S305" s="226"/>
      <c r="T305" s="227"/>
      <c r="AT305" s="222" t="s">
        <v>161</v>
      </c>
      <c r="AU305" s="222" t="s">
        <v>78</v>
      </c>
      <c r="AV305" s="221" t="s">
        <v>78</v>
      </c>
      <c r="AW305" s="221" t="s">
        <v>34</v>
      </c>
      <c r="AX305" s="221" t="s">
        <v>70</v>
      </c>
      <c r="AY305" s="222" t="s">
        <v>139</v>
      </c>
    </row>
    <row r="306" spans="2:51" s="214" customFormat="1" ht="13.5">
      <c r="B306" s="213"/>
      <c r="D306" s="208" t="s">
        <v>161</v>
      </c>
      <c r="E306" s="215" t="s">
        <v>5</v>
      </c>
      <c r="F306" s="216" t="s">
        <v>448</v>
      </c>
      <c r="H306" s="215" t="s">
        <v>5</v>
      </c>
      <c r="L306" s="213"/>
      <c r="M306" s="217"/>
      <c r="N306" s="218"/>
      <c r="O306" s="218"/>
      <c r="P306" s="218"/>
      <c r="Q306" s="218"/>
      <c r="R306" s="218"/>
      <c r="S306" s="218"/>
      <c r="T306" s="219"/>
      <c r="AT306" s="215" t="s">
        <v>161</v>
      </c>
      <c r="AU306" s="215" t="s">
        <v>78</v>
      </c>
      <c r="AV306" s="214" t="s">
        <v>76</v>
      </c>
      <c r="AW306" s="214" t="s">
        <v>34</v>
      </c>
      <c r="AX306" s="214" t="s">
        <v>70</v>
      </c>
      <c r="AY306" s="215" t="s">
        <v>139</v>
      </c>
    </row>
    <row r="307" spans="2:51" s="221" customFormat="1" ht="13.5">
      <c r="B307" s="220"/>
      <c r="D307" s="208" t="s">
        <v>161</v>
      </c>
      <c r="E307" s="222" t="s">
        <v>5</v>
      </c>
      <c r="F307" s="223" t="s">
        <v>449</v>
      </c>
      <c r="H307" s="224">
        <v>-464.425</v>
      </c>
      <c r="L307" s="220"/>
      <c r="M307" s="225"/>
      <c r="N307" s="226"/>
      <c r="O307" s="226"/>
      <c r="P307" s="226"/>
      <c r="Q307" s="226"/>
      <c r="R307" s="226"/>
      <c r="S307" s="226"/>
      <c r="T307" s="227"/>
      <c r="AT307" s="222" t="s">
        <v>161</v>
      </c>
      <c r="AU307" s="222" t="s">
        <v>78</v>
      </c>
      <c r="AV307" s="221" t="s">
        <v>78</v>
      </c>
      <c r="AW307" s="221" t="s">
        <v>34</v>
      </c>
      <c r="AX307" s="221" t="s">
        <v>70</v>
      </c>
      <c r="AY307" s="222" t="s">
        <v>139</v>
      </c>
    </row>
    <row r="308" spans="2:51" s="214" customFormat="1" ht="13.5">
      <c r="B308" s="213"/>
      <c r="D308" s="208" t="s">
        <v>161</v>
      </c>
      <c r="E308" s="215" t="s">
        <v>5</v>
      </c>
      <c r="F308" s="216" t="s">
        <v>450</v>
      </c>
      <c r="H308" s="215" t="s">
        <v>5</v>
      </c>
      <c r="L308" s="213"/>
      <c r="M308" s="217"/>
      <c r="N308" s="218"/>
      <c r="O308" s="218"/>
      <c r="P308" s="218"/>
      <c r="Q308" s="218"/>
      <c r="R308" s="218"/>
      <c r="S308" s="218"/>
      <c r="T308" s="219"/>
      <c r="AT308" s="215" t="s">
        <v>161</v>
      </c>
      <c r="AU308" s="215" t="s">
        <v>78</v>
      </c>
      <c r="AV308" s="214" t="s">
        <v>76</v>
      </c>
      <c r="AW308" s="214" t="s">
        <v>34</v>
      </c>
      <c r="AX308" s="214" t="s">
        <v>70</v>
      </c>
      <c r="AY308" s="215" t="s">
        <v>139</v>
      </c>
    </row>
    <row r="309" spans="2:51" s="221" customFormat="1" ht="13.5">
      <c r="B309" s="220"/>
      <c r="D309" s="208" t="s">
        <v>161</v>
      </c>
      <c r="E309" s="222" t="s">
        <v>5</v>
      </c>
      <c r="F309" s="223" t="s">
        <v>451</v>
      </c>
      <c r="H309" s="224">
        <v>-0.5</v>
      </c>
      <c r="L309" s="220"/>
      <c r="M309" s="225"/>
      <c r="N309" s="226"/>
      <c r="O309" s="226"/>
      <c r="P309" s="226"/>
      <c r="Q309" s="226"/>
      <c r="R309" s="226"/>
      <c r="S309" s="226"/>
      <c r="T309" s="227"/>
      <c r="AT309" s="222" t="s">
        <v>161</v>
      </c>
      <c r="AU309" s="222" t="s">
        <v>78</v>
      </c>
      <c r="AV309" s="221" t="s">
        <v>78</v>
      </c>
      <c r="AW309" s="221" t="s">
        <v>34</v>
      </c>
      <c r="AX309" s="221" t="s">
        <v>70</v>
      </c>
      <c r="AY309" s="222" t="s">
        <v>139</v>
      </c>
    </row>
    <row r="310" spans="2:51" s="214" customFormat="1" ht="13.5">
      <c r="B310" s="213"/>
      <c r="D310" s="208" t="s">
        <v>161</v>
      </c>
      <c r="E310" s="215" t="s">
        <v>5</v>
      </c>
      <c r="F310" s="216" t="s">
        <v>452</v>
      </c>
      <c r="H310" s="215" t="s">
        <v>5</v>
      </c>
      <c r="L310" s="213"/>
      <c r="M310" s="217"/>
      <c r="N310" s="218"/>
      <c r="O310" s="218"/>
      <c r="P310" s="218"/>
      <c r="Q310" s="218"/>
      <c r="R310" s="218"/>
      <c r="S310" s="218"/>
      <c r="T310" s="219"/>
      <c r="AT310" s="215" t="s">
        <v>161</v>
      </c>
      <c r="AU310" s="215" t="s">
        <v>78</v>
      </c>
      <c r="AV310" s="214" t="s">
        <v>76</v>
      </c>
      <c r="AW310" s="214" t="s">
        <v>34</v>
      </c>
      <c r="AX310" s="214" t="s">
        <v>70</v>
      </c>
      <c r="AY310" s="215" t="s">
        <v>139</v>
      </c>
    </row>
    <row r="311" spans="2:51" s="221" customFormat="1" ht="13.5">
      <c r="B311" s="220"/>
      <c r="D311" s="208" t="s">
        <v>161</v>
      </c>
      <c r="E311" s="222" t="s">
        <v>5</v>
      </c>
      <c r="F311" s="223" t="s">
        <v>453</v>
      </c>
      <c r="H311" s="224">
        <v>-7.637</v>
      </c>
      <c r="L311" s="220"/>
      <c r="M311" s="225"/>
      <c r="N311" s="226"/>
      <c r="O311" s="226"/>
      <c r="P311" s="226"/>
      <c r="Q311" s="226"/>
      <c r="R311" s="226"/>
      <c r="S311" s="226"/>
      <c r="T311" s="227"/>
      <c r="AT311" s="222" t="s">
        <v>161</v>
      </c>
      <c r="AU311" s="222" t="s">
        <v>78</v>
      </c>
      <c r="AV311" s="221" t="s">
        <v>78</v>
      </c>
      <c r="AW311" s="221" t="s">
        <v>34</v>
      </c>
      <c r="AX311" s="221" t="s">
        <v>70</v>
      </c>
      <c r="AY311" s="222" t="s">
        <v>139</v>
      </c>
    </row>
    <row r="312" spans="2:51" s="214" customFormat="1" ht="13.5">
      <c r="B312" s="213"/>
      <c r="D312" s="208" t="s">
        <v>161</v>
      </c>
      <c r="E312" s="215" t="s">
        <v>5</v>
      </c>
      <c r="F312" s="216" t="s">
        <v>454</v>
      </c>
      <c r="H312" s="215" t="s">
        <v>5</v>
      </c>
      <c r="L312" s="213"/>
      <c r="M312" s="217"/>
      <c r="N312" s="218"/>
      <c r="O312" s="218"/>
      <c r="P312" s="218"/>
      <c r="Q312" s="218"/>
      <c r="R312" s="218"/>
      <c r="S312" s="218"/>
      <c r="T312" s="219"/>
      <c r="AT312" s="215" t="s">
        <v>161</v>
      </c>
      <c r="AU312" s="215" t="s">
        <v>78</v>
      </c>
      <c r="AV312" s="214" t="s">
        <v>76</v>
      </c>
      <c r="AW312" s="214" t="s">
        <v>34</v>
      </c>
      <c r="AX312" s="214" t="s">
        <v>70</v>
      </c>
      <c r="AY312" s="215" t="s">
        <v>139</v>
      </c>
    </row>
    <row r="313" spans="2:51" s="221" customFormat="1" ht="13.5">
      <c r="B313" s="220"/>
      <c r="D313" s="208" t="s">
        <v>161</v>
      </c>
      <c r="E313" s="222" t="s">
        <v>5</v>
      </c>
      <c r="F313" s="223" t="s">
        <v>455</v>
      </c>
      <c r="H313" s="224">
        <v>-67.593</v>
      </c>
      <c r="L313" s="220"/>
      <c r="M313" s="225"/>
      <c r="N313" s="226"/>
      <c r="O313" s="226"/>
      <c r="P313" s="226"/>
      <c r="Q313" s="226"/>
      <c r="R313" s="226"/>
      <c r="S313" s="226"/>
      <c r="T313" s="227"/>
      <c r="AT313" s="222" t="s">
        <v>161</v>
      </c>
      <c r="AU313" s="222" t="s">
        <v>78</v>
      </c>
      <c r="AV313" s="221" t="s">
        <v>78</v>
      </c>
      <c r="AW313" s="221" t="s">
        <v>34</v>
      </c>
      <c r="AX313" s="221" t="s">
        <v>70</v>
      </c>
      <c r="AY313" s="222" t="s">
        <v>139</v>
      </c>
    </row>
    <row r="314" spans="2:51" s="221" customFormat="1" ht="13.5">
      <c r="B314" s="220"/>
      <c r="D314" s="208" t="s">
        <v>161</v>
      </c>
      <c r="E314" s="222" t="s">
        <v>5</v>
      </c>
      <c r="F314" s="223" t="s">
        <v>456</v>
      </c>
      <c r="H314" s="224">
        <v>-5.432</v>
      </c>
      <c r="L314" s="220"/>
      <c r="M314" s="225"/>
      <c r="N314" s="226"/>
      <c r="O314" s="226"/>
      <c r="P314" s="226"/>
      <c r="Q314" s="226"/>
      <c r="R314" s="226"/>
      <c r="S314" s="226"/>
      <c r="T314" s="227"/>
      <c r="AT314" s="222" t="s">
        <v>161</v>
      </c>
      <c r="AU314" s="222" t="s">
        <v>78</v>
      </c>
      <c r="AV314" s="221" t="s">
        <v>78</v>
      </c>
      <c r="AW314" s="221" t="s">
        <v>34</v>
      </c>
      <c r="AX314" s="221" t="s">
        <v>70</v>
      </c>
      <c r="AY314" s="222" t="s">
        <v>139</v>
      </c>
    </row>
    <row r="315" spans="2:51" s="221" customFormat="1" ht="13.5">
      <c r="B315" s="220"/>
      <c r="D315" s="208" t="s">
        <v>161</v>
      </c>
      <c r="E315" s="222" t="s">
        <v>5</v>
      </c>
      <c r="F315" s="223" t="s">
        <v>457</v>
      </c>
      <c r="H315" s="224">
        <v>-19.554</v>
      </c>
      <c r="L315" s="220"/>
      <c r="M315" s="225"/>
      <c r="N315" s="226"/>
      <c r="O315" s="226"/>
      <c r="P315" s="226"/>
      <c r="Q315" s="226"/>
      <c r="R315" s="226"/>
      <c r="S315" s="226"/>
      <c r="T315" s="227"/>
      <c r="AT315" s="222" t="s">
        <v>161</v>
      </c>
      <c r="AU315" s="222" t="s">
        <v>78</v>
      </c>
      <c r="AV315" s="221" t="s">
        <v>78</v>
      </c>
      <c r="AW315" s="221" t="s">
        <v>34</v>
      </c>
      <c r="AX315" s="221" t="s">
        <v>70</v>
      </c>
      <c r="AY315" s="222" t="s">
        <v>139</v>
      </c>
    </row>
    <row r="316" spans="2:51" s="221" customFormat="1" ht="13.5">
      <c r="B316" s="220"/>
      <c r="D316" s="208" t="s">
        <v>161</v>
      </c>
      <c r="E316" s="222" t="s">
        <v>5</v>
      </c>
      <c r="F316" s="223" t="s">
        <v>458</v>
      </c>
      <c r="H316" s="224">
        <v>-2.052</v>
      </c>
      <c r="L316" s="220"/>
      <c r="M316" s="225"/>
      <c r="N316" s="226"/>
      <c r="O316" s="226"/>
      <c r="P316" s="226"/>
      <c r="Q316" s="226"/>
      <c r="R316" s="226"/>
      <c r="S316" s="226"/>
      <c r="T316" s="227"/>
      <c r="AT316" s="222" t="s">
        <v>161</v>
      </c>
      <c r="AU316" s="222" t="s">
        <v>78</v>
      </c>
      <c r="AV316" s="221" t="s">
        <v>78</v>
      </c>
      <c r="AW316" s="221" t="s">
        <v>34</v>
      </c>
      <c r="AX316" s="221" t="s">
        <v>70</v>
      </c>
      <c r="AY316" s="222" t="s">
        <v>139</v>
      </c>
    </row>
    <row r="317" spans="2:51" s="214" customFormat="1" ht="13.5">
      <c r="B317" s="213"/>
      <c r="D317" s="208" t="s">
        <v>161</v>
      </c>
      <c r="E317" s="215" t="s">
        <v>5</v>
      </c>
      <c r="F317" s="216" t="s">
        <v>459</v>
      </c>
      <c r="H317" s="215" t="s">
        <v>5</v>
      </c>
      <c r="L317" s="213"/>
      <c r="M317" s="217"/>
      <c r="N317" s="218"/>
      <c r="O317" s="218"/>
      <c r="P317" s="218"/>
      <c r="Q317" s="218"/>
      <c r="R317" s="218"/>
      <c r="S317" s="218"/>
      <c r="T317" s="219"/>
      <c r="AT317" s="215" t="s">
        <v>161</v>
      </c>
      <c r="AU317" s="215" t="s">
        <v>78</v>
      </c>
      <c r="AV317" s="214" t="s">
        <v>76</v>
      </c>
      <c r="AW317" s="214" t="s">
        <v>34</v>
      </c>
      <c r="AX317" s="214" t="s">
        <v>70</v>
      </c>
      <c r="AY317" s="215" t="s">
        <v>139</v>
      </c>
    </row>
    <row r="318" spans="2:51" s="214" customFormat="1" ht="27">
      <c r="B318" s="213"/>
      <c r="D318" s="208" t="s">
        <v>161</v>
      </c>
      <c r="E318" s="215" t="s">
        <v>5</v>
      </c>
      <c r="F318" s="216" t="s">
        <v>460</v>
      </c>
      <c r="H318" s="215" t="s">
        <v>5</v>
      </c>
      <c r="L318" s="213"/>
      <c r="M318" s="217"/>
      <c r="N318" s="218"/>
      <c r="O318" s="218"/>
      <c r="P318" s="218"/>
      <c r="Q318" s="218"/>
      <c r="R318" s="218"/>
      <c r="S318" s="218"/>
      <c r="T318" s="219"/>
      <c r="AT318" s="215" t="s">
        <v>161</v>
      </c>
      <c r="AU318" s="215" t="s">
        <v>78</v>
      </c>
      <c r="AV318" s="214" t="s">
        <v>76</v>
      </c>
      <c r="AW318" s="214" t="s">
        <v>34</v>
      </c>
      <c r="AX318" s="214" t="s">
        <v>70</v>
      </c>
      <c r="AY318" s="215" t="s">
        <v>139</v>
      </c>
    </row>
    <row r="319" spans="2:51" s="221" customFormat="1" ht="13.5">
      <c r="B319" s="220"/>
      <c r="D319" s="208" t="s">
        <v>161</v>
      </c>
      <c r="E319" s="222" t="s">
        <v>5</v>
      </c>
      <c r="F319" s="223" t="s">
        <v>461</v>
      </c>
      <c r="H319" s="224">
        <v>260.374</v>
      </c>
      <c r="L319" s="220"/>
      <c r="M319" s="225"/>
      <c r="N319" s="226"/>
      <c r="O319" s="226"/>
      <c r="P319" s="226"/>
      <c r="Q319" s="226"/>
      <c r="R319" s="226"/>
      <c r="S319" s="226"/>
      <c r="T319" s="227"/>
      <c r="AT319" s="222" t="s">
        <v>161</v>
      </c>
      <c r="AU319" s="222" t="s">
        <v>78</v>
      </c>
      <c r="AV319" s="221" t="s">
        <v>78</v>
      </c>
      <c r="AW319" s="221" t="s">
        <v>34</v>
      </c>
      <c r="AX319" s="221" t="s">
        <v>70</v>
      </c>
      <c r="AY319" s="222" t="s">
        <v>139</v>
      </c>
    </row>
    <row r="320" spans="2:51" s="229" customFormat="1" ht="13.5">
      <c r="B320" s="228"/>
      <c r="D320" s="208" t="s">
        <v>161</v>
      </c>
      <c r="E320" s="230" t="s">
        <v>5</v>
      </c>
      <c r="F320" s="231" t="s">
        <v>173</v>
      </c>
      <c r="H320" s="232">
        <v>2194.14</v>
      </c>
      <c r="L320" s="228"/>
      <c r="M320" s="233"/>
      <c r="N320" s="234"/>
      <c r="O320" s="234"/>
      <c r="P320" s="234"/>
      <c r="Q320" s="234"/>
      <c r="R320" s="234"/>
      <c r="S320" s="234"/>
      <c r="T320" s="235"/>
      <c r="AT320" s="230" t="s">
        <v>161</v>
      </c>
      <c r="AU320" s="230" t="s">
        <v>78</v>
      </c>
      <c r="AV320" s="229" t="s">
        <v>146</v>
      </c>
      <c r="AW320" s="229" t="s">
        <v>34</v>
      </c>
      <c r="AX320" s="229" t="s">
        <v>76</v>
      </c>
      <c r="AY320" s="230" t="s">
        <v>139</v>
      </c>
    </row>
    <row r="321" spans="2:65" s="259" customFormat="1" ht="16.5" customHeight="1">
      <c r="B321" s="119"/>
      <c r="C321" s="244" t="s">
        <v>462</v>
      </c>
      <c r="D321" s="244" t="s">
        <v>368</v>
      </c>
      <c r="E321" s="245" t="s">
        <v>463</v>
      </c>
      <c r="F321" s="246" t="s">
        <v>464</v>
      </c>
      <c r="G321" s="247" t="s">
        <v>433</v>
      </c>
      <c r="H321" s="248">
        <v>4388.28</v>
      </c>
      <c r="I321" s="6"/>
      <c r="J321" s="249">
        <f>ROUND(I321*H321,2)</f>
        <v>0</v>
      </c>
      <c r="K321" s="246" t="s">
        <v>145</v>
      </c>
      <c r="L321" s="250"/>
      <c r="M321" s="251" t="s">
        <v>5</v>
      </c>
      <c r="N321" s="252" t="s">
        <v>41</v>
      </c>
      <c r="O321" s="262"/>
      <c r="P321" s="205">
        <f>O321*H321</f>
        <v>0</v>
      </c>
      <c r="Q321" s="205">
        <v>0.2</v>
      </c>
      <c r="R321" s="205">
        <f>Q321*H321</f>
        <v>877.656</v>
      </c>
      <c r="S321" s="205">
        <v>0</v>
      </c>
      <c r="T321" s="206">
        <f>S321*H321</f>
        <v>0</v>
      </c>
      <c r="AR321" s="110" t="s">
        <v>213</v>
      </c>
      <c r="AT321" s="110" t="s">
        <v>368</v>
      </c>
      <c r="AU321" s="110" t="s">
        <v>78</v>
      </c>
      <c r="AY321" s="110" t="s">
        <v>139</v>
      </c>
      <c r="BE321" s="207">
        <f>IF(N321="základní",J321,0)</f>
        <v>0</v>
      </c>
      <c r="BF321" s="207">
        <f>IF(N321="snížená",J321,0)</f>
        <v>0</v>
      </c>
      <c r="BG321" s="207">
        <f>IF(N321="zákl. přenesená",J321,0)</f>
        <v>0</v>
      </c>
      <c r="BH321" s="207">
        <f>IF(N321="sníž. přenesená",J321,0)</f>
        <v>0</v>
      </c>
      <c r="BI321" s="207">
        <f>IF(N321="nulová",J321,0)</f>
        <v>0</v>
      </c>
      <c r="BJ321" s="110" t="s">
        <v>76</v>
      </c>
      <c r="BK321" s="207">
        <f>ROUND(I321*H321,2)</f>
        <v>0</v>
      </c>
      <c r="BL321" s="110" t="s">
        <v>146</v>
      </c>
      <c r="BM321" s="110" t="s">
        <v>465</v>
      </c>
    </row>
    <row r="322" spans="2:47" s="259" customFormat="1" ht="13.5">
      <c r="B322" s="119"/>
      <c r="D322" s="208" t="s">
        <v>148</v>
      </c>
      <c r="F322" s="209" t="s">
        <v>464</v>
      </c>
      <c r="L322" s="119"/>
      <c r="M322" s="210"/>
      <c r="N322" s="262"/>
      <c r="O322" s="262"/>
      <c r="P322" s="262"/>
      <c r="Q322" s="262"/>
      <c r="R322" s="262"/>
      <c r="S322" s="262"/>
      <c r="T322" s="211"/>
      <c r="AT322" s="110" t="s">
        <v>148</v>
      </c>
      <c r="AU322" s="110" t="s">
        <v>78</v>
      </c>
    </row>
    <row r="323" spans="2:51" s="221" customFormat="1" ht="13.5">
      <c r="B323" s="220"/>
      <c r="D323" s="208" t="s">
        <v>161</v>
      </c>
      <c r="F323" s="223" t="s">
        <v>466</v>
      </c>
      <c r="H323" s="224">
        <v>4388.28</v>
      </c>
      <c r="L323" s="220"/>
      <c r="M323" s="225"/>
      <c r="N323" s="226"/>
      <c r="O323" s="226"/>
      <c r="P323" s="226"/>
      <c r="Q323" s="226"/>
      <c r="R323" s="226"/>
      <c r="S323" s="226"/>
      <c r="T323" s="227"/>
      <c r="AT323" s="222" t="s">
        <v>161</v>
      </c>
      <c r="AU323" s="222" t="s">
        <v>78</v>
      </c>
      <c r="AV323" s="221" t="s">
        <v>78</v>
      </c>
      <c r="AW323" s="221" t="s">
        <v>6</v>
      </c>
      <c r="AX323" s="221" t="s">
        <v>76</v>
      </c>
      <c r="AY323" s="222" t="s">
        <v>139</v>
      </c>
    </row>
    <row r="324" spans="2:65" s="259" customFormat="1" ht="16.5" customHeight="1">
      <c r="B324" s="119"/>
      <c r="C324" s="196" t="s">
        <v>467</v>
      </c>
      <c r="D324" s="196" t="s">
        <v>141</v>
      </c>
      <c r="E324" s="197" t="s">
        <v>468</v>
      </c>
      <c r="F324" s="198" t="s">
        <v>469</v>
      </c>
      <c r="G324" s="199" t="s">
        <v>302</v>
      </c>
      <c r="H324" s="200">
        <v>464.425</v>
      </c>
      <c r="I324" s="6"/>
      <c r="J324" s="202">
        <f>ROUND(I324*H324,2)</f>
        <v>0</v>
      </c>
      <c r="K324" s="198" t="s">
        <v>145</v>
      </c>
      <c r="L324" s="119"/>
      <c r="M324" s="203" t="s">
        <v>5</v>
      </c>
      <c r="N324" s="204" t="s">
        <v>41</v>
      </c>
      <c r="O324" s="262"/>
      <c r="P324" s="205">
        <f>O324*H324</f>
        <v>0</v>
      </c>
      <c r="Q324" s="205">
        <v>0</v>
      </c>
      <c r="R324" s="205">
        <f>Q324*H324</f>
        <v>0</v>
      </c>
      <c r="S324" s="205">
        <v>0</v>
      </c>
      <c r="T324" s="206">
        <f>S324*H324</f>
        <v>0</v>
      </c>
      <c r="AR324" s="110" t="s">
        <v>146</v>
      </c>
      <c r="AT324" s="110" t="s">
        <v>141</v>
      </c>
      <c r="AU324" s="110" t="s">
        <v>78</v>
      </c>
      <c r="AY324" s="110" t="s">
        <v>139</v>
      </c>
      <c r="BE324" s="207">
        <f>IF(N324="základní",J324,0)</f>
        <v>0</v>
      </c>
      <c r="BF324" s="207">
        <f>IF(N324="snížená",J324,0)</f>
        <v>0</v>
      </c>
      <c r="BG324" s="207">
        <f>IF(N324="zákl. přenesená",J324,0)</f>
        <v>0</v>
      </c>
      <c r="BH324" s="207">
        <f>IF(N324="sníž. přenesená",J324,0)</f>
        <v>0</v>
      </c>
      <c r="BI324" s="207">
        <f>IF(N324="nulová",J324,0)</f>
        <v>0</v>
      </c>
      <c r="BJ324" s="110" t="s">
        <v>76</v>
      </c>
      <c r="BK324" s="207">
        <f>ROUND(I324*H324,2)</f>
        <v>0</v>
      </c>
      <c r="BL324" s="110" t="s">
        <v>146</v>
      </c>
      <c r="BM324" s="110" t="s">
        <v>470</v>
      </c>
    </row>
    <row r="325" spans="2:47" s="259" customFormat="1" ht="40.5">
      <c r="B325" s="119"/>
      <c r="D325" s="208" t="s">
        <v>148</v>
      </c>
      <c r="F325" s="209" t="s">
        <v>471</v>
      </c>
      <c r="L325" s="119"/>
      <c r="M325" s="210"/>
      <c r="N325" s="262"/>
      <c r="O325" s="262"/>
      <c r="P325" s="262"/>
      <c r="Q325" s="262"/>
      <c r="R325" s="262"/>
      <c r="S325" s="262"/>
      <c r="T325" s="211"/>
      <c r="AT325" s="110" t="s">
        <v>148</v>
      </c>
      <c r="AU325" s="110" t="s">
        <v>78</v>
      </c>
    </row>
    <row r="326" spans="2:47" s="259" customFormat="1" ht="27">
      <c r="B326" s="119"/>
      <c r="D326" s="208" t="s">
        <v>159</v>
      </c>
      <c r="F326" s="212" t="s">
        <v>160</v>
      </c>
      <c r="L326" s="119"/>
      <c r="M326" s="210"/>
      <c r="N326" s="262"/>
      <c r="O326" s="262"/>
      <c r="P326" s="262"/>
      <c r="Q326" s="262"/>
      <c r="R326" s="262"/>
      <c r="S326" s="262"/>
      <c r="T326" s="211"/>
      <c r="AT326" s="110" t="s">
        <v>159</v>
      </c>
      <c r="AU326" s="110" t="s">
        <v>78</v>
      </c>
    </row>
    <row r="327" spans="2:51" s="221" customFormat="1" ht="13.5">
      <c r="B327" s="220"/>
      <c r="D327" s="208" t="s">
        <v>161</v>
      </c>
      <c r="E327" s="222" t="s">
        <v>5</v>
      </c>
      <c r="F327" s="223" t="s">
        <v>472</v>
      </c>
      <c r="H327" s="224">
        <v>432.515</v>
      </c>
      <c r="L327" s="220"/>
      <c r="M327" s="225"/>
      <c r="N327" s="226"/>
      <c r="O327" s="226"/>
      <c r="P327" s="226"/>
      <c r="Q327" s="226"/>
      <c r="R327" s="226"/>
      <c r="S327" s="226"/>
      <c r="T327" s="227"/>
      <c r="AT327" s="222" t="s">
        <v>161</v>
      </c>
      <c r="AU327" s="222" t="s">
        <v>78</v>
      </c>
      <c r="AV327" s="221" t="s">
        <v>78</v>
      </c>
      <c r="AW327" s="221" t="s">
        <v>34</v>
      </c>
      <c r="AX327" s="221" t="s">
        <v>70</v>
      </c>
      <c r="AY327" s="222" t="s">
        <v>139</v>
      </c>
    </row>
    <row r="328" spans="2:51" s="221" customFormat="1" ht="13.5">
      <c r="B328" s="220"/>
      <c r="D328" s="208" t="s">
        <v>161</v>
      </c>
      <c r="E328" s="222" t="s">
        <v>5</v>
      </c>
      <c r="F328" s="223" t="s">
        <v>473</v>
      </c>
      <c r="H328" s="224">
        <v>-20.268</v>
      </c>
      <c r="L328" s="220"/>
      <c r="M328" s="225"/>
      <c r="N328" s="226"/>
      <c r="O328" s="226"/>
      <c r="P328" s="226"/>
      <c r="Q328" s="226"/>
      <c r="R328" s="226"/>
      <c r="S328" s="226"/>
      <c r="T328" s="227"/>
      <c r="AT328" s="222" t="s">
        <v>161</v>
      </c>
      <c r="AU328" s="222" t="s">
        <v>78</v>
      </c>
      <c r="AV328" s="221" t="s">
        <v>78</v>
      </c>
      <c r="AW328" s="221" t="s">
        <v>34</v>
      </c>
      <c r="AX328" s="221" t="s">
        <v>70</v>
      </c>
      <c r="AY328" s="222" t="s">
        <v>139</v>
      </c>
    </row>
    <row r="329" spans="2:51" s="221" customFormat="1" ht="13.5">
      <c r="B329" s="220"/>
      <c r="D329" s="208" t="s">
        <v>161</v>
      </c>
      <c r="E329" s="222" t="s">
        <v>5</v>
      </c>
      <c r="F329" s="223" t="s">
        <v>474</v>
      </c>
      <c r="H329" s="224">
        <v>5.472</v>
      </c>
      <c r="L329" s="220"/>
      <c r="M329" s="225"/>
      <c r="N329" s="226"/>
      <c r="O329" s="226"/>
      <c r="P329" s="226"/>
      <c r="Q329" s="226"/>
      <c r="R329" s="226"/>
      <c r="S329" s="226"/>
      <c r="T329" s="227"/>
      <c r="AT329" s="222" t="s">
        <v>161</v>
      </c>
      <c r="AU329" s="222" t="s">
        <v>78</v>
      </c>
      <c r="AV329" s="221" t="s">
        <v>78</v>
      </c>
      <c r="AW329" s="221" t="s">
        <v>34</v>
      </c>
      <c r="AX329" s="221" t="s">
        <v>70</v>
      </c>
      <c r="AY329" s="222" t="s">
        <v>139</v>
      </c>
    </row>
    <row r="330" spans="2:51" s="221" customFormat="1" ht="13.5">
      <c r="B330" s="220"/>
      <c r="D330" s="208" t="s">
        <v>161</v>
      </c>
      <c r="E330" s="222" t="s">
        <v>5</v>
      </c>
      <c r="F330" s="223" t="s">
        <v>475</v>
      </c>
      <c r="H330" s="224">
        <v>1.331</v>
      </c>
      <c r="L330" s="220"/>
      <c r="M330" s="225"/>
      <c r="N330" s="226"/>
      <c r="O330" s="226"/>
      <c r="P330" s="226"/>
      <c r="Q330" s="226"/>
      <c r="R330" s="226"/>
      <c r="S330" s="226"/>
      <c r="T330" s="227"/>
      <c r="AT330" s="222" t="s">
        <v>161</v>
      </c>
      <c r="AU330" s="222" t="s">
        <v>78</v>
      </c>
      <c r="AV330" s="221" t="s">
        <v>78</v>
      </c>
      <c r="AW330" s="221" t="s">
        <v>34</v>
      </c>
      <c r="AX330" s="221" t="s">
        <v>70</v>
      </c>
      <c r="AY330" s="222" t="s">
        <v>139</v>
      </c>
    </row>
    <row r="331" spans="2:51" s="214" customFormat="1" ht="13.5">
      <c r="B331" s="213"/>
      <c r="D331" s="208" t="s">
        <v>161</v>
      </c>
      <c r="E331" s="215" t="s">
        <v>5</v>
      </c>
      <c r="F331" s="216" t="s">
        <v>476</v>
      </c>
      <c r="H331" s="215" t="s">
        <v>5</v>
      </c>
      <c r="L331" s="213"/>
      <c r="M331" s="217"/>
      <c r="N331" s="218"/>
      <c r="O331" s="218"/>
      <c r="P331" s="218"/>
      <c r="Q331" s="218"/>
      <c r="R331" s="218"/>
      <c r="S331" s="218"/>
      <c r="T331" s="219"/>
      <c r="AT331" s="215" t="s">
        <v>161</v>
      </c>
      <c r="AU331" s="215" t="s">
        <v>78</v>
      </c>
      <c r="AV331" s="214" t="s">
        <v>76</v>
      </c>
      <c r="AW331" s="214" t="s">
        <v>34</v>
      </c>
      <c r="AX331" s="214" t="s">
        <v>70</v>
      </c>
      <c r="AY331" s="215" t="s">
        <v>139</v>
      </c>
    </row>
    <row r="332" spans="2:51" s="221" customFormat="1" ht="13.5">
      <c r="B332" s="220"/>
      <c r="D332" s="208" t="s">
        <v>161</v>
      </c>
      <c r="E332" s="222" t="s">
        <v>5</v>
      </c>
      <c r="F332" s="223" t="s">
        <v>477</v>
      </c>
      <c r="H332" s="224">
        <v>45.375</v>
      </c>
      <c r="L332" s="220"/>
      <c r="M332" s="225"/>
      <c r="N332" s="226"/>
      <c r="O332" s="226"/>
      <c r="P332" s="226"/>
      <c r="Q332" s="226"/>
      <c r="R332" s="226"/>
      <c r="S332" s="226"/>
      <c r="T332" s="227"/>
      <c r="AT332" s="222" t="s">
        <v>161</v>
      </c>
      <c r="AU332" s="222" t="s">
        <v>78</v>
      </c>
      <c r="AV332" s="221" t="s">
        <v>78</v>
      </c>
      <c r="AW332" s="221" t="s">
        <v>34</v>
      </c>
      <c r="AX332" s="221" t="s">
        <v>70</v>
      </c>
      <c r="AY332" s="222" t="s">
        <v>139</v>
      </c>
    </row>
    <row r="333" spans="2:51" s="229" customFormat="1" ht="13.5">
      <c r="B333" s="228"/>
      <c r="D333" s="208" t="s">
        <v>161</v>
      </c>
      <c r="E333" s="230" t="s">
        <v>5</v>
      </c>
      <c r="F333" s="231" t="s">
        <v>173</v>
      </c>
      <c r="H333" s="232">
        <v>464.425</v>
      </c>
      <c r="L333" s="228"/>
      <c r="M333" s="233"/>
      <c r="N333" s="234"/>
      <c r="O333" s="234"/>
      <c r="P333" s="234"/>
      <c r="Q333" s="234"/>
      <c r="R333" s="234"/>
      <c r="S333" s="234"/>
      <c r="T333" s="235"/>
      <c r="AT333" s="230" t="s">
        <v>161</v>
      </c>
      <c r="AU333" s="230" t="s">
        <v>78</v>
      </c>
      <c r="AV333" s="229" t="s">
        <v>146</v>
      </c>
      <c r="AW333" s="229" t="s">
        <v>34</v>
      </c>
      <c r="AX333" s="229" t="s">
        <v>76</v>
      </c>
      <c r="AY333" s="230" t="s">
        <v>139</v>
      </c>
    </row>
    <row r="334" spans="2:65" s="259" customFormat="1" ht="16.5" customHeight="1">
      <c r="B334" s="119"/>
      <c r="C334" s="244" t="s">
        <v>478</v>
      </c>
      <c r="D334" s="244" t="s">
        <v>368</v>
      </c>
      <c r="E334" s="245" t="s">
        <v>479</v>
      </c>
      <c r="F334" s="246" t="s">
        <v>2153</v>
      </c>
      <c r="G334" s="247" t="s">
        <v>433</v>
      </c>
      <c r="H334" s="248">
        <v>928.85</v>
      </c>
      <c r="I334" s="6"/>
      <c r="J334" s="249">
        <f>ROUND(I334*H334,2)</f>
        <v>0</v>
      </c>
      <c r="K334" s="246" t="s">
        <v>5</v>
      </c>
      <c r="L334" s="250"/>
      <c r="M334" s="251" t="s">
        <v>5</v>
      </c>
      <c r="N334" s="252" t="s">
        <v>41</v>
      </c>
      <c r="O334" s="262"/>
      <c r="P334" s="205">
        <f>O334*H334</f>
        <v>0</v>
      </c>
      <c r="Q334" s="205">
        <v>0.2</v>
      </c>
      <c r="R334" s="205">
        <f>Q334*H334</f>
        <v>185.77</v>
      </c>
      <c r="S334" s="205">
        <v>0</v>
      </c>
      <c r="T334" s="206">
        <f>S334*H334</f>
        <v>0</v>
      </c>
      <c r="AR334" s="110" t="s">
        <v>213</v>
      </c>
      <c r="AT334" s="110" t="s">
        <v>368</v>
      </c>
      <c r="AU334" s="110" t="s">
        <v>78</v>
      </c>
      <c r="AY334" s="110" t="s">
        <v>139</v>
      </c>
      <c r="BE334" s="207">
        <f>IF(N334="základní",J334,0)</f>
        <v>0</v>
      </c>
      <c r="BF334" s="207">
        <f>IF(N334="snížená",J334,0)</f>
        <v>0</v>
      </c>
      <c r="BG334" s="207">
        <f>IF(N334="zákl. přenesená",J334,0)</f>
        <v>0</v>
      </c>
      <c r="BH334" s="207">
        <f>IF(N334="sníž. přenesená",J334,0)</f>
        <v>0</v>
      </c>
      <c r="BI334" s="207">
        <f>IF(N334="nulová",J334,0)</f>
        <v>0</v>
      </c>
      <c r="BJ334" s="110" t="s">
        <v>76</v>
      </c>
      <c r="BK334" s="207">
        <f>ROUND(I334*H334,2)</f>
        <v>0</v>
      </c>
      <c r="BL334" s="110" t="s">
        <v>146</v>
      </c>
      <c r="BM334" s="110" t="s">
        <v>480</v>
      </c>
    </row>
    <row r="335" spans="2:47" s="259" customFormat="1" ht="13.5">
      <c r="B335" s="119"/>
      <c r="D335" s="208" t="s">
        <v>148</v>
      </c>
      <c r="F335" s="209" t="s">
        <v>2154</v>
      </c>
      <c r="L335" s="119"/>
      <c r="M335" s="210"/>
      <c r="N335" s="262"/>
      <c r="O335" s="262"/>
      <c r="P335" s="262"/>
      <c r="Q335" s="262"/>
      <c r="R335" s="262"/>
      <c r="S335" s="262"/>
      <c r="T335" s="211"/>
      <c r="AT335" s="110" t="s">
        <v>148</v>
      </c>
      <c r="AU335" s="110" t="s">
        <v>78</v>
      </c>
    </row>
    <row r="336" spans="2:51" s="221" customFormat="1" ht="13.5">
      <c r="B336" s="220"/>
      <c r="D336" s="208" t="s">
        <v>161</v>
      </c>
      <c r="F336" s="223" t="s">
        <v>481</v>
      </c>
      <c r="H336" s="224">
        <v>928.85</v>
      </c>
      <c r="L336" s="220"/>
      <c r="M336" s="225"/>
      <c r="N336" s="226"/>
      <c r="O336" s="226"/>
      <c r="P336" s="226"/>
      <c r="Q336" s="226"/>
      <c r="R336" s="226"/>
      <c r="S336" s="226"/>
      <c r="T336" s="227"/>
      <c r="AT336" s="222" t="s">
        <v>161</v>
      </c>
      <c r="AU336" s="222" t="s">
        <v>78</v>
      </c>
      <c r="AV336" s="221" t="s">
        <v>78</v>
      </c>
      <c r="AW336" s="221" t="s">
        <v>6</v>
      </c>
      <c r="AX336" s="221" t="s">
        <v>76</v>
      </c>
      <c r="AY336" s="222" t="s">
        <v>139</v>
      </c>
    </row>
    <row r="337" spans="2:63" s="184" customFormat="1" ht="29.85" customHeight="1">
      <c r="B337" s="183"/>
      <c r="D337" s="185" t="s">
        <v>69</v>
      </c>
      <c r="E337" s="194" t="s">
        <v>78</v>
      </c>
      <c r="F337" s="194" t="s">
        <v>482</v>
      </c>
      <c r="J337" s="195">
        <f>BK337</f>
        <v>0</v>
      </c>
      <c r="L337" s="183"/>
      <c r="M337" s="188"/>
      <c r="N337" s="189"/>
      <c r="O337" s="189"/>
      <c r="P337" s="190">
        <f>SUM(P338:P364)</f>
        <v>0</v>
      </c>
      <c r="Q337" s="189"/>
      <c r="R337" s="190">
        <f>SUM(R338:R364)</f>
        <v>177.728818</v>
      </c>
      <c r="S337" s="189"/>
      <c r="T337" s="191">
        <f>SUM(T338:T364)</f>
        <v>0</v>
      </c>
      <c r="AR337" s="185" t="s">
        <v>76</v>
      </c>
      <c r="AT337" s="192" t="s">
        <v>69</v>
      </c>
      <c r="AU337" s="192" t="s">
        <v>76</v>
      </c>
      <c r="AY337" s="185" t="s">
        <v>139</v>
      </c>
      <c r="BK337" s="193">
        <f>SUM(BK338:BK364)</f>
        <v>0</v>
      </c>
    </row>
    <row r="338" spans="2:65" s="259" customFormat="1" ht="25.5" customHeight="1">
      <c r="B338" s="119"/>
      <c r="C338" s="196" t="s">
        <v>483</v>
      </c>
      <c r="D338" s="196" t="s">
        <v>141</v>
      </c>
      <c r="E338" s="197" t="s">
        <v>484</v>
      </c>
      <c r="F338" s="198" t="s">
        <v>485</v>
      </c>
      <c r="G338" s="199" t="s">
        <v>224</v>
      </c>
      <c r="H338" s="200">
        <v>681.4</v>
      </c>
      <c r="I338" s="6"/>
      <c r="J338" s="202">
        <f>ROUND(I338*H338,2)</f>
        <v>0</v>
      </c>
      <c r="K338" s="198" t="s">
        <v>145</v>
      </c>
      <c r="L338" s="119"/>
      <c r="M338" s="203" t="s">
        <v>5</v>
      </c>
      <c r="N338" s="204" t="s">
        <v>41</v>
      </c>
      <c r="O338" s="262"/>
      <c r="P338" s="205">
        <f>O338*H338</f>
        <v>0</v>
      </c>
      <c r="Q338" s="205">
        <v>0.22657</v>
      </c>
      <c r="R338" s="205">
        <f>Q338*H338</f>
        <v>154.384798</v>
      </c>
      <c r="S338" s="205">
        <v>0</v>
      </c>
      <c r="T338" s="206">
        <f>S338*H338</f>
        <v>0</v>
      </c>
      <c r="AR338" s="110" t="s">
        <v>146</v>
      </c>
      <c r="AT338" s="110" t="s">
        <v>141</v>
      </c>
      <c r="AU338" s="110" t="s">
        <v>78</v>
      </c>
      <c r="AY338" s="110" t="s">
        <v>139</v>
      </c>
      <c r="BE338" s="207">
        <f>IF(N338="základní",J338,0)</f>
        <v>0</v>
      </c>
      <c r="BF338" s="207">
        <f>IF(N338="snížená",J338,0)</f>
        <v>0</v>
      </c>
      <c r="BG338" s="207">
        <f>IF(N338="zákl. přenesená",J338,0)</f>
        <v>0</v>
      </c>
      <c r="BH338" s="207">
        <f>IF(N338="sníž. přenesená",J338,0)</f>
        <v>0</v>
      </c>
      <c r="BI338" s="207">
        <f>IF(N338="nulová",J338,0)</f>
        <v>0</v>
      </c>
      <c r="BJ338" s="110" t="s">
        <v>76</v>
      </c>
      <c r="BK338" s="207">
        <f>ROUND(I338*H338,2)</f>
        <v>0</v>
      </c>
      <c r="BL338" s="110" t="s">
        <v>146</v>
      </c>
      <c r="BM338" s="110" t="s">
        <v>486</v>
      </c>
    </row>
    <row r="339" spans="2:47" s="259" customFormat="1" ht="40.5">
      <c r="B339" s="119"/>
      <c r="D339" s="208" t="s">
        <v>148</v>
      </c>
      <c r="F339" s="209" t="s">
        <v>487</v>
      </c>
      <c r="L339" s="119"/>
      <c r="M339" s="210"/>
      <c r="N339" s="262"/>
      <c r="O339" s="262"/>
      <c r="P339" s="262"/>
      <c r="Q339" s="262"/>
      <c r="R339" s="262"/>
      <c r="S339" s="262"/>
      <c r="T339" s="211"/>
      <c r="AT339" s="110" t="s">
        <v>148</v>
      </c>
      <c r="AU339" s="110" t="s">
        <v>78</v>
      </c>
    </row>
    <row r="340" spans="2:47" s="259" customFormat="1" ht="27">
      <c r="B340" s="119"/>
      <c r="D340" s="208" t="s">
        <v>159</v>
      </c>
      <c r="F340" s="212" t="s">
        <v>160</v>
      </c>
      <c r="L340" s="119"/>
      <c r="M340" s="210"/>
      <c r="N340" s="262"/>
      <c r="O340" s="262"/>
      <c r="P340" s="262"/>
      <c r="Q340" s="262"/>
      <c r="R340" s="262"/>
      <c r="S340" s="262"/>
      <c r="T340" s="211"/>
      <c r="AT340" s="110" t="s">
        <v>159</v>
      </c>
      <c r="AU340" s="110" t="s">
        <v>78</v>
      </c>
    </row>
    <row r="341" spans="2:51" s="221" customFormat="1" ht="13.5">
      <c r="B341" s="220"/>
      <c r="D341" s="208" t="s">
        <v>161</v>
      </c>
      <c r="E341" s="222" t="s">
        <v>5</v>
      </c>
      <c r="F341" s="223" t="s">
        <v>488</v>
      </c>
      <c r="H341" s="224">
        <v>714.9</v>
      </c>
      <c r="L341" s="220"/>
      <c r="M341" s="225"/>
      <c r="N341" s="226"/>
      <c r="O341" s="226"/>
      <c r="P341" s="226"/>
      <c r="Q341" s="226"/>
      <c r="R341" s="226"/>
      <c r="S341" s="226"/>
      <c r="T341" s="227"/>
      <c r="AT341" s="222" t="s">
        <v>161</v>
      </c>
      <c r="AU341" s="222" t="s">
        <v>78</v>
      </c>
      <c r="AV341" s="221" t="s">
        <v>78</v>
      </c>
      <c r="AW341" s="221" t="s">
        <v>34</v>
      </c>
      <c r="AX341" s="221" t="s">
        <v>70</v>
      </c>
      <c r="AY341" s="222" t="s">
        <v>139</v>
      </c>
    </row>
    <row r="342" spans="2:51" s="221" customFormat="1" ht="13.5">
      <c r="B342" s="220"/>
      <c r="D342" s="208" t="s">
        <v>161</v>
      </c>
      <c r="E342" s="222" t="s">
        <v>5</v>
      </c>
      <c r="F342" s="223" t="s">
        <v>489</v>
      </c>
      <c r="H342" s="224">
        <v>-33.5</v>
      </c>
      <c r="L342" s="220"/>
      <c r="M342" s="225"/>
      <c r="N342" s="226"/>
      <c r="O342" s="226"/>
      <c r="P342" s="226"/>
      <c r="Q342" s="226"/>
      <c r="R342" s="226"/>
      <c r="S342" s="226"/>
      <c r="T342" s="227"/>
      <c r="AT342" s="222" t="s">
        <v>161</v>
      </c>
      <c r="AU342" s="222" t="s">
        <v>78</v>
      </c>
      <c r="AV342" s="221" t="s">
        <v>78</v>
      </c>
      <c r="AW342" s="221" t="s">
        <v>34</v>
      </c>
      <c r="AX342" s="221" t="s">
        <v>70</v>
      </c>
      <c r="AY342" s="222" t="s">
        <v>139</v>
      </c>
    </row>
    <row r="343" spans="2:51" s="229" customFormat="1" ht="13.5">
      <c r="B343" s="228"/>
      <c r="D343" s="208" t="s">
        <v>161</v>
      </c>
      <c r="E343" s="230" t="s">
        <v>5</v>
      </c>
      <c r="F343" s="231" t="s">
        <v>173</v>
      </c>
      <c r="H343" s="232">
        <v>681.4</v>
      </c>
      <c r="L343" s="228"/>
      <c r="M343" s="233"/>
      <c r="N343" s="234"/>
      <c r="O343" s="234"/>
      <c r="P343" s="234"/>
      <c r="Q343" s="234"/>
      <c r="R343" s="234"/>
      <c r="S343" s="234"/>
      <c r="T343" s="235"/>
      <c r="AT343" s="230" t="s">
        <v>161</v>
      </c>
      <c r="AU343" s="230" t="s">
        <v>78</v>
      </c>
      <c r="AV343" s="229" t="s">
        <v>146</v>
      </c>
      <c r="AW343" s="229" t="s">
        <v>34</v>
      </c>
      <c r="AX343" s="229" t="s">
        <v>76</v>
      </c>
      <c r="AY343" s="230" t="s">
        <v>139</v>
      </c>
    </row>
    <row r="344" spans="2:65" s="259" customFormat="1" ht="16.5" customHeight="1">
      <c r="B344" s="119"/>
      <c r="C344" s="196" t="s">
        <v>490</v>
      </c>
      <c r="D344" s="196" t="s">
        <v>141</v>
      </c>
      <c r="E344" s="197" t="s">
        <v>491</v>
      </c>
      <c r="F344" s="198" t="s">
        <v>492</v>
      </c>
      <c r="G344" s="199" t="s">
        <v>144</v>
      </c>
      <c r="H344" s="200">
        <v>36</v>
      </c>
      <c r="I344" s="6"/>
      <c r="J344" s="202">
        <f>ROUND(I344*H344,2)</f>
        <v>0</v>
      </c>
      <c r="K344" s="198" t="s">
        <v>145</v>
      </c>
      <c r="L344" s="119"/>
      <c r="M344" s="203" t="s">
        <v>5</v>
      </c>
      <c r="N344" s="204" t="s">
        <v>41</v>
      </c>
      <c r="O344" s="262"/>
      <c r="P344" s="205">
        <f>O344*H344</f>
        <v>0</v>
      </c>
      <c r="Q344" s="205">
        <v>0.0001</v>
      </c>
      <c r="R344" s="205">
        <f>Q344*H344</f>
        <v>0.0036000000000000003</v>
      </c>
      <c r="S344" s="205">
        <v>0</v>
      </c>
      <c r="T344" s="206">
        <f>S344*H344</f>
        <v>0</v>
      </c>
      <c r="AR344" s="110" t="s">
        <v>146</v>
      </c>
      <c r="AT344" s="110" t="s">
        <v>141</v>
      </c>
      <c r="AU344" s="110" t="s">
        <v>78</v>
      </c>
      <c r="AY344" s="110" t="s">
        <v>139</v>
      </c>
      <c r="BE344" s="207">
        <f>IF(N344="základní",J344,0)</f>
        <v>0</v>
      </c>
      <c r="BF344" s="207">
        <f>IF(N344="snížená",J344,0)</f>
        <v>0</v>
      </c>
      <c r="BG344" s="207">
        <f>IF(N344="zákl. přenesená",J344,0)</f>
        <v>0</v>
      </c>
      <c r="BH344" s="207">
        <f>IF(N344="sníž. přenesená",J344,0)</f>
        <v>0</v>
      </c>
      <c r="BI344" s="207">
        <f>IF(N344="nulová",J344,0)</f>
        <v>0</v>
      </c>
      <c r="BJ344" s="110" t="s">
        <v>76</v>
      </c>
      <c r="BK344" s="207">
        <f>ROUND(I344*H344,2)</f>
        <v>0</v>
      </c>
      <c r="BL344" s="110" t="s">
        <v>146</v>
      </c>
      <c r="BM344" s="110" t="s">
        <v>493</v>
      </c>
    </row>
    <row r="345" spans="2:47" s="259" customFormat="1" ht="27">
      <c r="B345" s="119"/>
      <c r="D345" s="208" t="s">
        <v>148</v>
      </c>
      <c r="F345" s="209" t="s">
        <v>494</v>
      </c>
      <c r="L345" s="119"/>
      <c r="M345" s="210"/>
      <c r="N345" s="262"/>
      <c r="O345" s="262"/>
      <c r="P345" s="262"/>
      <c r="Q345" s="262"/>
      <c r="R345" s="262"/>
      <c r="S345" s="262"/>
      <c r="T345" s="211"/>
      <c r="AT345" s="110" t="s">
        <v>148</v>
      </c>
      <c r="AU345" s="110" t="s">
        <v>78</v>
      </c>
    </row>
    <row r="346" spans="2:47" s="259" customFormat="1" ht="27">
      <c r="B346" s="119"/>
      <c r="D346" s="208" t="s">
        <v>159</v>
      </c>
      <c r="F346" s="212" t="s">
        <v>160</v>
      </c>
      <c r="L346" s="119"/>
      <c r="M346" s="210"/>
      <c r="N346" s="262"/>
      <c r="O346" s="262"/>
      <c r="P346" s="262"/>
      <c r="Q346" s="262"/>
      <c r="R346" s="262"/>
      <c r="S346" s="262"/>
      <c r="T346" s="211"/>
      <c r="AT346" s="110" t="s">
        <v>159</v>
      </c>
      <c r="AU346" s="110" t="s">
        <v>78</v>
      </c>
    </row>
    <row r="347" spans="2:51" s="214" customFormat="1" ht="13.5">
      <c r="B347" s="213"/>
      <c r="D347" s="208" t="s">
        <v>161</v>
      </c>
      <c r="E347" s="215" t="s">
        <v>5</v>
      </c>
      <c r="F347" s="216" t="s">
        <v>212</v>
      </c>
      <c r="H347" s="215" t="s">
        <v>5</v>
      </c>
      <c r="L347" s="213"/>
      <c r="M347" s="217"/>
      <c r="N347" s="218"/>
      <c r="O347" s="218"/>
      <c r="P347" s="218"/>
      <c r="Q347" s="218"/>
      <c r="R347" s="218"/>
      <c r="S347" s="218"/>
      <c r="T347" s="219"/>
      <c r="AT347" s="215" t="s">
        <v>161</v>
      </c>
      <c r="AU347" s="215" t="s">
        <v>78</v>
      </c>
      <c r="AV347" s="214" t="s">
        <v>76</v>
      </c>
      <c r="AW347" s="214" t="s">
        <v>34</v>
      </c>
      <c r="AX347" s="214" t="s">
        <v>70</v>
      </c>
      <c r="AY347" s="215" t="s">
        <v>139</v>
      </c>
    </row>
    <row r="348" spans="2:51" s="221" customFormat="1" ht="13.5">
      <c r="B348" s="220"/>
      <c r="D348" s="208" t="s">
        <v>161</v>
      </c>
      <c r="E348" s="222" t="s">
        <v>5</v>
      </c>
      <c r="F348" s="223" t="s">
        <v>495</v>
      </c>
      <c r="H348" s="224">
        <v>36</v>
      </c>
      <c r="L348" s="220"/>
      <c r="M348" s="225"/>
      <c r="N348" s="226"/>
      <c r="O348" s="226"/>
      <c r="P348" s="226"/>
      <c r="Q348" s="226"/>
      <c r="R348" s="226"/>
      <c r="S348" s="226"/>
      <c r="T348" s="227"/>
      <c r="AT348" s="222" t="s">
        <v>161</v>
      </c>
      <c r="AU348" s="222" t="s">
        <v>78</v>
      </c>
      <c r="AV348" s="221" t="s">
        <v>78</v>
      </c>
      <c r="AW348" s="221" t="s">
        <v>34</v>
      </c>
      <c r="AX348" s="221" t="s">
        <v>76</v>
      </c>
      <c r="AY348" s="222" t="s">
        <v>139</v>
      </c>
    </row>
    <row r="349" spans="2:65" s="259" customFormat="1" ht="16.5" customHeight="1">
      <c r="B349" s="119"/>
      <c r="C349" s="244" t="s">
        <v>496</v>
      </c>
      <c r="D349" s="244" t="s">
        <v>368</v>
      </c>
      <c r="E349" s="245" t="s">
        <v>497</v>
      </c>
      <c r="F349" s="246" t="s">
        <v>498</v>
      </c>
      <c r="G349" s="247" t="s">
        <v>144</v>
      </c>
      <c r="H349" s="248">
        <v>41.4</v>
      </c>
      <c r="I349" s="6"/>
      <c r="J349" s="249">
        <f>ROUND(I349*H349,2)</f>
        <v>0</v>
      </c>
      <c r="K349" s="246" t="s">
        <v>145</v>
      </c>
      <c r="L349" s="250"/>
      <c r="M349" s="251" t="s">
        <v>5</v>
      </c>
      <c r="N349" s="252" t="s">
        <v>41</v>
      </c>
      <c r="O349" s="262"/>
      <c r="P349" s="205">
        <f>O349*H349</f>
        <v>0</v>
      </c>
      <c r="Q349" s="205">
        <v>0.0003</v>
      </c>
      <c r="R349" s="205">
        <f>Q349*H349</f>
        <v>0.012419999999999999</v>
      </c>
      <c r="S349" s="205">
        <v>0</v>
      </c>
      <c r="T349" s="206">
        <f>S349*H349</f>
        <v>0</v>
      </c>
      <c r="AR349" s="110" t="s">
        <v>213</v>
      </c>
      <c r="AT349" s="110" t="s">
        <v>368</v>
      </c>
      <c r="AU349" s="110" t="s">
        <v>78</v>
      </c>
      <c r="AY349" s="110" t="s">
        <v>139</v>
      </c>
      <c r="BE349" s="207">
        <f>IF(N349="základní",J349,0)</f>
        <v>0</v>
      </c>
      <c r="BF349" s="207">
        <f>IF(N349="snížená",J349,0)</f>
        <v>0</v>
      </c>
      <c r="BG349" s="207">
        <f>IF(N349="zákl. přenesená",J349,0)</f>
        <v>0</v>
      </c>
      <c r="BH349" s="207">
        <f>IF(N349="sníž. přenesená",J349,0)</f>
        <v>0</v>
      </c>
      <c r="BI349" s="207">
        <f>IF(N349="nulová",J349,0)</f>
        <v>0</v>
      </c>
      <c r="BJ349" s="110" t="s">
        <v>76</v>
      </c>
      <c r="BK349" s="207">
        <f>ROUND(I349*H349,2)</f>
        <v>0</v>
      </c>
      <c r="BL349" s="110" t="s">
        <v>146</v>
      </c>
      <c r="BM349" s="110" t="s">
        <v>499</v>
      </c>
    </row>
    <row r="350" spans="2:47" s="259" customFormat="1" ht="13.5">
      <c r="B350" s="119"/>
      <c r="D350" s="208" t="s">
        <v>148</v>
      </c>
      <c r="F350" s="209" t="s">
        <v>498</v>
      </c>
      <c r="L350" s="119"/>
      <c r="M350" s="210"/>
      <c r="N350" s="262"/>
      <c r="O350" s="262"/>
      <c r="P350" s="262"/>
      <c r="Q350" s="262"/>
      <c r="R350" s="262"/>
      <c r="S350" s="262"/>
      <c r="T350" s="211"/>
      <c r="AT350" s="110" t="s">
        <v>148</v>
      </c>
      <c r="AU350" s="110" t="s">
        <v>78</v>
      </c>
    </row>
    <row r="351" spans="2:51" s="221" customFormat="1" ht="13.5">
      <c r="B351" s="220"/>
      <c r="D351" s="208" t="s">
        <v>161</v>
      </c>
      <c r="F351" s="223" t="s">
        <v>500</v>
      </c>
      <c r="H351" s="224">
        <v>41.4</v>
      </c>
      <c r="L351" s="220"/>
      <c r="M351" s="225"/>
      <c r="N351" s="226"/>
      <c r="O351" s="226"/>
      <c r="P351" s="226"/>
      <c r="Q351" s="226"/>
      <c r="R351" s="226"/>
      <c r="S351" s="226"/>
      <c r="T351" s="227"/>
      <c r="AT351" s="222" t="s">
        <v>161</v>
      </c>
      <c r="AU351" s="222" t="s">
        <v>78</v>
      </c>
      <c r="AV351" s="221" t="s">
        <v>78</v>
      </c>
      <c r="AW351" s="221" t="s">
        <v>6</v>
      </c>
      <c r="AX351" s="221" t="s">
        <v>76</v>
      </c>
      <c r="AY351" s="222" t="s">
        <v>139</v>
      </c>
    </row>
    <row r="352" spans="2:65" s="259" customFormat="1" ht="25.5" customHeight="1">
      <c r="B352" s="119"/>
      <c r="C352" s="196" t="s">
        <v>501</v>
      </c>
      <c r="D352" s="196" t="s">
        <v>141</v>
      </c>
      <c r="E352" s="197" t="s">
        <v>502</v>
      </c>
      <c r="F352" s="198" t="s">
        <v>503</v>
      </c>
      <c r="G352" s="199" t="s">
        <v>144</v>
      </c>
      <c r="H352" s="200">
        <v>766.36</v>
      </c>
      <c r="I352" s="6"/>
      <c r="J352" s="202">
        <f>ROUND(I352*H352,2)</f>
        <v>0</v>
      </c>
      <c r="K352" s="198" t="s">
        <v>145</v>
      </c>
      <c r="L352" s="119"/>
      <c r="M352" s="203" t="s">
        <v>5</v>
      </c>
      <c r="N352" s="204" t="s">
        <v>41</v>
      </c>
      <c r="O352" s="262"/>
      <c r="P352" s="205">
        <f>O352*H352</f>
        <v>0</v>
      </c>
      <c r="Q352" s="205">
        <v>0</v>
      </c>
      <c r="R352" s="205">
        <f>Q352*H352</f>
        <v>0</v>
      </c>
      <c r="S352" s="205">
        <v>0</v>
      </c>
      <c r="T352" s="206">
        <f>S352*H352</f>
        <v>0</v>
      </c>
      <c r="AR352" s="110" t="s">
        <v>146</v>
      </c>
      <c r="AT352" s="110" t="s">
        <v>141</v>
      </c>
      <c r="AU352" s="110" t="s">
        <v>78</v>
      </c>
      <c r="AY352" s="110" t="s">
        <v>139</v>
      </c>
      <c r="BE352" s="207">
        <f>IF(N352="základní",J352,0)</f>
        <v>0</v>
      </c>
      <c r="BF352" s="207">
        <f>IF(N352="snížená",J352,0)</f>
        <v>0</v>
      </c>
      <c r="BG352" s="207">
        <f>IF(N352="zákl. přenesená",J352,0)</f>
        <v>0</v>
      </c>
      <c r="BH352" s="207">
        <f>IF(N352="sníž. přenesená",J352,0)</f>
        <v>0</v>
      </c>
      <c r="BI352" s="207">
        <f>IF(N352="nulová",J352,0)</f>
        <v>0</v>
      </c>
      <c r="BJ352" s="110" t="s">
        <v>76</v>
      </c>
      <c r="BK352" s="207">
        <f>ROUND(I352*H352,2)</f>
        <v>0</v>
      </c>
      <c r="BL352" s="110" t="s">
        <v>146</v>
      </c>
      <c r="BM352" s="110" t="s">
        <v>504</v>
      </c>
    </row>
    <row r="353" spans="2:47" s="259" customFormat="1" ht="27">
      <c r="B353" s="119"/>
      <c r="D353" s="208" t="s">
        <v>148</v>
      </c>
      <c r="F353" s="209" t="s">
        <v>505</v>
      </c>
      <c r="L353" s="119"/>
      <c r="M353" s="210"/>
      <c r="N353" s="262"/>
      <c r="O353" s="262"/>
      <c r="P353" s="262"/>
      <c r="Q353" s="262"/>
      <c r="R353" s="262"/>
      <c r="S353" s="262"/>
      <c r="T353" s="211"/>
      <c r="AT353" s="110" t="s">
        <v>148</v>
      </c>
      <c r="AU353" s="110" t="s">
        <v>78</v>
      </c>
    </row>
    <row r="354" spans="2:47" s="259" customFormat="1" ht="27">
      <c r="B354" s="119"/>
      <c r="D354" s="208" t="s">
        <v>159</v>
      </c>
      <c r="F354" s="212" t="s">
        <v>160</v>
      </c>
      <c r="L354" s="119"/>
      <c r="M354" s="210"/>
      <c r="N354" s="262"/>
      <c r="O354" s="262"/>
      <c r="P354" s="262"/>
      <c r="Q354" s="262"/>
      <c r="R354" s="262"/>
      <c r="S354" s="262"/>
      <c r="T354" s="211"/>
      <c r="AT354" s="110" t="s">
        <v>159</v>
      </c>
      <c r="AU354" s="110" t="s">
        <v>78</v>
      </c>
    </row>
    <row r="355" spans="2:51" s="221" customFormat="1" ht="13.5">
      <c r="B355" s="220"/>
      <c r="D355" s="208" t="s">
        <v>161</v>
      </c>
      <c r="E355" s="222" t="s">
        <v>5</v>
      </c>
      <c r="F355" s="223" t="s">
        <v>506</v>
      </c>
      <c r="H355" s="224">
        <v>786.39</v>
      </c>
      <c r="L355" s="220"/>
      <c r="M355" s="225"/>
      <c r="N355" s="226"/>
      <c r="O355" s="226"/>
      <c r="P355" s="226"/>
      <c r="Q355" s="226"/>
      <c r="R355" s="226"/>
      <c r="S355" s="226"/>
      <c r="T355" s="227"/>
      <c r="AT355" s="222" t="s">
        <v>161</v>
      </c>
      <c r="AU355" s="222" t="s">
        <v>78</v>
      </c>
      <c r="AV355" s="221" t="s">
        <v>78</v>
      </c>
      <c r="AW355" s="221" t="s">
        <v>34</v>
      </c>
      <c r="AX355" s="221" t="s">
        <v>70</v>
      </c>
      <c r="AY355" s="222" t="s">
        <v>139</v>
      </c>
    </row>
    <row r="356" spans="2:51" s="221" customFormat="1" ht="13.5">
      <c r="B356" s="220"/>
      <c r="D356" s="208" t="s">
        <v>161</v>
      </c>
      <c r="E356" s="222" t="s">
        <v>5</v>
      </c>
      <c r="F356" s="223" t="s">
        <v>507</v>
      </c>
      <c r="H356" s="224">
        <v>-36.85</v>
      </c>
      <c r="L356" s="220"/>
      <c r="M356" s="225"/>
      <c r="N356" s="226"/>
      <c r="O356" s="226"/>
      <c r="P356" s="226"/>
      <c r="Q356" s="226"/>
      <c r="R356" s="226"/>
      <c r="S356" s="226"/>
      <c r="T356" s="227"/>
      <c r="AT356" s="222" t="s">
        <v>161</v>
      </c>
      <c r="AU356" s="222" t="s">
        <v>78</v>
      </c>
      <c r="AV356" s="221" t="s">
        <v>78</v>
      </c>
      <c r="AW356" s="221" t="s">
        <v>34</v>
      </c>
      <c r="AX356" s="221" t="s">
        <v>70</v>
      </c>
      <c r="AY356" s="222" t="s">
        <v>139</v>
      </c>
    </row>
    <row r="357" spans="2:51" s="221" customFormat="1" ht="13.5">
      <c r="B357" s="220"/>
      <c r="D357" s="208" t="s">
        <v>161</v>
      </c>
      <c r="E357" s="222" t="s">
        <v>5</v>
      </c>
      <c r="F357" s="223" t="s">
        <v>172</v>
      </c>
      <c r="H357" s="224">
        <v>14.4</v>
      </c>
      <c r="L357" s="220"/>
      <c r="M357" s="225"/>
      <c r="N357" s="226"/>
      <c r="O357" s="226"/>
      <c r="P357" s="226"/>
      <c r="Q357" s="226"/>
      <c r="R357" s="226"/>
      <c r="S357" s="226"/>
      <c r="T357" s="227"/>
      <c r="AT357" s="222" t="s">
        <v>161</v>
      </c>
      <c r="AU357" s="222" t="s">
        <v>78</v>
      </c>
      <c r="AV357" s="221" t="s">
        <v>78</v>
      </c>
      <c r="AW357" s="221" t="s">
        <v>34</v>
      </c>
      <c r="AX357" s="221" t="s">
        <v>70</v>
      </c>
      <c r="AY357" s="222" t="s">
        <v>139</v>
      </c>
    </row>
    <row r="358" spans="2:51" s="221" customFormat="1" ht="13.5">
      <c r="B358" s="220"/>
      <c r="D358" s="208" t="s">
        <v>161</v>
      </c>
      <c r="E358" s="222" t="s">
        <v>5</v>
      </c>
      <c r="F358" s="223" t="s">
        <v>508</v>
      </c>
      <c r="H358" s="224">
        <v>2.42</v>
      </c>
      <c r="L358" s="220"/>
      <c r="M358" s="225"/>
      <c r="N358" s="226"/>
      <c r="O358" s="226"/>
      <c r="P358" s="226"/>
      <c r="Q358" s="226"/>
      <c r="R358" s="226"/>
      <c r="S358" s="226"/>
      <c r="T358" s="227"/>
      <c r="AT358" s="222" t="s">
        <v>161</v>
      </c>
      <c r="AU358" s="222" t="s">
        <v>78</v>
      </c>
      <c r="AV358" s="221" t="s">
        <v>78</v>
      </c>
      <c r="AW358" s="221" t="s">
        <v>34</v>
      </c>
      <c r="AX358" s="221" t="s">
        <v>70</v>
      </c>
      <c r="AY358" s="222" t="s">
        <v>139</v>
      </c>
    </row>
    <row r="359" spans="2:51" s="229" customFormat="1" ht="13.5">
      <c r="B359" s="228"/>
      <c r="D359" s="208" t="s">
        <v>161</v>
      </c>
      <c r="E359" s="230" t="s">
        <v>5</v>
      </c>
      <c r="F359" s="231" t="s">
        <v>173</v>
      </c>
      <c r="H359" s="232">
        <v>766.36</v>
      </c>
      <c r="L359" s="228"/>
      <c r="M359" s="233"/>
      <c r="N359" s="234"/>
      <c r="O359" s="234"/>
      <c r="P359" s="234"/>
      <c r="Q359" s="234"/>
      <c r="R359" s="234"/>
      <c r="S359" s="234"/>
      <c r="T359" s="235"/>
      <c r="AT359" s="230" t="s">
        <v>161</v>
      </c>
      <c r="AU359" s="230" t="s">
        <v>78</v>
      </c>
      <c r="AV359" s="229" t="s">
        <v>146</v>
      </c>
      <c r="AW359" s="229" t="s">
        <v>34</v>
      </c>
      <c r="AX359" s="229" t="s">
        <v>76</v>
      </c>
      <c r="AY359" s="230" t="s">
        <v>139</v>
      </c>
    </row>
    <row r="360" spans="2:65" s="259" customFormat="1" ht="25.5" customHeight="1">
      <c r="B360" s="119"/>
      <c r="C360" s="196" t="s">
        <v>509</v>
      </c>
      <c r="D360" s="196" t="s">
        <v>141</v>
      </c>
      <c r="E360" s="197" t="s">
        <v>510</v>
      </c>
      <c r="F360" s="198" t="s">
        <v>511</v>
      </c>
      <c r="G360" s="199" t="s">
        <v>302</v>
      </c>
      <c r="H360" s="200">
        <v>10.8</v>
      </c>
      <c r="I360" s="6"/>
      <c r="J360" s="202">
        <f>ROUND(I360*H360,2)</f>
        <v>0</v>
      </c>
      <c r="K360" s="198" t="s">
        <v>145</v>
      </c>
      <c r="L360" s="119"/>
      <c r="M360" s="203" t="s">
        <v>5</v>
      </c>
      <c r="N360" s="204" t="s">
        <v>41</v>
      </c>
      <c r="O360" s="262"/>
      <c r="P360" s="205">
        <f>O360*H360</f>
        <v>0</v>
      </c>
      <c r="Q360" s="205">
        <v>2.16</v>
      </c>
      <c r="R360" s="205">
        <f>Q360*H360</f>
        <v>23.328000000000003</v>
      </c>
      <c r="S360" s="205">
        <v>0</v>
      </c>
      <c r="T360" s="206">
        <f>S360*H360</f>
        <v>0</v>
      </c>
      <c r="AR360" s="110" t="s">
        <v>146</v>
      </c>
      <c r="AT360" s="110" t="s">
        <v>141</v>
      </c>
      <c r="AU360" s="110" t="s">
        <v>78</v>
      </c>
      <c r="AY360" s="110" t="s">
        <v>139</v>
      </c>
      <c r="BE360" s="207">
        <f>IF(N360="základní",J360,0)</f>
        <v>0</v>
      </c>
      <c r="BF360" s="207">
        <f>IF(N360="snížená",J360,0)</f>
        <v>0</v>
      </c>
      <c r="BG360" s="207">
        <f>IF(N360="zákl. přenesená",J360,0)</f>
        <v>0</v>
      </c>
      <c r="BH360" s="207">
        <f>IF(N360="sníž. přenesená",J360,0)</f>
        <v>0</v>
      </c>
      <c r="BI360" s="207">
        <f>IF(N360="nulová",J360,0)</f>
        <v>0</v>
      </c>
      <c r="BJ360" s="110" t="s">
        <v>76</v>
      </c>
      <c r="BK360" s="207">
        <f>ROUND(I360*H360,2)</f>
        <v>0</v>
      </c>
      <c r="BL360" s="110" t="s">
        <v>146</v>
      </c>
      <c r="BM360" s="110" t="s">
        <v>512</v>
      </c>
    </row>
    <row r="361" spans="2:47" s="259" customFormat="1" ht="27">
      <c r="B361" s="119"/>
      <c r="D361" s="208" t="s">
        <v>148</v>
      </c>
      <c r="F361" s="209" t="s">
        <v>513</v>
      </c>
      <c r="L361" s="119"/>
      <c r="M361" s="210"/>
      <c r="N361" s="262"/>
      <c r="O361" s="262"/>
      <c r="P361" s="262"/>
      <c r="Q361" s="262"/>
      <c r="R361" s="262"/>
      <c r="S361" s="262"/>
      <c r="T361" s="211"/>
      <c r="AT361" s="110" t="s">
        <v>148</v>
      </c>
      <c r="AU361" s="110" t="s">
        <v>78</v>
      </c>
    </row>
    <row r="362" spans="2:47" s="259" customFormat="1" ht="27">
      <c r="B362" s="119"/>
      <c r="D362" s="208" t="s">
        <v>159</v>
      </c>
      <c r="F362" s="212" t="s">
        <v>160</v>
      </c>
      <c r="L362" s="119"/>
      <c r="M362" s="210"/>
      <c r="N362" s="262"/>
      <c r="O362" s="262"/>
      <c r="P362" s="262"/>
      <c r="Q362" s="262"/>
      <c r="R362" s="262"/>
      <c r="S362" s="262"/>
      <c r="T362" s="211"/>
      <c r="AT362" s="110" t="s">
        <v>159</v>
      </c>
      <c r="AU362" s="110" t="s">
        <v>78</v>
      </c>
    </row>
    <row r="363" spans="2:51" s="214" customFormat="1" ht="13.5">
      <c r="B363" s="213"/>
      <c r="D363" s="208" t="s">
        <v>161</v>
      </c>
      <c r="E363" s="215" t="s">
        <v>5</v>
      </c>
      <c r="F363" s="216" t="s">
        <v>212</v>
      </c>
      <c r="H363" s="215" t="s">
        <v>5</v>
      </c>
      <c r="L363" s="213"/>
      <c r="M363" s="217"/>
      <c r="N363" s="218"/>
      <c r="O363" s="218"/>
      <c r="P363" s="218"/>
      <c r="Q363" s="218"/>
      <c r="R363" s="218"/>
      <c r="S363" s="218"/>
      <c r="T363" s="219"/>
      <c r="AT363" s="215" t="s">
        <v>161</v>
      </c>
      <c r="AU363" s="215" t="s">
        <v>78</v>
      </c>
      <c r="AV363" s="214" t="s">
        <v>76</v>
      </c>
      <c r="AW363" s="214" t="s">
        <v>34</v>
      </c>
      <c r="AX363" s="214" t="s">
        <v>70</v>
      </c>
      <c r="AY363" s="215" t="s">
        <v>139</v>
      </c>
    </row>
    <row r="364" spans="2:51" s="221" customFormat="1" ht="13.5">
      <c r="B364" s="220"/>
      <c r="D364" s="208" t="s">
        <v>161</v>
      </c>
      <c r="E364" s="222" t="s">
        <v>5</v>
      </c>
      <c r="F364" s="223" t="s">
        <v>514</v>
      </c>
      <c r="H364" s="224">
        <v>10.8</v>
      </c>
      <c r="L364" s="220"/>
      <c r="M364" s="225"/>
      <c r="N364" s="226"/>
      <c r="O364" s="226"/>
      <c r="P364" s="226"/>
      <c r="Q364" s="226"/>
      <c r="R364" s="226"/>
      <c r="S364" s="226"/>
      <c r="T364" s="227"/>
      <c r="AT364" s="222" t="s">
        <v>161</v>
      </c>
      <c r="AU364" s="222" t="s">
        <v>78</v>
      </c>
      <c r="AV364" s="221" t="s">
        <v>78</v>
      </c>
      <c r="AW364" s="221" t="s">
        <v>34</v>
      </c>
      <c r="AX364" s="221" t="s">
        <v>76</v>
      </c>
      <c r="AY364" s="222" t="s">
        <v>139</v>
      </c>
    </row>
    <row r="365" spans="2:63" s="184" customFormat="1" ht="29.85" customHeight="1">
      <c r="B365" s="183"/>
      <c r="D365" s="185" t="s">
        <v>69</v>
      </c>
      <c r="E365" s="194" t="s">
        <v>146</v>
      </c>
      <c r="F365" s="194" t="s">
        <v>515</v>
      </c>
      <c r="J365" s="195">
        <f>BK365</f>
        <v>0</v>
      </c>
      <c r="L365" s="183"/>
      <c r="M365" s="188"/>
      <c r="N365" s="189"/>
      <c r="O365" s="189"/>
      <c r="P365" s="190">
        <f>SUM(P366:P424)</f>
        <v>0</v>
      </c>
      <c r="Q365" s="189"/>
      <c r="R365" s="190">
        <f>SUM(R366:R424)</f>
        <v>1.2271750000000003</v>
      </c>
      <c r="S365" s="189"/>
      <c r="T365" s="191">
        <f>SUM(T366:T424)</f>
        <v>0</v>
      </c>
      <c r="AR365" s="185" t="s">
        <v>76</v>
      </c>
      <c r="AT365" s="192" t="s">
        <v>69</v>
      </c>
      <c r="AU365" s="192" t="s">
        <v>76</v>
      </c>
      <c r="AY365" s="185" t="s">
        <v>139</v>
      </c>
      <c r="BK365" s="193">
        <f>SUM(BK366:BK424)</f>
        <v>0</v>
      </c>
    </row>
    <row r="366" spans="2:65" s="259" customFormat="1" ht="16.5" customHeight="1">
      <c r="B366" s="119"/>
      <c r="C366" s="196" t="s">
        <v>516</v>
      </c>
      <c r="D366" s="196" t="s">
        <v>141</v>
      </c>
      <c r="E366" s="197" t="s">
        <v>517</v>
      </c>
      <c r="F366" s="198" t="s">
        <v>518</v>
      </c>
      <c r="G366" s="199" t="s">
        <v>302</v>
      </c>
      <c r="H366" s="200">
        <v>84.886</v>
      </c>
      <c r="I366" s="6"/>
      <c r="J366" s="202">
        <f>ROUND(I366*H366,2)</f>
        <v>0</v>
      </c>
      <c r="K366" s="198" t="s">
        <v>145</v>
      </c>
      <c r="L366" s="119"/>
      <c r="M366" s="203" t="s">
        <v>5</v>
      </c>
      <c r="N366" s="204" t="s">
        <v>41</v>
      </c>
      <c r="O366" s="262"/>
      <c r="P366" s="205">
        <f>O366*H366</f>
        <v>0</v>
      </c>
      <c r="Q366" s="205">
        <v>0</v>
      </c>
      <c r="R366" s="205">
        <f>Q366*H366</f>
        <v>0</v>
      </c>
      <c r="S366" s="205">
        <v>0</v>
      </c>
      <c r="T366" s="206">
        <f>S366*H366</f>
        <v>0</v>
      </c>
      <c r="AR366" s="110" t="s">
        <v>146</v>
      </c>
      <c r="AT366" s="110" t="s">
        <v>141</v>
      </c>
      <c r="AU366" s="110" t="s">
        <v>78</v>
      </c>
      <c r="AY366" s="110" t="s">
        <v>139</v>
      </c>
      <c r="BE366" s="207">
        <f>IF(N366="základní",J366,0)</f>
        <v>0</v>
      </c>
      <c r="BF366" s="207">
        <f>IF(N366="snížená",J366,0)</f>
        <v>0</v>
      </c>
      <c r="BG366" s="207">
        <f>IF(N366="zákl. přenesená",J366,0)</f>
        <v>0</v>
      </c>
      <c r="BH366" s="207">
        <f>IF(N366="sníž. přenesená",J366,0)</f>
        <v>0</v>
      </c>
      <c r="BI366" s="207">
        <f>IF(N366="nulová",J366,0)</f>
        <v>0</v>
      </c>
      <c r="BJ366" s="110" t="s">
        <v>76</v>
      </c>
      <c r="BK366" s="207">
        <f>ROUND(I366*H366,2)</f>
        <v>0</v>
      </c>
      <c r="BL366" s="110" t="s">
        <v>146</v>
      </c>
      <c r="BM366" s="110" t="s">
        <v>519</v>
      </c>
    </row>
    <row r="367" spans="2:47" s="259" customFormat="1" ht="13.5">
      <c r="B367" s="119"/>
      <c r="D367" s="208" t="s">
        <v>148</v>
      </c>
      <c r="F367" s="209" t="s">
        <v>520</v>
      </c>
      <c r="L367" s="119"/>
      <c r="M367" s="210"/>
      <c r="N367" s="262"/>
      <c r="O367" s="262"/>
      <c r="P367" s="262"/>
      <c r="Q367" s="262"/>
      <c r="R367" s="262"/>
      <c r="S367" s="262"/>
      <c r="T367" s="211"/>
      <c r="AT367" s="110" t="s">
        <v>148</v>
      </c>
      <c r="AU367" s="110" t="s">
        <v>78</v>
      </c>
    </row>
    <row r="368" spans="2:47" s="259" customFormat="1" ht="27">
      <c r="B368" s="119"/>
      <c r="D368" s="208" t="s">
        <v>159</v>
      </c>
      <c r="F368" s="212" t="s">
        <v>160</v>
      </c>
      <c r="L368" s="119"/>
      <c r="M368" s="210"/>
      <c r="N368" s="262"/>
      <c r="O368" s="262"/>
      <c r="P368" s="262"/>
      <c r="Q368" s="262"/>
      <c r="R368" s="262"/>
      <c r="S368" s="262"/>
      <c r="T368" s="211"/>
      <c r="AT368" s="110" t="s">
        <v>159</v>
      </c>
      <c r="AU368" s="110" t="s">
        <v>78</v>
      </c>
    </row>
    <row r="369" spans="2:51" s="221" customFormat="1" ht="13.5">
      <c r="B369" s="220"/>
      <c r="D369" s="208" t="s">
        <v>161</v>
      </c>
      <c r="E369" s="222" t="s">
        <v>5</v>
      </c>
      <c r="F369" s="223" t="s">
        <v>521</v>
      </c>
      <c r="H369" s="224">
        <v>78.639</v>
      </c>
      <c r="L369" s="220"/>
      <c r="M369" s="225"/>
      <c r="N369" s="226"/>
      <c r="O369" s="226"/>
      <c r="P369" s="226"/>
      <c r="Q369" s="226"/>
      <c r="R369" s="226"/>
      <c r="S369" s="226"/>
      <c r="T369" s="227"/>
      <c r="AT369" s="222" t="s">
        <v>161</v>
      </c>
      <c r="AU369" s="222" t="s">
        <v>78</v>
      </c>
      <c r="AV369" s="221" t="s">
        <v>78</v>
      </c>
      <c r="AW369" s="221" t="s">
        <v>34</v>
      </c>
      <c r="AX369" s="221" t="s">
        <v>70</v>
      </c>
      <c r="AY369" s="222" t="s">
        <v>139</v>
      </c>
    </row>
    <row r="370" spans="2:51" s="221" customFormat="1" ht="13.5">
      <c r="B370" s="220"/>
      <c r="D370" s="208" t="s">
        <v>161</v>
      </c>
      <c r="E370" s="222" t="s">
        <v>5</v>
      </c>
      <c r="F370" s="223" t="s">
        <v>522</v>
      </c>
      <c r="H370" s="224">
        <v>-3.685</v>
      </c>
      <c r="L370" s="220"/>
      <c r="M370" s="225"/>
      <c r="N370" s="226"/>
      <c r="O370" s="226"/>
      <c r="P370" s="226"/>
      <c r="Q370" s="226"/>
      <c r="R370" s="226"/>
      <c r="S370" s="226"/>
      <c r="T370" s="227"/>
      <c r="AT370" s="222" t="s">
        <v>161</v>
      </c>
      <c r="AU370" s="222" t="s">
        <v>78</v>
      </c>
      <c r="AV370" s="221" t="s">
        <v>78</v>
      </c>
      <c r="AW370" s="221" t="s">
        <v>34</v>
      </c>
      <c r="AX370" s="221" t="s">
        <v>70</v>
      </c>
      <c r="AY370" s="222" t="s">
        <v>139</v>
      </c>
    </row>
    <row r="371" spans="2:51" s="221" customFormat="1" ht="13.5">
      <c r="B371" s="220"/>
      <c r="D371" s="208" t="s">
        <v>161</v>
      </c>
      <c r="E371" s="222" t="s">
        <v>5</v>
      </c>
      <c r="F371" s="223" t="s">
        <v>523</v>
      </c>
      <c r="H371" s="224">
        <v>1.44</v>
      </c>
      <c r="L371" s="220"/>
      <c r="M371" s="225"/>
      <c r="N371" s="226"/>
      <c r="O371" s="226"/>
      <c r="P371" s="226"/>
      <c r="Q371" s="226"/>
      <c r="R371" s="226"/>
      <c r="S371" s="226"/>
      <c r="T371" s="227"/>
      <c r="AT371" s="222" t="s">
        <v>161</v>
      </c>
      <c r="AU371" s="222" t="s">
        <v>78</v>
      </c>
      <c r="AV371" s="221" t="s">
        <v>78</v>
      </c>
      <c r="AW371" s="221" t="s">
        <v>34</v>
      </c>
      <c r="AX371" s="221" t="s">
        <v>70</v>
      </c>
      <c r="AY371" s="222" t="s">
        <v>139</v>
      </c>
    </row>
    <row r="372" spans="2:51" s="221" customFormat="1" ht="13.5">
      <c r="B372" s="220"/>
      <c r="D372" s="208" t="s">
        <v>161</v>
      </c>
      <c r="E372" s="222" t="s">
        <v>5</v>
      </c>
      <c r="F372" s="223" t="s">
        <v>524</v>
      </c>
      <c r="H372" s="224">
        <v>0.242</v>
      </c>
      <c r="L372" s="220"/>
      <c r="M372" s="225"/>
      <c r="N372" s="226"/>
      <c r="O372" s="226"/>
      <c r="P372" s="226"/>
      <c r="Q372" s="226"/>
      <c r="R372" s="226"/>
      <c r="S372" s="226"/>
      <c r="T372" s="227"/>
      <c r="AT372" s="222" t="s">
        <v>161</v>
      </c>
      <c r="AU372" s="222" t="s">
        <v>78</v>
      </c>
      <c r="AV372" s="221" t="s">
        <v>78</v>
      </c>
      <c r="AW372" s="221" t="s">
        <v>34</v>
      </c>
      <c r="AX372" s="221" t="s">
        <v>70</v>
      </c>
      <c r="AY372" s="222" t="s">
        <v>139</v>
      </c>
    </row>
    <row r="373" spans="2:51" s="214" customFormat="1" ht="13.5">
      <c r="B373" s="213"/>
      <c r="D373" s="208" t="s">
        <v>161</v>
      </c>
      <c r="E373" s="215" t="s">
        <v>5</v>
      </c>
      <c r="F373" s="216" t="s">
        <v>525</v>
      </c>
      <c r="H373" s="215" t="s">
        <v>5</v>
      </c>
      <c r="L373" s="213"/>
      <c r="M373" s="217"/>
      <c r="N373" s="218"/>
      <c r="O373" s="218"/>
      <c r="P373" s="218"/>
      <c r="Q373" s="218"/>
      <c r="R373" s="218"/>
      <c r="S373" s="218"/>
      <c r="T373" s="219"/>
      <c r="AT373" s="215" t="s">
        <v>161</v>
      </c>
      <c r="AU373" s="215" t="s">
        <v>78</v>
      </c>
      <c r="AV373" s="214" t="s">
        <v>76</v>
      </c>
      <c r="AW373" s="214" t="s">
        <v>34</v>
      </c>
      <c r="AX373" s="214" t="s">
        <v>70</v>
      </c>
      <c r="AY373" s="215" t="s">
        <v>139</v>
      </c>
    </row>
    <row r="374" spans="2:51" s="221" customFormat="1" ht="13.5">
      <c r="B374" s="220"/>
      <c r="D374" s="208" t="s">
        <v>161</v>
      </c>
      <c r="E374" s="222" t="s">
        <v>5</v>
      </c>
      <c r="F374" s="223" t="s">
        <v>526</v>
      </c>
      <c r="H374" s="224">
        <v>8.25</v>
      </c>
      <c r="L374" s="220"/>
      <c r="M374" s="225"/>
      <c r="N374" s="226"/>
      <c r="O374" s="226"/>
      <c r="P374" s="226"/>
      <c r="Q374" s="226"/>
      <c r="R374" s="226"/>
      <c r="S374" s="226"/>
      <c r="T374" s="227"/>
      <c r="AT374" s="222" t="s">
        <v>161</v>
      </c>
      <c r="AU374" s="222" t="s">
        <v>78</v>
      </c>
      <c r="AV374" s="221" t="s">
        <v>78</v>
      </c>
      <c r="AW374" s="221" t="s">
        <v>34</v>
      </c>
      <c r="AX374" s="221" t="s">
        <v>70</v>
      </c>
      <c r="AY374" s="222" t="s">
        <v>139</v>
      </c>
    </row>
    <row r="375" spans="2:51" s="229" customFormat="1" ht="13.5">
      <c r="B375" s="228"/>
      <c r="D375" s="208" t="s">
        <v>161</v>
      </c>
      <c r="E375" s="230" t="s">
        <v>5</v>
      </c>
      <c r="F375" s="231" t="s">
        <v>173</v>
      </c>
      <c r="H375" s="232">
        <v>84.886</v>
      </c>
      <c r="L375" s="228"/>
      <c r="M375" s="233"/>
      <c r="N375" s="234"/>
      <c r="O375" s="234"/>
      <c r="P375" s="234"/>
      <c r="Q375" s="234"/>
      <c r="R375" s="234"/>
      <c r="S375" s="234"/>
      <c r="T375" s="235"/>
      <c r="AT375" s="230" t="s">
        <v>161</v>
      </c>
      <c r="AU375" s="230" t="s">
        <v>78</v>
      </c>
      <c r="AV375" s="229" t="s">
        <v>146</v>
      </c>
      <c r="AW375" s="229" t="s">
        <v>34</v>
      </c>
      <c r="AX375" s="229" t="s">
        <v>76</v>
      </c>
      <c r="AY375" s="230" t="s">
        <v>139</v>
      </c>
    </row>
    <row r="376" spans="2:65" s="259" customFormat="1" ht="16.5" customHeight="1">
      <c r="B376" s="119"/>
      <c r="C376" s="196" t="s">
        <v>527</v>
      </c>
      <c r="D376" s="196" t="s">
        <v>141</v>
      </c>
      <c r="E376" s="197" t="s">
        <v>528</v>
      </c>
      <c r="F376" s="198" t="s">
        <v>529</v>
      </c>
      <c r="G376" s="199" t="s">
        <v>302</v>
      </c>
      <c r="H376" s="200">
        <v>13.871</v>
      </c>
      <c r="I376" s="6"/>
      <c r="J376" s="202">
        <f>ROUND(I376*H376,2)</f>
        <v>0</v>
      </c>
      <c r="K376" s="198" t="s">
        <v>5</v>
      </c>
      <c r="L376" s="119"/>
      <c r="M376" s="203" t="s">
        <v>5</v>
      </c>
      <c r="N376" s="204" t="s">
        <v>41</v>
      </c>
      <c r="O376" s="262"/>
      <c r="P376" s="205">
        <f>O376*H376</f>
        <v>0</v>
      </c>
      <c r="Q376" s="205">
        <v>0</v>
      </c>
      <c r="R376" s="205">
        <f>Q376*H376</f>
        <v>0</v>
      </c>
      <c r="S376" s="205">
        <v>0</v>
      </c>
      <c r="T376" s="206">
        <f>S376*H376</f>
        <v>0</v>
      </c>
      <c r="AR376" s="110" t="s">
        <v>146</v>
      </c>
      <c r="AT376" s="110" t="s">
        <v>141</v>
      </c>
      <c r="AU376" s="110" t="s">
        <v>78</v>
      </c>
      <c r="AY376" s="110" t="s">
        <v>139</v>
      </c>
      <c r="BE376" s="207">
        <f>IF(N376="základní",J376,0)</f>
        <v>0</v>
      </c>
      <c r="BF376" s="207">
        <f>IF(N376="snížená",J376,0)</f>
        <v>0</v>
      </c>
      <c r="BG376" s="207">
        <f>IF(N376="zákl. přenesená",J376,0)</f>
        <v>0</v>
      </c>
      <c r="BH376" s="207">
        <f>IF(N376="sníž. přenesená",J376,0)</f>
        <v>0</v>
      </c>
      <c r="BI376" s="207">
        <f>IF(N376="nulová",J376,0)</f>
        <v>0</v>
      </c>
      <c r="BJ376" s="110" t="s">
        <v>76</v>
      </c>
      <c r="BK376" s="207">
        <f>ROUND(I376*H376,2)</f>
        <v>0</v>
      </c>
      <c r="BL376" s="110" t="s">
        <v>146</v>
      </c>
      <c r="BM376" s="110" t="s">
        <v>530</v>
      </c>
    </row>
    <row r="377" spans="2:47" s="259" customFormat="1" ht="13.5">
      <c r="B377" s="119"/>
      <c r="D377" s="208" t="s">
        <v>148</v>
      </c>
      <c r="F377" s="209" t="s">
        <v>520</v>
      </c>
      <c r="L377" s="119"/>
      <c r="M377" s="210"/>
      <c r="N377" s="262"/>
      <c r="O377" s="262"/>
      <c r="P377" s="262"/>
      <c r="Q377" s="262"/>
      <c r="R377" s="262"/>
      <c r="S377" s="262"/>
      <c r="T377" s="211"/>
      <c r="AT377" s="110" t="s">
        <v>148</v>
      </c>
      <c r="AU377" s="110" t="s">
        <v>78</v>
      </c>
    </row>
    <row r="378" spans="2:47" s="259" customFormat="1" ht="27">
      <c r="B378" s="119"/>
      <c r="D378" s="208" t="s">
        <v>159</v>
      </c>
      <c r="F378" s="212" t="s">
        <v>160</v>
      </c>
      <c r="L378" s="119"/>
      <c r="M378" s="210"/>
      <c r="N378" s="262"/>
      <c r="O378" s="262"/>
      <c r="P378" s="262"/>
      <c r="Q378" s="262"/>
      <c r="R378" s="262"/>
      <c r="S378" s="262"/>
      <c r="T378" s="211"/>
      <c r="AT378" s="110" t="s">
        <v>159</v>
      </c>
      <c r="AU378" s="110" t="s">
        <v>78</v>
      </c>
    </row>
    <row r="379" spans="2:51" s="214" customFormat="1" ht="13.5">
      <c r="B379" s="213"/>
      <c r="D379" s="208" t="s">
        <v>161</v>
      </c>
      <c r="E379" s="215" t="s">
        <v>5</v>
      </c>
      <c r="F379" s="216" t="s">
        <v>531</v>
      </c>
      <c r="H379" s="215" t="s">
        <v>5</v>
      </c>
      <c r="L379" s="213"/>
      <c r="M379" s="217"/>
      <c r="N379" s="218"/>
      <c r="O379" s="218"/>
      <c r="P379" s="218"/>
      <c r="Q379" s="218"/>
      <c r="R379" s="218"/>
      <c r="S379" s="218"/>
      <c r="T379" s="219"/>
      <c r="AT379" s="215" t="s">
        <v>161</v>
      </c>
      <c r="AU379" s="215" t="s">
        <v>78</v>
      </c>
      <c r="AV379" s="214" t="s">
        <v>76</v>
      </c>
      <c r="AW379" s="214" t="s">
        <v>34</v>
      </c>
      <c r="AX379" s="214" t="s">
        <v>70</v>
      </c>
      <c r="AY379" s="215" t="s">
        <v>139</v>
      </c>
    </row>
    <row r="380" spans="2:51" s="221" customFormat="1" ht="13.5">
      <c r="B380" s="220"/>
      <c r="D380" s="208" t="s">
        <v>161</v>
      </c>
      <c r="E380" s="222" t="s">
        <v>5</v>
      </c>
      <c r="F380" s="223" t="s">
        <v>532</v>
      </c>
      <c r="H380" s="224">
        <v>13.75</v>
      </c>
      <c r="L380" s="220"/>
      <c r="M380" s="225"/>
      <c r="N380" s="226"/>
      <c r="O380" s="226"/>
      <c r="P380" s="226"/>
      <c r="Q380" s="226"/>
      <c r="R380" s="226"/>
      <c r="S380" s="226"/>
      <c r="T380" s="227"/>
      <c r="AT380" s="222" t="s">
        <v>161</v>
      </c>
      <c r="AU380" s="222" t="s">
        <v>78</v>
      </c>
      <c r="AV380" s="221" t="s">
        <v>78</v>
      </c>
      <c r="AW380" s="221" t="s">
        <v>34</v>
      </c>
      <c r="AX380" s="221" t="s">
        <v>70</v>
      </c>
      <c r="AY380" s="222" t="s">
        <v>139</v>
      </c>
    </row>
    <row r="381" spans="2:51" s="214" customFormat="1" ht="13.5">
      <c r="B381" s="213"/>
      <c r="D381" s="208" t="s">
        <v>161</v>
      </c>
      <c r="E381" s="215" t="s">
        <v>5</v>
      </c>
      <c r="F381" s="216" t="s">
        <v>533</v>
      </c>
      <c r="H381" s="215" t="s">
        <v>5</v>
      </c>
      <c r="L381" s="213"/>
      <c r="M381" s="217"/>
      <c r="N381" s="218"/>
      <c r="O381" s="218"/>
      <c r="P381" s="218"/>
      <c r="Q381" s="218"/>
      <c r="R381" s="218"/>
      <c r="S381" s="218"/>
      <c r="T381" s="219"/>
      <c r="AT381" s="215" t="s">
        <v>161</v>
      </c>
      <c r="AU381" s="215" t="s">
        <v>78</v>
      </c>
      <c r="AV381" s="214" t="s">
        <v>76</v>
      </c>
      <c r="AW381" s="214" t="s">
        <v>34</v>
      </c>
      <c r="AX381" s="214" t="s">
        <v>70</v>
      </c>
      <c r="AY381" s="215" t="s">
        <v>139</v>
      </c>
    </row>
    <row r="382" spans="2:51" s="221" customFormat="1" ht="13.5">
      <c r="B382" s="220"/>
      <c r="D382" s="208" t="s">
        <v>161</v>
      </c>
      <c r="E382" s="222" t="s">
        <v>5</v>
      </c>
      <c r="F382" s="223" t="s">
        <v>534</v>
      </c>
      <c r="H382" s="224">
        <v>0.121</v>
      </c>
      <c r="L382" s="220"/>
      <c r="M382" s="225"/>
      <c r="N382" s="226"/>
      <c r="O382" s="226"/>
      <c r="P382" s="226"/>
      <c r="Q382" s="226"/>
      <c r="R382" s="226"/>
      <c r="S382" s="226"/>
      <c r="T382" s="227"/>
      <c r="AT382" s="222" t="s">
        <v>161</v>
      </c>
      <c r="AU382" s="222" t="s">
        <v>78</v>
      </c>
      <c r="AV382" s="221" t="s">
        <v>78</v>
      </c>
      <c r="AW382" s="221" t="s">
        <v>34</v>
      </c>
      <c r="AX382" s="221" t="s">
        <v>70</v>
      </c>
      <c r="AY382" s="222" t="s">
        <v>139</v>
      </c>
    </row>
    <row r="383" spans="2:51" s="229" customFormat="1" ht="13.5">
      <c r="B383" s="228"/>
      <c r="D383" s="208" t="s">
        <v>161</v>
      </c>
      <c r="E383" s="230" t="s">
        <v>5</v>
      </c>
      <c r="F383" s="231" t="s">
        <v>173</v>
      </c>
      <c r="H383" s="232">
        <v>13.871</v>
      </c>
      <c r="L383" s="228"/>
      <c r="M383" s="233"/>
      <c r="N383" s="234"/>
      <c r="O383" s="234"/>
      <c r="P383" s="234"/>
      <c r="Q383" s="234"/>
      <c r="R383" s="234"/>
      <c r="S383" s="234"/>
      <c r="T383" s="235"/>
      <c r="AT383" s="230" t="s">
        <v>161</v>
      </c>
      <c r="AU383" s="230" t="s">
        <v>78</v>
      </c>
      <c r="AV383" s="229" t="s">
        <v>146</v>
      </c>
      <c r="AW383" s="229" t="s">
        <v>34</v>
      </c>
      <c r="AX383" s="229" t="s">
        <v>76</v>
      </c>
      <c r="AY383" s="230" t="s">
        <v>139</v>
      </c>
    </row>
    <row r="384" spans="2:65" s="259" customFormat="1" ht="16.5" customHeight="1">
      <c r="B384" s="119"/>
      <c r="C384" s="196" t="s">
        <v>535</v>
      </c>
      <c r="D384" s="196" t="s">
        <v>141</v>
      </c>
      <c r="E384" s="197" t="s">
        <v>536</v>
      </c>
      <c r="F384" s="198" t="s">
        <v>537</v>
      </c>
      <c r="G384" s="199" t="s">
        <v>538</v>
      </c>
      <c r="H384" s="200">
        <v>20</v>
      </c>
      <c r="I384" s="6"/>
      <c r="J384" s="202">
        <f>ROUND(I384*H384,2)</f>
        <v>0</v>
      </c>
      <c r="K384" s="198" t="s">
        <v>145</v>
      </c>
      <c r="L384" s="119"/>
      <c r="M384" s="203" t="s">
        <v>5</v>
      </c>
      <c r="N384" s="204" t="s">
        <v>41</v>
      </c>
      <c r="O384" s="262"/>
      <c r="P384" s="205">
        <f>O384*H384</f>
        <v>0</v>
      </c>
      <c r="Q384" s="205">
        <v>0.0066</v>
      </c>
      <c r="R384" s="205">
        <f>Q384*H384</f>
        <v>0.132</v>
      </c>
      <c r="S384" s="205">
        <v>0</v>
      </c>
      <c r="T384" s="206">
        <f>S384*H384</f>
        <v>0</v>
      </c>
      <c r="AR384" s="110" t="s">
        <v>146</v>
      </c>
      <c r="AT384" s="110" t="s">
        <v>141</v>
      </c>
      <c r="AU384" s="110" t="s">
        <v>78</v>
      </c>
      <c r="AY384" s="110" t="s">
        <v>139</v>
      </c>
      <c r="BE384" s="207">
        <f>IF(N384="základní",J384,0)</f>
        <v>0</v>
      </c>
      <c r="BF384" s="207">
        <f>IF(N384="snížená",J384,0)</f>
        <v>0</v>
      </c>
      <c r="BG384" s="207">
        <f>IF(N384="zákl. přenesená",J384,0)</f>
        <v>0</v>
      </c>
      <c r="BH384" s="207">
        <f>IF(N384="sníž. přenesená",J384,0)</f>
        <v>0</v>
      </c>
      <c r="BI384" s="207">
        <f>IF(N384="nulová",J384,0)</f>
        <v>0</v>
      </c>
      <c r="BJ384" s="110" t="s">
        <v>76</v>
      </c>
      <c r="BK384" s="207">
        <f>ROUND(I384*H384,2)</f>
        <v>0</v>
      </c>
      <c r="BL384" s="110" t="s">
        <v>146</v>
      </c>
      <c r="BM384" s="110" t="s">
        <v>539</v>
      </c>
    </row>
    <row r="385" spans="2:47" s="259" customFormat="1" ht="13.5">
      <c r="B385" s="119"/>
      <c r="D385" s="208" t="s">
        <v>148</v>
      </c>
      <c r="F385" s="209" t="s">
        <v>540</v>
      </c>
      <c r="L385" s="119"/>
      <c r="M385" s="210"/>
      <c r="N385" s="262"/>
      <c r="O385" s="262"/>
      <c r="P385" s="262"/>
      <c r="Q385" s="262"/>
      <c r="R385" s="262"/>
      <c r="S385" s="262"/>
      <c r="T385" s="211"/>
      <c r="AT385" s="110" t="s">
        <v>148</v>
      </c>
      <c r="AU385" s="110" t="s">
        <v>78</v>
      </c>
    </row>
    <row r="386" spans="2:47" s="259" customFormat="1" ht="27">
      <c r="B386" s="119"/>
      <c r="D386" s="208" t="s">
        <v>159</v>
      </c>
      <c r="F386" s="212" t="s">
        <v>160</v>
      </c>
      <c r="L386" s="119"/>
      <c r="M386" s="210"/>
      <c r="N386" s="262"/>
      <c r="O386" s="262"/>
      <c r="P386" s="262"/>
      <c r="Q386" s="262"/>
      <c r="R386" s="262"/>
      <c r="S386" s="262"/>
      <c r="T386" s="211"/>
      <c r="AT386" s="110" t="s">
        <v>159</v>
      </c>
      <c r="AU386" s="110" t="s">
        <v>78</v>
      </c>
    </row>
    <row r="387" spans="2:51" s="221" customFormat="1" ht="13.5">
      <c r="B387" s="220"/>
      <c r="D387" s="208" t="s">
        <v>161</v>
      </c>
      <c r="E387" s="222" t="s">
        <v>5</v>
      </c>
      <c r="F387" s="223" t="s">
        <v>541</v>
      </c>
      <c r="H387" s="224">
        <v>15</v>
      </c>
      <c r="L387" s="220"/>
      <c r="M387" s="225"/>
      <c r="N387" s="226"/>
      <c r="O387" s="226"/>
      <c r="P387" s="226"/>
      <c r="Q387" s="226"/>
      <c r="R387" s="226"/>
      <c r="S387" s="226"/>
      <c r="T387" s="227"/>
      <c r="AT387" s="222" t="s">
        <v>161</v>
      </c>
      <c r="AU387" s="222" t="s">
        <v>78</v>
      </c>
      <c r="AV387" s="221" t="s">
        <v>78</v>
      </c>
      <c r="AW387" s="221" t="s">
        <v>34</v>
      </c>
      <c r="AX387" s="221" t="s">
        <v>70</v>
      </c>
      <c r="AY387" s="222" t="s">
        <v>139</v>
      </c>
    </row>
    <row r="388" spans="2:51" s="221" customFormat="1" ht="13.5">
      <c r="B388" s="220"/>
      <c r="D388" s="208" t="s">
        <v>161</v>
      </c>
      <c r="E388" s="222" t="s">
        <v>5</v>
      </c>
      <c r="F388" s="223" t="s">
        <v>542</v>
      </c>
      <c r="H388" s="224">
        <v>5</v>
      </c>
      <c r="L388" s="220"/>
      <c r="M388" s="225"/>
      <c r="N388" s="226"/>
      <c r="O388" s="226"/>
      <c r="P388" s="226"/>
      <c r="Q388" s="226"/>
      <c r="R388" s="226"/>
      <c r="S388" s="226"/>
      <c r="T388" s="227"/>
      <c r="AT388" s="222" t="s">
        <v>161</v>
      </c>
      <c r="AU388" s="222" t="s">
        <v>78</v>
      </c>
      <c r="AV388" s="221" t="s">
        <v>78</v>
      </c>
      <c r="AW388" s="221" t="s">
        <v>34</v>
      </c>
      <c r="AX388" s="221" t="s">
        <v>70</v>
      </c>
      <c r="AY388" s="222" t="s">
        <v>139</v>
      </c>
    </row>
    <row r="389" spans="2:51" s="229" customFormat="1" ht="13.5">
      <c r="B389" s="228"/>
      <c r="D389" s="208" t="s">
        <v>161</v>
      </c>
      <c r="E389" s="230" t="s">
        <v>5</v>
      </c>
      <c r="F389" s="231" t="s">
        <v>173</v>
      </c>
      <c r="H389" s="232">
        <v>20</v>
      </c>
      <c r="L389" s="228"/>
      <c r="M389" s="233"/>
      <c r="N389" s="234"/>
      <c r="O389" s="234"/>
      <c r="P389" s="234"/>
      <c r="Q389" s="234"/>
      <c r="R389" s="234"/>
      <c r="S389" s="234"/>
      <c r="T389" s="235"/>
      <c r="AT389" s="230" t="s">
        <v>161</v>
      </c>
      <c r="AU389" s="230" t="s">
        <v>78</v>
      </c>
      <c r="AV389" s="229" t="s">
        <v>146</v>
      </c>
      <c r="AW389" s="229" t="s">
        <v>34</v>
      </c>
      <c r="AX389" s="229" t="s">
        <v>76</v>
      </c>
      <c r="AY389" s="230" t="s">
        <v>139</v>
      </c>
    </row>
    <row r="390" spans="2:65" s="259" customFormat="1" ht="16.5" customHeight="1">
      <c r="B390" s="119"/>
      <c r="C390" s="244" t="s">
        <v>543</v>
      </c>
      <c r="D390" s="244" t="s">
        <v>368</v>
      </c>
      <c r="E390" s="245" t="s">
        <v>544</v>
      </c>
      <c r="F390" s="246" t="s">
        <v>545</v>
      </c>
      <c r="G390" s="247" t="s">
        <v>538</v>
      </c>
      <c r="H390" s="248">
        <v>3</v>
      </c>
      <c r="I390" s="6"/>
      <c r="J390" s="249">
        <f>ROUND(I390*H390,2)</f>
        <v>0</v>
      </c>
      <c r="K390" s="246" t="s">
        <v>5</v>
      </c>
      <c r="L390" s="250"/>
      <c r="M390" s="251" t="s">
        <v>5</v>
      </c>
      <c r="N390" s="252" t="s">
        <v>41</v>
      </c>
      <c r="O390" s="262"/>
      <c r="P390" s="205">
        <f>O390*H390</f>
        <v>0</v>
      </c>
      <c r="Q390" s="205">
        <v>0.035</v>
      </c>
      <c r="R390" s="205">
        <f>Q390*H390</f>
        <v>0.10500000000000001</v>
      </c>
      <c r="S390" s="205">
        <v>0</v>
      </c>
      <c r="T390" s="206">
        <f>S390*H390</f>
        <v>0</v>
      </c>
      <c r="AR390" s="110" t="s">
        <v>213</v>
      </c>
      <c r="AT390" s="110" t="s">
        <v>368</v>
      </c>
      <c r="AU390" s="110" t="s">
        <v>78</v>
      </c>
      <c r="AY390" s="110" t="s">
        <v>139</v>
      </c>
      <c r="BE390" s="207">
        <f>IF(N390="základní",J390,0)</f>
        <v>0</v>
      </c>
      <c r="BF390" s="207">
        <f>IF(N390="snížená",J390,0)</f>
        <v>0</v>
      </c>
      <c r="BG390" s="207">
        <f>IF(N390="zákl. přenesená",J390,0)</f>
        <v>0</v>
      </c>
      <c r="BH390" s="207">
        <f>IF(N390="sníž. přenesená",J390,0)</f>
        <v>0</v>
      </c>
      <c r="BI390" s="207">
        <f>IF(N390="nulová",J390,0)</f>
        <v>0</v>
      </c>
      <c r="BJ390" s="110" t="s">
        <v>76</v>
      </c>
      <c r="BK390" s="207">
        <f>ROUND(I390*H390,2)</f>
        <v>0</v>
      </c>
      <c r="BL390" s="110" t="s">
        <v>146</v>
      </c>
      <c r="BM390" s="110" t="s">
        <v>546</v>
      </c>
    </row>
    <row r="391" spans="2:47" s="259" customFormat="1" ht="13.5">
      <c r="B391" s="119"/>
      <c r="D391" s="208" t="s">
        <v>148</v>
      </c>
      <c r="F391" s="209" t="s">
        <v>545</v>
      </c>
      <c r="L391" s="119"/>
      <c r="M391" s="210"/>
      <c r="N391" s="262"/>
      <c r="O391" s="262"/>
      <c r="P391" s="262"/>
      <c r="Q391" s="262"/>
      <c r="R391" s="262"/>
      <c r="S391" s="262"/>
      <c r="T391" s="211"/>
      <c r="AT391" s="110" t="s">
        <v>148</v>
      </c>
      <c r="AU391" s="110" t="s">
        <v>78</v>
      </c>
    </row>
    <row r="392" spans="2:51" s="221" customFormat="1" ht="13.5">
      <c r="B392" s="220"/>
      <c r="D392" s="208" t="s">
        <v>161</v>
      </c>
      <c r="E392" s="222" t="s">
        <v>5</v>
      </c>
      <c r="F392" s="223" t="s">
        <v>154</v>
      </c>
      <c r="H392" s="224">
        <v>3</v>
      </c>
      <c r="L392" s="220"/>
      <c r="M392" s="225"/>
      <c r="N392" s="226"/>
      <c r="O392" s="226"/>
      <c r="P392" s="226"/>
      <c r="Q392" s="226"/>
      <c r="R392" s="226"/>
      <c r="S392" s="226"/>
      <c r="T392" s="227"/>
      <c r="AT392" s="222" t="s">
        <v>161</v>
      </c>
      <c r="AU392" s="222" t="s">
        <v>78</v>
      </c>
      <c r="AV392" s="221" t="s">
        <v>78</v>
      </c>
      <c r="AW392" s="221" t="s">
        <v>34</v>
      </c>
      <c r="AX392" s="221" t="s">
        <v>76</v>
      </c>
      <c r="AY392" s="222" t="s">
        <v>139</v>
      </c>
    </row>
    <row r="393" spans="2:65" s="259" customFormat="1" ht="16.5" customHeight="1">
      <c r="B393" s="119"/>
      <c r="C393" s="244" t="s">
        <v>547</v>
      </c>
      <c r="D393" s="244" t="s">
        <v>368</v>
      </c>
      <c r="E393" s="245" t="s">
        <v>548</v>
      </c>
      <c r="F393" s="246" t="s">
        <v>549</v>
      </c>
      <c r="G393" s="247" t="s">
        <v>538</v>
      </c>
      <c r="H393" s="248">
        <v>5</v>
      </c>
      <c r="I393" s="6"/>
      <c r="J393" s="249">
        <f>ROUND(I393*H393,2)</f>
        <v>0</v>
      </c>
      <c r="K393" s="246" t="s">
        <v>5</v>
      </c>
      <c r="L393" s="250"/>
      <c r="M393" s="251" t="s">
        <v>5</v>
      </c>
      <c r="N393" s="252" t="s">
        <v>41</v>
      </c>
      <c r="O393" s="262"/>
      <c r="P393" s="205">
        <f>O393*H393</f>
        <v>0</v>
      </c>
      <c r="Q393" s="205">
        <v>0.035</v>
      </c>
      <c r="R393" s="205">
        <f>Q393*H393</f>
        <v>0.17500000000000002</v>
      </c>
      <c r="S393" s="205">
        <v>0</v>
      </c>
      <c r="T393" s="206">
        <f>S393*H393</f>
        <v>0</v>
      </c>
      <c r="AR393" s="110" t="s">
        <v>213</v>
      </c>
      <c r="AT393" s="110" t="s">
        <v>368</v>
      </c>
      <c r="AU393" s="110" t="s">
        <v>78</v>
      </c>
      <c r="AY393" s="110" t="s">
        <v>139</v>
      </c>
      <c r="BE393" s="207">
        <f>IF(N393="základní",J393,0)</f>
        <v>0</v>
      </c>
      <c r="BF393" s="207">
        <f>IF(N393="snížená",J393,0)</f>
        <v>0</v>
      </c>
      <c r="BG393" s="207">
        <f>IF(N393="zákl. přenesená",J393,0)</f>
        <v>0</v>
      </c>
      <c r="BH393" s="207">
        <f>IF(N393="sníž. přenesená",J393,0)</f>
        <v>0</v>
      </c>
      <c r="BI393" s="207">
        <f>IF(N393="nulová",J393,0)</f>
        <v>0</v>
      </c>
      <c r="BJ393" s="110" t="s">
        <v>76</v>
      </c>
      <c r="BK393" s="207">
        <f>ROUND(I393*H393,2)</f>
        <v>0</v>
      </c>
      <c r="BL393" s="110" t="s">
        <v>146</v>
      </c>
      <c r="BM393" s="110" t="s">
        <v>550</v>
      </c>
    </row>
    <row r="394" spans="2:47" s="259" customFormat="1" ht="13.5">
      <c r="B394" s="119"/>
      <c r="D394" s="208" t="s">
        <v>148</v>
      </c>
      <c r="F394" s="209" t="s">
        <v>549</v>
      </c>
      <c r="L394" s="119"/>
      <c r="M394" s="210"/>
      <c r="N394" s="262"/>
      <c r="O394" s="262"/>
      <c r="P394" s="262"/>
      <c r="Q394" s="262"/>
      <c r="R394" s="262"/>
      <c r="S394" s="262"/>
      <c r="T394" s="211"/>
      <c r="AT394" s="110" t="s">
        <v>148</v>
      </c>
      <c r="AU394" s="110" t="s">
        <v>78</v>
      </c>
    </row>
    <row r="395" spans="2:51" s="221" customFormat="1" ht="13.5">
      <c r="B395" s="220"/>
      <c r="D395" s="208" t="s">
        <v>161</v>
      </c>
      <c r="E395" s="222" t="s">
        <v>5</v>
      </c>
      <c r="F395" s="223" t="s">
        <v>551</v>
      </c>
      <c r="H395" s="224">
        <v>5</v>
      </c>
      <c r="L395" s="220"/>
      <c r="M395" s="225"/>
      <c r="N395" s="226"/>
      <c r="O395" s="226"/>
      <c r="P395" s="226"/>
      <c r="Q395" s="226"/>
      <c r="R395" s="226"/>
      <c r="S395" s="226"/>
      <c r="T395" s="227"/>
      <c r="AT395" s="222" t="s">
        <v>161</v>
      </c>
      <c r="AU395" s="222" t="s">
        <v>78</v>
      </c>
      <c r="AV395" s="221" t="s">
        <v>78</v>
      </c>
      <c r="AW395" s="221" t="s">
        <v>34</v>
      </c>
      <c r="AX395" s="221" t="s">
        <v>76</v>
      </c>
      <c r="AY395" s="222" t="s">
        <v>139</v>
      </c>
    </row>
    <row r="396" spans="2:65" s="259" customFormat="1" ht="16.5" customHeight="1">
      <c r="B396" s="119"/>
      <c r="C396" s="244" t="s">
        <v>552</v>
      </c>
      <c r="D396" s="244" t="s">
        <v>368</v>
      </c>
      <c r="E396" s="245" t="s">
        <v>553</v>
      </c>
      <c r="F396" s="246" t="s">
        <v>554</v>
      </c>
      <c r="G396" s="247" t="s">
        <v>538</v>
      </c>
      <c r="H396" s="248">
        <v>3</v>
      </c>
      <c r="I396" s="6"/>
      <c r="J396" s="249">
        <f>ROUND(I396*H396,2)</f>
        <v>0</v>
      </c>
      <c r="K396" s="246" t="s">
        <v>145</v>
      </c>
      <c r="L396" s="250"/>
      <c r="M396" s="251" t="s">
        <v>5</v>
      </c>
      <c r="N396" s="252" t="s">
        <v>41</v>
      </c>
      <c r="O396" s="262"/>
      <c r="P396" s="205">
        <f>O396*H396</f>
        <v>0</v>
      </c>
      <c r="Q396" s="205">
        <v>0.051</v>
      </c>
      <c r="R396" s="205">
        <f>Q396*H396</f>
        <v>0.153</v>
      </c>
      <c r="S396" s="205">
        <v>0</v>
      </c>
      <c r="T396" s="206">
        <f>S396*H396</f>
        <v>0</v>
      </c>
      <c r="AR396" s="110" t="s">
        <v>213</v>
      </c>
      <c r="AT396" s="110" t="s">
        <v>368</v>
      </c>
      <c r="AU396" s="110" t="s">
        <v>78</v>
      </c>
      <c r="AY396" s="110" t="s">
        <v>139</v>
      </c>
      <c r="BE396" s="207">
        <f>IF(N396="základní",J396,0)</f>
        <v>0</v>
      </c>
      <c r="BF396" s="207">
        <f>IF(N396="snížená",J396,0)</f>
        <v>0</v>
      </c>
      <c r="BG396" s="207">
        <f>IF(N396="zákl. přenesená",J396,0)</f>
        <v>0</v>
      </c>
      <c r="BH396" s="207">
        <f>IF(N396="sníž. přenesená",J396,0)</f>
        <v>0</v>
      </c>
      <c r="BI396" s="207">
        <f>IF(N396="nulová",J396,0)</f>
        <v>0</v>
      </c>
      <c r="BJ396" s="110" t="s">
        <v>76</v>
      </c>
      <c r="BK396" s="207">
        <f>ROUND(I396*H396,2)</f>
        <v>0</v>
      </c>
      <c r="BL396" s="110" t="s">
        <v>146</v>
      </c>
      <c r="BM396" s="110" t="s">
        <v>555</v>
      </c>
    </row>
    <row r="397" spans="2:47" s="259" customFormat="1" ht="13.5">
      <c r="B397" s="119"/>
      <c r="D397" s="208" t="s">
        <v>148</v>
      </c>
      <c r="F397" s="209" t="s">
        <v>554</v>
      </c>
      <c r="L397" s="119"/>
      <c r="M397" s="210"/>
      <c r="N397" s="262"/>
      <c r="O397" s="262"/>
      <c r="P397" s="262"/>
      <c r="Q397" s="262"/>
      <c r="R397" s="262"/>
      <c r="S397" s="262"/>
      <c r="T397" s="211"/>
      <c r="AT397" s="110" t="s">
        <v>148</v>
      </c>
      <c r="AU397" s="110" t="s">
        <v>78</v>
      </c>
    </row>
    <row r="398" spans="2:51" s="221" customFormat="1" ht="13.5">
      <c r="B398" s="220"/>
      <c r="D398" s="208" t="s">
        <v>161</v>
      </c>
      <c r="E398" s="222" t="s">
        <v>5</v>
      </c>
      <c r="F398" s="223" t="s">
        <v>556</v>
      </c>
      <c r="H398" s="224">
        <v>3</v>
      </c>
      <c r="L398" s="220"/>
      <c r="M398" s="225"/>
      <c r="N398" s="226"/>
      <c r="O398" s="226"/>
      <c r="P398" s="226"/>
      <c r="Q398" s="226"/>
      <c r="R398" s="226"/>
      <c r="S398" s="226"/>
      <c r="T398" s="227"/>
      <c r="AT398" s="222" t="s">
        <v>161</v>
      </c>
      <c r="AU398" s="222" t="s">
        <v>78</v>
      </c>
      <c r="AV398" s="221" t="s">
        <v>78</v>
      </c>
      <c r="AW398" s="221" t="s">
        <v>34</v>
      </c>
      <c r="AX398" s="221" t="s">
        <v>76</v>
      </c>
      <c r="AY398" s="222" t="s">
        <v>139</v>
      </c>
    </row>
    <row r="399" spans="2:65" s="259" customFormat="1" ht="16.5" customHeight="1">
      <c r="B399" s="119"/>
      <c r="C399" s="244" t="s">
        <v>557</v>
      </c>
      <c r="D399" s="244" t="s">
        <v>368</v>
      </c>
      <c r="E399" s="245" t="s">
        <v>558</v>
      </c>
      <c r="F399" s="246" t="s">
        <v>559</v>
      </c>
      <c r="G399" s="247" t="s">
        <v>538</v>
      </c>
      <c r="H399" s="248">
        <v>9</v>
      </c>
      <c r="I399" s="6"/>
      <c r="J399" s="249">
        <f>ROUND(I399*H399,2)</f>
        <v>0</v>
      </c>
      <c r="K399" s="246" t="s">
        <v>5</v>
      </c>
      <c r="L399" s="250"/>
      <c r="M399" s="251" t="s">
        <v>5</v>
      </c>
      <c r="N399" s="252" t="s">
        <v>41</v>
      </c>
      <c r="O399" s="262"/>
      <c r="P399" s="205">
        <f>O399*H399</f>
        <v>0</v>
      </c>
      <c r="Q399" s="205">
        <v>0.059</v>
      </c>
      <c r="R399" s="205">
        <f>Q399*H399</f>
        <v>0.5309999999999999</v>
      </c>
      <c r="S399" s="205">
        <v>0</v>
      </c>
      <c r="T399" s="206">
        <f>S399*H399</f>
        <v>0</v>
      </c>
      <c r="AR399" s="110" t="s">
        <v>213</v>
      </c>
      <c r="AT399" s="110" t="s">
        <v>368</v>
      </c>
      <c r="AU399" s="110" t="s">
        <v>78</v>
      </c>
      <c r="AY399" s="110" t="s">
        <v>139</v>
      </c>
      <c r="BE399" s="207">
        <f>IF(N399="základní",J399,0)</f>
        <v>0</v>
      </c>
      <c r="BF399" s="207">
        <f>IF(N399="snížená",J399,0)</f>
        <v>0</v>
      </c>
      <c r="BG399" s="207">
        <f>IF(N399="zákl. přenesená",J399,0)</f>
        <v>0</v>
      </c>
      <c r="BH399" s="207">
        <f>IF(N399="sníž. přenesená",J399,0)</f>
        <v>0</v>
      </c>
      <c r="BI399" s="207">
        <f>IF(N399="nulová",J399,0)</f>
        <v>0</v>
      </c>
      <c r="BJ399" s="110" t="s">
        <v>76</v>
      </c>
      <c r="BK399" s="207">
        <f>ROUND(I399*H399,2)</f>
        <v>0</v>
      </c>
      <c r="BL399" s="110" t="s">
        <v>146</v>
      </c>
      <c r="BM399" s="110" t="s">
        <v>560</v>
      </c>
    </row>
    <row r="400" spans="2:47" s="259" customFormat="1" ht="13.5">
      <c r="B400" s="119"/>
      <c r="D400" s="208" t="s">
        <v>148</v>
      </c>
      <c r="F400" s="209" t="s">
        <v>559</v>
      </c>
      <c r="L400" s="119"/>
      <c r="M400" s="210"/>
      <c r="N400" s="262"/>
      <c r="O400" s="262"/>
      <c r="P400" s="262"/>
      <c r="Q400" s="262"/>
      <c r="R400" s="262"/>
      <c r="S400" s="262"/>
      <c r="T400" s="211"/>
      <c r="AT400" s="110" t="s">
        <v>148</v>
      </c>
      <c r="AU400" s="110" t="s">
        <v>78</v>
      </c>
    </row>
    <row r="401" spans="2:51" s="221" customFormat="1" ht="13.5">
      <c r="B401" s="220"/>
      <c r="D401" s="208" t="s">
        <v>161</v>
      </c>
      <c r="E401" s="222" t="s">
        <v>5</v>
      </c>
      <c r="F401" s="223" t="s">
        <v>217</v>
      </c>
      <c r="H401" s="224">
        <v>9</v>
      </c>
      <c r="L401" s="220"/>
      <c r="M401" s="225"/>
      <c r="N401" s="226"/>
      <c r="O401" s="226"/>
      <c r="P401" s="226"/>
      <c r="Q401" s="226"/>
      <c r="R401" s="226"/>
      <c r="S401" s="226"/>
      <c r="T401" s="227"/>
      <c r="AT401" s="222" t="s">
        <v>161</v>
      </c>
      <c r="AU401" s="222" t="s">
        <v>78</v>
      </c>
      <c r="AV401" s="221" t="s">
        <v>78</v>
      </c>
      <c r="AW401" s="221" t="s">
        <v>34</v>
      </c>
      <c r="AX401" s="221" t="s">
        <v>76</v>
      </c>
      <c r="AY401" s="222" t="s">
        <v>139</v>
      </c>
    </row>
    <row r="402" spans="2:65" s="259" customFormat="1" ht="16.5" customHeight="1">
      <c r="B402" s="119"/>
      <c r="C402" s="196" t="s">
        <v>561</v>
      </c>
      <c r="D402" s="196" t="s">
        <v>141</v>
      </c>
      <c r="E402" s="197" t="s">
        <v>562</v>
      </c>
      <c r="F402" s="198" t="s">
        <v>563</v>
      </c>
      <c r="G402" s="199" t="s">
        <v>538</v>
      </c>
      <c r="H402" s="200">
        <v>2</v>
      </c>
      <c r="I402" s="6"/>
      <c r="J402" s="202">
        <f>ROUND(I402*H402,2)</f>
        <v>0</v>
      </c>
      <c r="K402" s="198" t="s">
        <v>145</v>
      </c>
      <c r="L402" s="119"/>
      <c r="M402" s="203" t="s">
        <v>5</v>
      </c>
      <c r="N402" s="204" t="s">
        <v>41</v>
      </c>
      <c r="O402" s="262"/>
      <c r="P402" s="205">
        <f>O402*H402</f>
        <v>0</v>
      </c>
      <c r="Q402" s="205">
        <v>0.0066</v>
      </c>
      <c r="R402" s="205">
        <f>Q402*H402</f>
        <v>0.0132</v>
      </c>
      <c r="S402" s="205">
        <v>0</v>
      </c>
      <c r="T402" s="206">
        <f>S402*H402</f>
        <v>0</v>
      </c>
      <c r="AR402" s="110" t="s">
        <v>146</v>
      </c>
      <c r="AT402" s="110" t="s">
        <v>141</v>
      </c>
      <c r="AU402" s="110" t="s">
        <v>78</v>
      </c>
      <c r="AY402" s="110" t="s">
        <v>139</v>
      </c>
      <c r="BE402" s="207">
        <f>IF(N402="základní",J402,0)</f>
        <v>0</v>
      </c>
      <c r="BF402" s="207">
        <f>IF(N402="snížená",J402,0)</f>
        <v>0</v>
      </c>
      <c r="BG402" s="207">
        <f>IF(N402="zákl. přenesená",J402,0)</f>
        <v>0</v>
      </c>
      <c r="BH402" s="207">
        <f>IF(N402="sníž. přenesená",J402,0)</f>
        <v>0</v>
      </c>
      <c r="BI402" s="207">
        <f>IF(N402="nulová",J402,0)</f>
        <v>0</v>
      </c>
      <c r="BJ402" s="110" t="s">
        <v>76</v>
      </c>
      <c r="BK402" s="207">
        <f>ROUND(I402*H402,2)</f>
        <v>0</v>
      </c>
      <c r="BL402" s="110" t="s">
        <v>146</v>
      </c>
      <c r="BM402" s="110" t="s">
        <v>564</v>
      </c>
    </row>
    <row r="403" spans="2:47" s="259" customFormat="1" ht="13.5">
      <c r="B403" s="119"/>
      <c r="D403" s="208" t="s">
        <v>148</v>
      </c>
      <c r="F403" s="209" t="s">
        <v>565</v>
      </c>
      <c r="L403" s="119"/>
      <c r="M403" s="210"/>
      <c r="N403" s="262"/>
      <c r="O403" s="262"/>
      <c r="P403" s="262"/>
      <c r="Q403" s="262"/>
      <c r="R403" s="262"/>
      <c r="S403" s="262"/>
      <c r="T403" s="211"/>
      <c r="AT403" s="110" t="s">
        <v>148</v>
      </c>
      <c r="AU403" s="110" t="s">
        <v>78</v>
      </c>
    </row>
    <row r="404" spans="2:47" s="259" customFormat="1" ht="27">
      <c r="B404" s="119"/>
      <c r="D404" s="208" t="s">
        <v>159</v>
      </c>
      <c r="F404" s="212" t="s">
        <v>160</v>
      </c>
      <c r="L404" s="119"/>
      <c r="M404" s="210"/>
      <c r="N404" s="262"/>
      <c r="O404" s="262"/>
      <c r="P404" s="262"/>
      <c r="Q404" s="262"/>
      <c r="R404" s="262"/>
      <c r="S404" s="262"/>
      <c r="T404" s="211"/>
      <c r="AT404" s="110" t="s">
        <v>159</v>
      </c>
      <c r="AU404" s="110" t="s">
        <v>78</v>
      </c>
    </row>
    <row r="405" spans="2:51" s="221" customFormat="1" ht="13.5">
      <c r="B405" s="220"/>
      <c r="D405" s="208" t="s">
        <v>161</v>
      </c>
      <c r="E405" s="222" t="s">
        <v>5</v>
      </c>
      <c r="F405" s="223" t="s">
        <v>566</v>
      </c>
      <c r="H405" s="224">
        <v>1</v>
      </c>
      <c r="L405" s="220"/>
      <c r="M405" s="225"/>
      <c r="N405" s="226"/>
      <c r="O405" s="226"/>
      <c r="P405" s="226"/>
      <c r="Q405" s="226"/>
      <c r="R405" s="226"/>
      <c r="S405" s="226"/>
      <c r="T405" s="227"/>
      <c r="AT405" s="222" t="s">
        <v>161</v>
      </c>
      <c r="AU405" s="222" t="s">
        <v>78</v>
      </c>
      <c r="AV405" s="221" t="s">
        <v>78</v>
      </c>
      <c r="AW405" s="221" t="s">
        <v>34</v>
      </c>
      <c r="AX405" s="221" t="s">
        <v>70</v>
      </c>
      <c r="AY405" s="222" t="s">
        <v>139</v>
      </c>
    </row>
    <row r="406" spans="2:51" s="221" customFormat="1" ht="13.5">
      <c r="B406" s="220"/>
      <c r="D406" s="208" t="s">
        <v>161</v>
      </c>
      <c r="E406" s="222" t="s">
        <v>5</v>
      </c>
      <c r="F406" s="223" t="s">
        <v>567</v>
      </c>
      <c r="H406" s="224">
        <v>1</v>
      </c>
      <c r="L406" s="220"/>
      <c r="M406" s="225"/>
      <c r="N406" s="226"/>
      <c r="O406" s="226"/>
      <c r="P406" s="226"/>
      <c r="Q406" s="226"/>
      <c r="R406" s="226"/>
      <c r="S406" s="226"/>
      <c r="T406" s="227"/>
      <c r="AT406" s="222" t="s">
        <v>161</v>
      </c>
      <c r="AU406" s="222" t="s">
        <v>78</v>
      </c>
      <c r="AV406" s="221" t="s">
        <v>78</v>
      </c>
      <c r="AW406" s="221" t="s">
        <v>34</v>
      </c>
      <c r="AX406" s="221" t="s">
        <v>70</v>
      </c>
      <c r="AY406" s="222" t="s">
        <v>139</v>
      </c>
    </row>
    <row r="407" spans="2:51" s="229" customFormat="1" ht="13.5">
      <c r="B407" s="228"/>
      <c r="D407" s="208" t="s">
        <v>161</v>
      </c>
      <c r="E407" s="230" t="s">
        <v>5</v>
      </c>
      <c r="F407" s="231" t="s">
        <v>173</v>
      </c>
      <c r="H407" s="232">
        <v>2</v>
      </c>
      <c r="L407" s="228"/>
      <c r="M407" s="233"/>
      <c r="N407" s="234"/>
      <c r="O407" s="234"/>
      <c r="P407" s="234"/>
      <c r="Q407" s="234"/>
      <c r="R407" s="234"/>
      <c r="S407" s="234"/>
      <c r="T407" s="235"/>
      <c r="AT407" s="230" t="s">
        <v>161</v>
      </c>
      <c r="AU407" s="230" t="s">
        <v>78</v>
      </c>
      <c r="AV407" s="229" t="s">
        <v>146</v>
      </c>
      <c r="AW407" s="229" t="s">
        <v>34</v>
      </c>
      <c r="AX407" s="229" t="s">
        <v>76</v>
      </c>
      <c r="AY407" s="230" t="s">
        <v>139</v>
      </c>
    </row>
    <row r="408" spans="2:65" s="259" customFormat="1" ht="16.5" customHeight="1">
      <c r="B408" s="119"/>
      <c r="C408" s="244" t="s">
        <v>568</v>
      </c>
      <c r="D408" s="244" t="s">
        <v>368</v>
      </c>
      <c r="E408" s="245" t="s">
        <v>569</v>
      </c>
      <c r="F408" s="246" t="s">
        <v>570</v>
      </c>
      <c r="G408" s="247" t="s">
        <v>538</v>
      </c>
      <c r="H408" s="248">
        <v>2</v>
      </c>
      <c r="I408" s="6"/>
      <c r="J408" s="249">
        <f>ROUND(I408*H408,2)</f>
        <v>0</v>
      </c>
      <c r="K408" s="246" t="s">
        <v>5</v>
      </c>
      <c r="L408" s="250"/>
      <c r="M408" s="251" t="s">
        <v>5</v>
      </c>
      <c r="N408" s="252" t="s">
        <v>41</v>
      </c>
      <c r="O408" s="262"/>
      <c r="P408" s="205">
        <f>O408*H408</f>
        <v>0</v>
      </c>
      <c r="Q408" s="205">
        <v>0.051</v>
      </c>
      <c r="R408" s="205">
        <f>Q408*H408</f>
        <v>0.102</v>
      </c>
      <c r="S408" s="205">
        <v>0</v>
      </c>
      <c r="T408" s="206">
        <f>S408*H408</f>
        <v>0</v>
      </c>
      <c r="AR408" s="110" t="s">
        <v>213</v>
      </c>
      <c r="AT408" s="110" t="s">
        <v>368</v>
      </c>
      <c r="AU408" s="110" t="s">
        <v>78</v>
      </c>
      <c r="AY408" s="110" t="s">
        <v>139</v>
      </c>
      <c r="BE408" s="207">
        <f>IF(N408="základní",J408,0)</f>
        <v>0</v>
      </c>
      <c r="BF408" s="207">
        <f>IF(N408="snížená",J408,0)</f>
        <v>0</v>
      </c>
      <c r="BG408" s="207">
        <f>IF(N408="zákl. přenesená",J408,0)</f>
        <v>0</v>
      </c>
      <c r="BH408" s="207">
        <f>IF(N408="sníž. přenesená",J408,0)</f>
        <v>0</v>
      </c>
      <c r="BI408" s="207">
        <f>IF(N408="nulová",J408,0)</f>
        <v>0</v>
      </c>
      <c r="BJ408" s="110" t="s">
        <v>76</v>
      </c>
      <c r="BK408" s="207">
        <f>ROUND(I408*H408,2)</f>
        <v>0</v>
      </c>
      <c r="BL408" s="110" t="s">
        <v>146</v>
      </c>
      <c r="BM408" s="110" t="s">
        <v>571</v>
      </c>
    </row>
    <row r="409" spans="2:47" s="259" customFormat="1" ht="13.5">
      <c r="B409" s="119"/>
      <c r="D409" s="208" t="s">
        <v>148</v>
      </c>
      <c r="F409" s="209" t="s">
        <v>570</v>
      </c>
      <c r="L409" s="119"/>
      <c r="M409" s="210"/>
      <c r="N409" s="262"/>
      <c r="O409" s="262"/>
      <c r="P409" s="262"/>
      <c r="Q409" s="262"/>
      <c r="R409" s="262"/>
      <c r="S409" s="262"/>
      <c r="T409" s="211"/>
      <c r="AT409" s="110" t="s">
        <v>148</v>
      </c>
      <c r="AU409" s="110" t="s">
        <v>78</v>
      </c>
    </row>
    <row r="410" spans="2:65" s="259" customFormat="1" ht="16.5" customHeight="1">
      <c r="B410" s="119"/>
      <c r="C410" s="196" t="s">
        <v>572</v>
      </c>
      <c r="D410" s="196" t="s">
        <v>141</v>
      </c>
      <c r="E410" s="197" t="s">
        <v>573</v>
      </c>
      <c r="F410" s="198" t="s">
        <v>574</v>
      </c>
      <c r="G410" s="199" t="s">
        <v>302</v>
      </c>
      <c r="H410" s="200">
        <v>7.637</v>
      </c>
      <c r="I410" s="6"/>
      <c r="J410" s="202">
        <f>ROUND(I410*H410,2)</f>
        <v>0</v>
      </c>
      <c r="K410" s="198" t="s">
        <v>145</v>
      </c>
      <c r="L410" s="119"/>
      <c r="M410" s="203" t="s">
        <v>5</v>
      </c>
      <c r="N410" s="204" t="s">
        <v>41</v>
      </c>
      <c r="O410" s="262"/>
      <c r="P410" s="205">
        <f>O410*H410</f>
        <v>0</v>
      </c>
      <c r="Q410" s="205">
        <v>0</v>
      </c>
      <c r="R410" s="205">
        <f>Q410*H410</f>
        <v>0</v>
      </c>
      <c r="S410" s="205">
        <v>0</v>
      </c>
      <c r="T410" s="206">
        <f>S410*H410</f>
        <v>0</v>
      </c>
      <c r="AR410" s="110" t="s">
        <v>146</v>
      </c>
      <c r="AT410" s="110" t="s">
        <v>141</v>
      </c>
      <c r="AU410" s="110" t="s">
        <v>78</v>
      </c>
      <c r="AY410" s="110" t="s">
        <v>139</v>
      </c>
      <c r="BE410" s="207">
        <f>IF(N410="základní",J410,0)</f>
        <v>0</v>
      </c>
      <c r="BF410" s="207">
        <f>IF(N410="snížená",J410,0)</f>
        <v>0</v>
      </c>
      <c r="BG410" s="207">
        <f>IF(N410="zákl. přenesená",J410,0)</f>
        <v>0</v>
      </c>
      <c r="BH410" s="207">
        <f>IF(N410="sníž. přenesená",J410,0)</f>
        <v>0</v>
      </c>
      <c r="BI410" s="207">
        <f>IF(N410="nulová",J410,0)</f>
        <v>0</v>
      </c>
      <c r="BJ410" s="110" t="s">
        <v>76</v>
      </c>
      <c r="BK410" s="207">
        <f>ROUND(I410*H410,2)</f>
        <v>0</v>
      </c>
      <c r="BL410" s="110" t="s">
        <v>146</v>
      </c>
      <c r="BM410" s="110" t="s">
        <v>575</v>
      </c>
    </row>
    <row r="411" spans="2:47" s="259" customFormat="1" ht="27">
      <c r="B411" s="119"/>
      <c r="D411" s="208" t="s">
        <v>148</v>
      </c>
      <c r="F411" s="209" t="s">
        <v>576</v>
      </c>
      <c r="L411" s="119"/>
      <c r="M411" s="210"/>
      <c r="N411" s="262"/>
      <c r="O411" s="262"/>
      <c r="P411" s="262"/>
      <c r="Q411" s="262"/>
      <c r="R411" s="262"/>
      <c r="S411" s="262"/>
      <c r="T411" s="211"/>
      <c r="AT411" s="110" t="s">
        <v>148</v>
      </c>
      <c r="AU411" s="110" t="s">
        <v>78</v>
      </c>
    </row>
    <row r="412" spans="2:47" s="259" customFormat="1" ht="27">
      <c r="B412" s="119"/>
      <c r="D412" s="208" t="s">
        <v>159</v>
      </c>
      <c r="F412" s="212" t="s">
        <v>160</v>
      </c>
      <c r="L412" s="119"/>
      <c r="M412" s="210"/>
      <c r="N412" s="262"/>
      <c r="O412" s="262"/>
      <c r="P412" s="262"/>
      <c r="Q412" s="262"/>
      <c r="R412" s="262"/>
      <c r="S412" s="262"/>
      <c r="T412" s="211"/>
      <c r="AT412" s="110" t="s">
        <v>159</v>
      </c>
      <c r="AU412" s="110" t="s">
        <v>78</v>
      </c>
    </row>
    <row r="413" spans="2:51" s="214" customFormat="1" ht="13.5">
      <c r="B413" s="213"/>
      <c r="D413" s="208" t="s">
        <v>161</v>
      </c>
      <c r="E413" s="215" t="s">
        <v>5</v>
      </c>
      <c r="F413" s="216" t="s">
        <v>577</v>
      </c>
      <c r="H413" s="215" t="s">
        <v>5</v>
      </c>
      <c r="L413" s="213"/>
      <c r="M413" s="217"/>
      <c r="N413" s="218"/>
      <c r="O413" s="218"/>
      <c r="P413" s="218"/>
      <c r="Q413" s="218"/>
      <c r="R413" s="218"/>
      <c r="S413" s="218"/>
      <c r="T413" s="219"/>
      <c r="AT413" s="215" t="s">
        <v>161</v>
      </c>
      <c r="AU413" s="215" t="s">
        <v>78</v>
      </c>
      <c r="AV413" s="214" t="s">
        <v>76</v>
      </c>
      <c r="AW413" s="214" t="s">
        <v>34</v>
      </c>
      <c r="AX413" s="214" t="s">
        <v>70</v>
      </c>
      <c r="AY413" s="215" t="s">
        <v>139</v>
      </c>
    </row>
    <row r="414" spans="2:51" s="221" customFormat="1" ht="13.5">
      <c r="B414" s="220"/>
      <c r="D414" s="208" t="s">
        <v>161</v>
      </c>
      <c r="E414" s="222" t="s">
        <v>5</v>
      </c>
      <c r="F414" s="223" t="s">
        <v>578</v>
      </c>
      <c r="H414" s="224">
        <v>7.487</v>
      </c>
      <c r="L414" s="220"/>
      <c r="M414" s="225"/>
      <c r="N414" s="226"/>
      <c r="O414" s="226"/>
      <c r="P414" s="226"/>
      <c r="Q414" s="226"/>
      <c r="R414" s="226"/>
      <c r="S414" s="226"/>
      <c r="T414" s="227"/>
      <c r="AT414" s="222" t="s">
        <v>161</v>
      </c>
      <c r="AU414" s="222" t="s">
        <v>78</v>
      </c>
      <c r="AV414" s="221" t="s">
        <v>78</v>
      </c>
      <c r="AW414" s="221" t="s">
        <v>34</v>
      </c>
      <c r="AX414" s="221" t="s">
        <v>70</v>
      </c>
      <c r="AY414" s="222" t="s">
        <v>139</v>
      </c>
    </row>
    <row r="415" spans="2:51" s="214" customFormat="1" ht="13.5">
      <c r="B415" s="213"/>
      <c r="D415" s="208" t="s">
        <v>161</v>
      </c>
      <c r="E415" s="215" t="s">
        <v>5</v>
      </c>
      <c r="F415" s="216" t="s">
        <v>579</v>
      </c>
      <c r="H415" s="215" t="s">
        <v>5</v>
      </c>
      <c r="L415" s="213"/>
      <c r="M415" s="217"/>
      <c r="N415" s="218"/>
      <c r="O415" s="218"/>
      <c r="P415" s="218"/>
      <c r="Q415" s="218"/>
      <c r="R415" s="218"/>
      <c r="S415" s="218"/>
      <c r="T415" s="219"/>
      <c r="AT415" s="215" t="s">
        <v>161</v>
      </c>
      <c r="AU415" s="215" t="s">
        <v>78</v>
      </c>
      <c r="AV415" s="214" t="s">
        <v>76</v>
      </c>
      <c r="AW415" s="214" t="s">
        <v>34</v>
      </c>
      <c r="AX415" s="214" t="s">
        <v>70</v>
      </c>
      <c r="AY415" s="215" t="s">
        <v>139</v>
      </c>
    </row>
    <row r="416" spans="2:51" s="221" customFormat="1" ht="13.5">
      <c r="B416" s="220"/>
      <c r="D416" s="208" t="s">
        <v>161</v>
      </c>
      <c r="E416" s="222" t="s">
        <v>5</v>
      </c>
      <c r="F416" s="223" t="s">
        <v>580</v>
      </c>
      <c r="H416" s="224">
        <v>0.15</v>
      </c>
      <c r="L416" s="220"/>
      <c r="M416" s="225"/>
      <c r="N416" s="226"/>
      <c r="O416" s="226"/>
      <c r="P416" s="226"/>
      <c r="Q416" s="226"/>
      <c r="R416" s="226"/>
      <c r="S416" s="226"/>
      <c r="T416" s="227"/>
      <c r="AT416" s="222" t="s">
        <v>161</v>
      </c>
      <c r="AU416" s="222" t="s">
        <v>78</v>
      </c>
      <c r="AV416" s="221" t="s">
        <v>78</v>
      </c>
      <c r="AW416" s="221" t="s">
        <v>34</v>
      </c>
      <c r="AX416" s="221" t="s">
        <v>70</v>
      </c>
      <c r="AY416" s="222" t="s">
        <v>139</v>
      </c>
    </row>
    <row r="417" spans="2:51" s="229" customFormat="1" ht="13.5">
      <c r="B417" s="228"/>
      <c r="D417" s="208" t="s">
        <v>161</v>
      </c>
      <c r="E417" s="230" t="s">
        <v>5</v>
      </c>
      <c r="F417" s="231" t="s">
        <v>173</v>
      </c>
      <c r="H417" s="232">
        <v>7.637</v>
      </c>
      <c r="L417" s="228"/>
      <c r="M417" s="233"/>
      <c r="N417" s="234"/>
      <c r="O417" s="234"/>
      <c r="P417" s="234"/>
      <c r="Q417" s="234"/>
      <c r="R417" s="234"/>
      <c r="S417" s="234"/>
      <c r="T417" s="235"/>
      <c r="AT417" s="230" t="s">
        <v>161</v>
      </c>
      <c r="AU417" s="230" t="s">
        <v>78</v>
      </c>
      <c r="AV417" s="229" t="s">
        <v>146</v>
      </c>
      <c r="AW417" s="229" t="s">
        <v>34</v>
      </c>
      <c r="AX417" s="229" t="s">
        <v>76</v>
      </c>
      <c r="AY417" s="230" t="s">
        <v>139</v>
      </c>
    </row>
    <row r="418" spans="2:65" s="259" customFormat="1" ht="16.5" customHeight="1">
      <c r="B418" s="119"/>
      <c r="C418" s="196" t="s">
        <v>581</v>
      </c>
      <c r="D418" s="196" t="s">
        <v>141</v>
      </c>
      <c r="E418" s="197" t="s">
        <v>582</v>
      </c>
      <c r="F418" s="198" t="s">
        <v>583</v>
      </c>
      <c r="G418" s="199" t="s">
        <v>302</v>
      </c>
      <c r="H418" s="200">
        <v>0.5</v>
      </c>
      <c r="I418" s="6"/>
      <c r="J418" s="202">
        <f>ROUND(I418*H418,2)</f>
        <v>0</v>
      </c>
      <c r="K418" s="198" t="s">
        <v>145</v>
      </c>
      <c r="L418" s="119"/>
      <c r="M418" s="203" t="s">
        <v>5</v>
      </c>
      <c r="N418" s="204" t="s">
        <v>41</v>
      </c>
      <c r="O418" s="262"/>
      <c r="P418" s="205">
        <f>O418*H418</f>
        <v>0</v>
      </c>
      <c r="Q418" s="205">
        <v>0</v>
      </c>
      <c r="R418" s="205">
        <f>Q418*H418</f>
        <v>0</v>
      </c>
      <c r="S418" s="205">
        <v>0</v>
      </c>
      <c r="T418" s="206">
        <f>S418*H418</f>
        <v>0</v>
      </c>
      <c r="AR418" s="110" t="s">
        <v>146</v>
      </c>
      <c r="AT418" s="110" t="s">
        <v>141</v>
      </c>
      <c r="AU418" s="110" t="s">
        <v>78</v>
      </c>
      <c r="AY418" s="110" t="s">
        <v>139</v>
      </c>
      <c r="BE418" s="207">
        <f>IF(N418="základní",J418,0)</f>
        <v>0</v>
      </c>
      <c r="BF418" s="207">
        <f>IF(N418="snížená",J418,0)</f>
        <v>0</v>
      </c>
      <c r="BG418" s="207">
        <f>IF(N418="zákl. přenesená",J418,0)</f>
        <v>0</v>
      </c>
      <c r="BH418" s="207">
        <f>IF(N418="sníž. přenesená",J418,0)</f>
        <v>0</v>
      </c>
      <c r="BI418" s="207">
        <f>IF(N418="nulová",J418,0)</f>
        <v>0</v>
      </c>
      <c r="BJ418" s="110" t="s">
        <v>76</v>
      </c>
      <c r="BK418" s="207">
        <f>ROUND(I418*H418,2)</f>
        <v>0</v>
      </c>
      <c r="BL418" s="110" t="s">
        <v>146</v>
      </c>
      <c r="BM418" s="110" t="s">
        <v>584</v>
      </c>
    </row>
    <row r="419" spans="2:47" s="259" customFormat="1" ht="27">
      <c r="B419" s="119"/>
      <c r="D419" s="208" t="s">
        <v>148</v>
      </c>
      <c r="F419" s="209" t="s">
        <v>585</v>
      </c>
      <c r="L419" s="119"/>
      <c r="M419" s="210"/>
      <c r="N419" s="262"/>
      <c r="O419" s="262"/>
      <c r="P419" s="262"/>
      <c r="Q419" s="262"/>
      <c r="R419" s="262"/>
      <c r="S419" s="262"/>
      <c r="T419" s="211"/>
      <c r="AT419" s="110" t="s">
        <v>148</v>
      </c>
      <c r="AU419" s="110" t="s">
        <v>78</v>
      </c>
    </row>
    <row r="420" spans="2:47" s="259" customFormat="1" ht="27">
      <c r="B420" s="119"/>
      <c r="D420" s="208" t="s">
        <v>159</v>
      </c>
      <c r="F420" s="212" t="s">
        <v>160</v>
      </c>
      <c r="L420" s="119"/>
      <c r="M420" s="210"/>
      <c r="N420" s="262"/>
      <c r="O420" s="262"/>
      <c r="P420" s="262"/>
      <c r="Q420" s="262"/>
      <c r="R420" s="262"/>
      <c r="S420" s="262"/>
      <c r="T420" s="211"/>
      <c r="AT420" s="110" t="s">
        <v>159</v>
      </c>
      <c r="AU420" s="110" t="s">
        <v>78</v>
      </c>
    </row>
    <row r="421" spans="2:51" s="221" customFormat="1" ht="13.5">
      <c r="B421" s="220"/>
      <c r="D421" s="208" t="s">
        <v>161</v>
      </c>
      <c r="E421" s="222" t="s">
        <v>5</v>
      </c>
      <c r="F421" s="223" t="s">
        <v>586</v>
      </c>
      <c r="H421" s="224">
        <v>0.5</v>
      </c>
      <c r="L421" s="220"/>
      <c r="M421" s="225"/>
      <c r="N421" s="226"/>
      <c r="O421" s="226"/>
      <c r="P421" s="226"/>
      <c r="Q421" s="226"/>
      <c r="R421" s="226"/>
      <c r="S421" s="226"/>
      <c r="T421" s="227"/>
      <c r="AT421" s="222" t="s">
        <v>161</v>
      </c>
      <c r="AU421" s="222" t="s">
        <v>78</v>
      </c>
      <c r="AV421" s="221" t="s">
        <v>78</v>
      </c>
      <c r="AW421" s="221" t="s">
        <v>34</v>
      </c>
      <c r="AX421" s="221" t="s">
        <v>76</v>
      </c>
      <c r="AY421" s="222" t="s">
        <v>139</v>
      </c>
    </row>
    <row r="422" spans="2:65" s="259" customFormat="1" ht="16.5" customHeight="1">
      <c r="B422" s="119"/>
      <c r="C422" s="196" t="s">
        <v>252</v>
      </c>
      <c r="D422" s="196" t="s">
        <v>141</v>
      </c>
      <c r="E422" s="197" t="s">
        <v>587</v>
      </c>
      <c r="F422" s="198" t="s">
        <v>588</v>
      </c>
      <c r="G422" s="199" t="s">
        <v>144</v>
      </c>
      <c r="H422" s="200">
        <v>2.5</v>
      </c>
      <c r="I422" s="6"/>
      <c r="J422" s="202">
        <f>ROUND(I422*H422,2)</f>
        <v>0</v>
      </c>
      <c r="K422" s="198" t="s">
        <v>145</v>
      </c>
      <c r="L422" s="119"/>
      <c r="M422" s="203" t="s">
        <v>5</v>
      </c>
      <c r="N422" s="204" t="s">
        <v>41</v>
      </c>
      <c r="O422" s="262"/>
      <c r="P422" s="205">
        <f>O422*H422</f>
        <v>0</v>
      </c>
      <c r="Q422" s="205">
        <v>0.00639</v>
      </c>
      <c r="R422" s="205">
        <f>Q422*H422</f>
        <v>0.015975</v>
      </c>
      <c r="S422" s="205">
        <v>0</v>
      </c>
      <c r="T422" s="206">
        <f>S422*H422</f>
        <v>0</v>
      </c>
      <c r="AR422" s="110" t="s">
        <v>146</v>
      </c>
      <c r="AT422" s="110" t="s">
        <v>141</v>
      </c>
      <c r="AU422" s="110" t="s">
        <v>78</v>
      </c>
      <c r="AY422" s="110" t="s">
        <v>139</v>
      </c>
      <c r="BE422" s="207">
        <f>IF(N422="základní",J422,0)</f>
        <v>0</v>
      </c>
      <c r="BF422" s="207">
        <f>IF(N422="snížená",J422,0)</f>
        <v>0</v>
      </c>
      <c r="BG422" s="207">
        <f>IF(N422="zákl. přenesená",J422,0)</f>
        <v>0</v>
      </c>
      <c r="BH422" s="207">
        <f>IF(N422="sníž. přenesená",J422,0)</f>
        <v>0</v>
      </c>
      <c r="BI422" s="207">
        <f>IF(N422="nulová",J422,0)</f>
        <v>0</v>
      </c>
      <c r="BJ422" s="110" t="s">
        <v>76</v>
      </c>
      <c r="BK422" s="207">
        <f>ROUND(I422*H422,2)</f>
        <v>0</v>
      </c>
      <c r="BL422" s="110" t="s">
        <v>146</v>
      </c>
      <c r="BM422" s="110" t="s">
        <v>589</v>
      </c>
    </row>
    <row r="423" spans="2:47" s="259" customFormat="1" ht="13.5">
      <c r="B423" s="119"/>
      <c r="D423" s="208" t="s">
        <v>148</v>
      </c>
      <c r="F423" s="209" t="s">
        <v>590</v>
      </c>
      <c r="L423" s="119"/>
      <c r="M423" s="210"/>
      <c r="N423" s="262"/>
      <c r="O423" s="262"/>
      <c r="P423" s="262"/>
      <c r="Q423" s="262"/>
      <c r="R423" s="262"/>
      <c r="S423" s="262"/>
      <c r="T423" s="211"/>
      <c r="AT423" s="110" t="s">
        <v>148</v>
      </c>
      <c r="AU423" s="110" t="s">
        <v>78</v>
      </c>
    </row>
    <row r="424" spans="2:47" s="259" customFormat="1" ht="27">
      <c r="B424" s="119"/>
      <c r="D424" s="208" t="s">
        <v>159</v>
      </c>
      <c r="F424" s="212" t="s">
        <v>160</v>
      </c>
      <c r="L424" s="119"/>
      <c r="M424" s="210"/>
      <c r="N424" s="262"/>
      <c r="O424" s="262"/>
      <c r="P424" s="262"/>
      <c r="Q424" s="262"/>
      <c r="R424" s="262"/>
      <c r="S424" s="262"/>
      <c r="T424" s="211"/>
      <c r="AT424" s="110" t="s">
        <v>159</v>
      </c>
      <c r="AU424" s="110" t="s">
        <v>78</v>
      </c>
    </row>
    <row r="425" spans="2:63" s="184" customFormat="1" ht="29.85" customHeight="1">
      <c r="B425" s="183"/>
      <c r="D425" s="185" t="s">
        <v>69</v>
      </c>
      <c r="E425" s="194" t="s">
        <v>174</v>
      </c>
      <c r="F425" s="194" t="s">
        <v>591</v>
      </c>
      <c r="J425" s="195">
        <f>BK425</f>
        <v>0</v>
      </c>
      <c r="L425" s="183"/>
      <c r="M425" s="188"/>
      <c r="N425" s="189"/>
      <c r="O425" s="189"/>
      <c r="P425" s="190">
        <f>SUM(P426:P494)</f>
        <v>0</v>
      </c>
      <c r="Q425" s="189"/>
      <c r="R425" s="190">
        <f>SUM(R426:R494)</f>
        <v>247.48318319999998</v>
      </c>
      <c r="S425" s="189"/>
      <c r="T425" s="191">
        <f>SUM(T426:T494)</f>
        <v>0</v>
      </c>
      <c r="AR425" s="185" t="s">
        <v>76</v>
      </c>
      <c r="AT425" s="192" t="s">
        <v>69</v>
      </c>
      <c r="AU425" s="192" t="s">
        <v>76</v>
      </c>
      <c r="AY425" s="185" t="s">
        <v>139</v>
      </c>
      <c r="BK425" s="193">
        <f>SUM(BK426:BK494)</f>
        <v>0</v>
      </c>
    </row>
    <row r="426" spans="2:65" s="259" customFormat="1" ht="25.5" customHeight="1">
      <c r="B426" s="119"/>
      <c r="C426" s="196" t="s">
        <v>592</v>
      </c>
      <c r="D426" s="196" t="s">
        <v>141</v>
      </c>
      <c r="E426" s="197" t="s">
        <v>593</v>
      </c>
      <c r="F426" s="198" t="s">
        <v>594</v>
      </c>
      <c r="G426" s="199" t="s">
        <v>144</v>
      </c>
      <c r="H426" s="200">
        <v>448.92</v>
      </c>
      <c r="I426" s="6"/>
      <c r="J426" s="202">
        <f>ROUND(I426*H426,2)</f>
        <v>0</v>
      </c>
      <c r="K426" s="198" t="s">
        <v>145</v>
      </c>
      <c r="L426" s="119"/>
      <c r="M426" s="203" t="s">
        <v>5</v>
      </c>
      <c r="N426" s="204" t="s">
        <v>41</v>
      </c>
      <c r="O426" s="262"/>
      <c r="P426" s="205">
        <f>O426*H426</f>
        <v>0</v>
      </c>
      <c r="Q426" s="205">
        <v>0</v>
      </c>
      <c r="R426" s="205">
        <f>Q426*H426</f>
        <v>0</v>
      </c>
      <c r="S426" s="205">
        <v>0</v>
      </c>
      <c r="T426" s="206">
        <f>S426*H426</f>
        <v>0</v>
      </c>
      <c r="AR426" s="110" t="s">
        <v>146</v>
      </c>
      <c r="AT426" s="110" t="s">
        <v>141</v>
      </c>
      <c r="AU426" s="110" t="s">
        <v>78</v>
      </c>
      <c r="AY426" s="110" t="s">
        <v>139</v>
      </c>
      <c r="BE426" s="207">
        <f>IF(N426="základní",J426,0)</f>
        <v>0</v>
      </c>
      <c r="BF426" s="207">
        <f>IF(N426="snížená",J426,0)</f>
        <v>0</v>
      </c>
      <c r="BG426" s="207">
        <f>IF(N426="zákl. přenesená",J426,0)</f>
        <v>0</v>
      </c>
      <c r="BH426" s="207">
        <f>IF(N426="sníž. přenesená",J426,0)</f>
        <v>0</v>
      </c>
      <c r="BI426" s="207">
        <f>IF(N426="nulová",J426,0)</f>
        <v>0</v>
      </c>
      <c r="BJ426" s="110" t="s">
        <v>76</v>
      </c>
      <c r="BK426" s="207">
        <f>ROUND(I426*H426,2)</f>
        <v>0</v>
      </c>
      <c r="BL426" s="110" t="s">
        <v>146</v>
      </c>
      <c r="BM426" s="110" t="s">
        <v>595</v>
      </c>
    </row>
    <row r="427" spans="2:47" s="259" customFormat="1" ht="27">
      <c r="B427" s="119"/>
      <c r="D427" s="208" t="s">
        <v>148</v>
      </c>
      <c r="F427" s="209" t="s">
        <v>596</v>
      </c>
      <c r="L427" s="119"/>
      <c r="M427" s="210"/>
      <c r="N427" s="262"/>
      <c r="O427" s="262"/>
      <c r="P427" s="262"/>
      <c r="Q427" s="262"/>
      <c r="R427" s="262"/>
      <c r="S427" s="262"/>
      <c r="T427" s="211"/>
      <c r="AT427" s="110" t="s">
        <v>148</v>
      </c>
      <c r="AU427" s="110" t="s">
        <v>78</v>
      </c>
    </row>
    <row r="428" spans="2:47" s="259" customFormat="1" ht="27">
      <c r="B428" s="119"/>
      <c r="D428" s="208" t="s">
        <v>159</v>
      </c>
      <c r="F428" s="212" t="s">
        <v>160</v>
      </c>
      <c r="L428" s="119"/>
      <c r="M428" s="210"/>
      <c r="N428" s="262"/>
      <c r="O428" s="262"/>
      <c r="P428" s="262"/>
      <c r="Q428" s="262"/>
      <c r="R428" s="262"/>
      <c r="S428" s="262"/>
      <c r="T428" s="211"/>
      <c r="AT428" s="110" t="s">
        <v>159</v>
      </c>
      <c r="AU428" s="110" t="s">
        <v>78</v>
      </c>
    </row>
    <row r="429" spans="2:51" s="214" customFormat="1" ht="13.5">
      <c r="B429" s="213"/>
      <c r="D429" s="208" t="s">
        <v>161</v>
      </c>
      <c r="E429" s="215" t="s">
        <v>5</v>
      </c>
      <c r="F429" s="216" t="s">
        <v>167</v>
      </c>
      <c r="H429" s="215" t="s">
        <v>5</v>
      </c>
      <c r="L429" s="213"/>
      <c r="M429" s="217"/>
      <c r="N429" s="218"/>
      <c r="O429" s="218"/>
      <c r="P429" s="218"/>
      <c r="Q429" s="218"/>
      <c r="R429" s="218"/>
      <c r="S429" s="218"/>
      <c r="T429" s="219"/>
      <c r="AT429" s="215" t="s">
        <v>161</v>
      </c>
      <c r="AU429" s="215" t="s">
        <v>78</v>
      </c>
      <c r="AV429" s="214" t="s">
        <v>76</v>
      </c>
      <c r="AW429" s="214" t="s">
        <v>34</v>
      </c>
      <c r="AX429" s="214" t="s">
        <v>70</v>
      </c>
      <c r="AY429" s="215" t="s">
        <v>139</v>
      </c>
    </row>
    <row r="430" spans="2:51" s="221" customFormat="1" ht="13.5">
      <c r="B430" s="220"/>
      <c r="D430" s="208" t="s">
        <v>161</v>
      </c>
      <c r="E430" s="222" t="s">
        <v>5</v>
      </c>
      <c r="F430" s="223" t="s">
        <v>168</v>
      </c>
      <c r="H430" s="224">
        <v>170.72</v>
      </c>
      <c r="L430" s="220"/>
      <c r="M430" s="225"/>
      <c r="N430" s="226"/>
      <c r="O430" s="226"/>
      <c r="P430" s="226"/>
      <c r="Q430" s="226"/>
      <c r="R430" s="226"/>
      <c r="S430" s="226"/>
      <c r="T430" s="227"/>
      <c r="AT430" s="222" t="s">
        <v>161</v>
      </c>
      <c r="AU430" s="222" t="s">
        <v>78</v>
      </c>
      <c r="AV430" s="221" t="s">
        <v>78</v>
      </c>
      <c r="AW430" s="221" t="s">
        <v>34</v>
      </c>
      <c r="AX430" s="221" t="s">
        <v>70</v>
      </c>
      <c r="AY430" s="222" t="s">
        <v>139</v>
      </c>
    </row>
    <row r="431" spans="2:51" s="221" customFormat="1" ht="13.5">
      <c r="B431" s="220"/>
      <c r="D431" s="208" t="s">
        <v>161</v>
      </c>
      <c r="E431" s="222" t="s">
        <v>5</v>
      </c>
      <c r="F431" s="223" t="s">
        <v>169</v>
      </c>
      <c r="H431" s="224">
        <v>210.1</v>
      </c>
      <c r="L431" s="220"/>
      <c r="M431" s="225"/>
      <c r="N431" s="226"/>
      <c r="O431" s="226"/>
      <c r="P431" s="226"/>
      <c r="Q431" s="226"/>
      <c r="R431" s="226"/>
      <c r="S431" s="226"/>
      <c r="T431" s="227"/>
      <c r="AT431" s="222" t="s">
        <v>161</v>
      </c>
      <c r="AU431" s="222" t="s">
        <v>78</v>
      </c>
      <c r="AV431" s="221" t="s">
        <v>78</v>
      </c>
      <c r="AW431" s="221" t="s">
        <v>34</v>
      </c>
      <c r="AX431" s="221" t="s">
        <v>70</v>
      </c>
      <c r="AY431" s="222" t="s">
        <v>139</v>
      </c>
    </row>
    <row r="432" spans="2:51" s="221" customFormat="1" ht="13.5">
      <c r="B432" s="220"/>
      <c r="D432" s="208" t="s">
        <v>161</v>
      </c>
      <c r="E432" s="222" t="s">
        <v>5</v>
      </c>
      <c r="F432" s="223" t="s">
        <v>170</v>
      </c>
      <c r="H432" s="224">
        <v>15.2</v>
      </c>
      <c r="L432" s="220"/>
      <c r="M432" s="225"/>
      <c r="N432" s="226"/>
      <c r="O432" s="226"/>
      <c r="P432" s="226"/>
      <c r="Q432" s="226"/>
      <c r="R432" s="226"/>
      <c r="S432" s="226"/>
      <c r="T432" s="227"/>
      <c r="AT432" s="222" t="s">
        <v>161</v>
      </c>
      <c r="AU432" s="222" t="s">
        <v>78</v>
      </c>
      <c r="AV432" s="221" t="s">
        <v>78</v>
      </c>
      <c r="AW432" s="221" t="s">
        <v>34</v>
      </c>
      <c r="AX432" s="221" t="s">
        <v>70</v>
      </c>
      <c r="AY432" s="222" t="s">
        <v>139</v>
      </c>
    </row>
    <row r="433" spans="2:51" s="221" customFormat="1" ht="13.5">
      <c r="B433" s="220"/>
      <c r="D433" s="208" t="s">
        <v>161</v>
      </c>
      <c r="E433" s="222" t="s">
        <v>5</v>
      </c>
      <c r="F433" s="223" t="s">
        <v>171</v>
      </c>
      <c r="H433" s="224">
        <v>38.5</v>
      </c>
      <c r="L433" s="220"/>
      <c r="M433" s="225"/>
      <c r="N433" s="226"/>
      <c r="O433" s="226"/>
      <c r="P433" s="226"/>
      <c r="Q433" s="226"/>
      <c r="R433" s="226"/>
      <c r="S433" s="226"/>
      <c r="T433" s="227"/>
      <c r="AT433" s="222" t="s">
        <v>161</v>
      </c>
      <c r="AU433" s="222" t="s">
        <v>78</v>
      </c>
      <c r="AV433" s="221" t="s">
        <v>78</v>
      </c>
      <c r="AW433" s="221" t="s">
        <v>34</v>
      </c>
      <c r="AX433" s="221" t="s">
        <v>70</v>
      </c>
      <c r="AY433" s="222" t="s">
        <v>139</v>
      </c>
    </row>
    <row r="434" spans="2:51" s="221" customFormat="1" ht="13.5">
      <c r="B434" s="220"/>
      <c r="D434" s="208" t="s">
        <v>161</v>
      </c>
      <c r="E434" s="222" t="s">
        <v>5</v>
      </c>
      <c r="F434" s="223" t="s">
        <v>172</v>
      </c>
      <c r="H434" s="224">
        <v>14.4</v>
      </c>
      <c r="L434" s="220"/>
      <c r="M434" s="225"/>
      <c r="N434" s="226"/>
      <c r="O434" s="226"/>
      <c r="P434" s="226"/>
      <c r="Q434" s="226"/>
      <c r="R434" s="226"/>
      <c r="S434" s="226"/>
      <c r="T434" s="227"/>
      <c r="AT434" s="222" t="s">
        <v>161</v>
      </c>
      <c r="AU434" s="222" t="s">
        <v>78</v>
      </c>
      <c r="AV434" s="221" t="s">
        <v>78</v>
      </c>
      <c r="AW434" s="221" t="s">
        <v>34</v>
      </c>
      <c r="AX434" s="221" t="s">
        <v>70</v>
      </c>
      <c r="AY434" s="222" t="s">
        <v>139</v>
      </c>
    </row>
    <row r="435" spans="2:51" s="229" customFormat="1" ht="13.5">
      <c r="B435" s="228"/>
      <c r="D435" s="208" t="s">
        <v>161</v>
      </c>
      <c r="E435" s="230" t="s">
        <v>5</v>
      </c>
      <c r="F435" s="231" t="s">
        <v>173</v>
      </c>
      <c r="H435" s="232">
        <v>448.92</v>
      </c>
      <c r="L435" s="228"/>
      <c r="M435" s="233"/>
      <c r="N435" s="234"/>
      <c r="O435" s="234"/>
      <c r="P435" s="234"/>
      <c r="Q435" s="234"/>
      <c r="R435" s="234"/>
      <c r="S435" s="234"/>
      <c r="T435" s="235"/>
      <c r="AT435" s="230" t="s">
        <v>161</v>
      </c>
      <c r="AU435" s="230" t="s">
        <v>78</v>
      </c>
      <c r="AV435" s="229" t="s">
        <v>146</v>
      </c>
      <c r="AW435" s="229" t="s">
        <v>34</v>
      </c>
      <c r="AX435" s="229" t="s">
        <v>76</v>
      </c>
      <c r="AY435" s="230" t="s">
        <v>139</v>
      </c>
    </row>
    <row r="436" spans="2:65" s="259" customFormat="1" ht="16.5" customHeight="1">
      <c r="B436" s="119"/>
      <c r="C436" s="196" t="s">
        <v>597</v>
      </c>
      <c r="D436" s="196" t="s">
        <v>141</v>
      </c>
      <c r="E436" s="197" t="s">
        <v>598</v>
      </c>
      <c r="F436" s="198" t="s">
        <v>599</v>
      </c>
      <c r="G436" s="199" t="s">
        <v>144</v>
      </c>
      <c r="H436" s="200">
        <v>869.14</v>
      </c>
      <c r="I436" s="6"/>
      <c r="J436" s="202">
        <f>ROUND(I436*H436,2)</f>
        <v>0</v>
      </c>
      <c r="K436" s="198" t="s">
        <v>145</v>
      </c>
      <c r="L436" s="119"/>
      <c r="M436" s="203" t="s">
        <v>5</v>
      </c>
      <c r="N436" s="204" t="s">
        <v>41</v>
      </c>
      <c r="O436" s="262"/>
      <c r="P436" s="205">
        <f>O436*H436</f>
        <v>0</v>
      </c>
      <c r="Q436" s="205">
        <v>0</v>
      </c>
      <c r="R436" s="205">
        <f>Q436*H436</f>
        <v>0</v>
      </c>
      <c r="S436" s="205">
        <v>0</v>
      </c>
      <c r="T436" s="206">
        <f>S436*H436</f>
        <v>0</v>
      </c>
      <c r="AR436" s="110" t="s">
        <v>146</v>
      </c>
      <c r="AT436" s="110" t="s">
        <v>141</v>
      </c>
      <c r="AU436" s="110" t="s">
        <v>78</v>
      </c>
      <c r="AY436" s="110" t="s">
        <v>139</v>
      </c>
      <c r="BE436" s="207">
        <f>IF(N436="základní",J436,0)</f>
        <v>0</v>
      </c>
      <c r="BF436" s="207">
        <f>IF(N436="snížená",J436,0)</f>
        <v>0</v>
      </c>
      <c r="BG436" s="207">
        <f>IF(N436="zákl. přenesená",J436,0)</f>
        <v>0</v>
      </c>
      <c r="BH436" s="207">
        <f>IF(N436="sníž. přenesená",J436,0)</f>
        <v>0</v>
      </c>
      <c r="BI436" s="207">
        <f>IF(N436="nulová",J436,0)</f>
        <v>0</v>
      </c>
      <c r="BJ436" s="110" t="s">
        <v>76</v>
      </c>
      <c r="BK436" s="207">
        <f>ROUND(I436*H436,2)</f>
        <v>0</v>
      </c>
      <c r="BL436" s="110" t="s">
        <v>146</v>
      </c>
      <c r="BM436" s="110" t="s">
        <v>600</v>
      </c>
    </row>
    <row r="437" spans="2:47" s="259" customFormat="1" ht="13.5">
      <c r="B437" s="119"/>
      <c r="D437" s="208" t="s">
        <v>148</v>
      </c>
      <c r="F437" s="209" t="s">
        <v>601</v>
      </c>
      <c r="L437" s="119"/>
      <c r="M437" s="210"/>
      <c r="N437" s="262"/>
      <c r="O437" s="262"/>
      <c r="P437" s="262"/>
      <c r="Q437" s="262"/>
      <c r="R437" s="262"/>
      <c r="S437" s="262"/>
      <c r="T437" s="211"/>
      <c r="AT437" s="110" t="s">
        <v>148</v>
      </c>
      <c r="AU437" s="110" t="s">
        <v>78</v>
      </c>
    </row>
    <row r="438" spans="2:51" s="214" customFormat="1" ht="13.5">
      <c r="B438" s="213"/>
      <c r="D438" s="208" t="s">
        <v>161</v>
      </c>
      <c r="E438" s="215" t="s">
        <v>5</v>
      </c>
      <c r="F438" s="216" t="s">
        <v>167</v>
      </c>
      <c r="H438" s="215" t="s">
        <v>5</v>
      </c>
      <c r="L438" s="213"/>
      <c r="M438" s="217"/>
      <c r="N438" s="218"/>
      <c r="O438" s="218"/>
      <c r="P438" s="218"/>
      <c r="Q438" s="218"/>
      <c r="R438" s="218"/>
      <c r="S438" s="218"/>
      <c r="T438" s="219"/>
      <c r="AT438" s="215" t="s">
        <v>161</v>
      </c>
      <c r="AU438" s="215" t="s">
        <v>78</v>
      </c>
      <c r="AV438" s="214" t="s">
        <v>76</v>
      </c>
      <c r="AW438" s="214" t="s">
        <v>34</v>
      </c>
      <c r="AX438" s="214" t="s">
        <v>70</v>
      </c>
      <c r="AY438" s="215" t="s">
        <v>139</v>
      </c>
    </row>
    <row r="439" spans="2:51" s="221" customFormat="1" ht="13.5">
      <c r="B439" s="220"/>
      <c r="D439" s="208" t="s">
        <v>161</v>
      </c>
      <c r="E439" s="222" t="s">
        <v>5</v>
      </c>
      <c r="F439" s="223" t="s">
        <v>162</v>
      </c>
      <c r="H439" s="224">
        <v>448.92</v>
      </c>
      <c r="L439" s="220"/>
      <c r="M439" s="225"/>
      <c r="N439" s="226"/>
      <c r="O439" s="226"/>
      <c r="P439" s="226"/>
      <c r="Q439" s="226"/>
      <c r="R439" s="226"/>
      <c r="S439" s="226"/>
      <c r="T439" s="227"/>
      <c r="AT439" s="222" t="s">
        <v>161</v>
      </c>
      <c r="AU439" s="222" t="s">
        <v>78</v>
      </c>
      <c r="AV439" s="221" t="s">
        <v>78</v>
      </c>
      <c r="AW439" s="221" t="s">
        <v>34</v>
      </c>
      <c r="AX439" s="221" t="s">
        <v>70</v>
      </c>
      <c r="AY439" s="222" t="s">
        <v>139</v>
      </c>
    </row>
    <row r="440" spans="2:51" s="237" customFormat="1" ht="13.5">
      <c r="B440" s="236"/>
      <c r="D440" s="208" t="s">
        <v>161</v>
      </c>
      <c r="E440" s="238" t="s">
        <v>5</v>
      </c>
      <c r="F440" s="239" t="s">
        <v>353</v>
      </c>
      <c r="H440" s="240">
        <v>448.92</v>
      </c>
      <c r="L440" s="236"/>
      <c r="M440" s="241"/>
      <c r="N440" s="242"/>
      <c r="O440" s="242"/>
      <c r="P440" s="242"/>
      <c r="Q440" s="242"/>
      <c r="R440" s="242"/>
      <c r="S440" s="242"/>
      <c r="T440" s="243"/>
      <c r="AT440" s="238" t="s">
        <v>161</v>
      </c>
      <c r="AU440" s="238" t="s">
        <v>78</v>
      </c>
      <c r="AV440" s="237" t="s">
        <v>154</v>
      </c>
      <c r="AW440" s="237" t="s">
        <v>34</v>
      </c>
      <c r="AX440" s="237" t="s">
        <v>70</v>
      </c>
      <c r="AY440" s="238" t="s">
        <v>139</v>
      </c>
    </row>
    <row r="441" spans="2:51" s="214" customFormat="1" ht="13.5">
      <c r="B441" s="213"/>
      <c r="D441" s="208" t="s">
        <v>161</v>
      </c>
      <c r="E441" s="215" t="s">
        <v>5</v>
      </c>
      <c r="F441" s="216" t="s">
        <v>179</v>
      </c>
      <c r="H441" s="215" t="s">
        <v>5</v>
      </c>
      <c r="L441" s="213"/>
      <c r="M441" s="217"/>
      <c r="N441" s="218"/>
      <c r="O441" s="218"/>
      <c r="P441" s="218"/>
      <c r="Q441" s="218"/>
      <c r="R441" s="218"/>
      <c r="S441" s="218"/>
      <c r="T441" s="219"/>
      <c r="AT441" s="215" t="s">
        <v>161</v>
      </c>
      <c r="AU441" s="215" t="s">
        <v>78</v>
      </c>
      <c r="AV441" s="214" t="s">
        <v>76</v>
      </c>
      <c r="AW441" s="214" t="s">
        <v>34</v>
      </c>
      <c r="AX441" s="214" t="s">
        <v>70</v>
      </c>
      <c r="AY441" s="215" t="s">
        <v>139</v>
      </c>
    </row>
    <row r="442" spans="2:51" s="221" customFormat="1" ht="13.5">
      <c r="B442" s="220"/>
      <c r="D442" s="208" t="s">
        <v>161</v>
      </c>
      <c r="E442" s="222" t="s">
        <v>5</v>
      </c>
      <c r="F442" s="223" t="s">
        <v>180</v>
      </c>
      <c r="H442" s="224">
        <v>318.45</v>
      </c>
      <c r="L442" s="220"/>
      <c r="M442" s="225"/>
      <c r="N442" s="226"/>
      <c r="O442" s="226"/>
      <c r="P442" s="226"/>
      <c r="Q442" s="226"/>
      <c r="R442" s="226"/>
      <c r="S442" s="226"/>
      <c r="T442" s="227"/>
      <c r="AT442" s="222" t="s">
        <v>161</v>
      </c>
      <c r="AU442" s="222" t="s">
        <v>78</v>
      </c>
      <c r="AV442" s="221" t="s">
        <v>78</v>
      </c>
      <c r="AW442" s="221" t="s">
        <v>34</v>
      </c>
      <c r="AX442" s="221" t="s">
        <v>70</v>
      </c>
      <c r="AY442" s="222" t="s">
        <v>139</v>
      </c>
    </row>
    <row r="443" spans="2:51" s="221" customFormat="1" ht="13.5">
      <c r="B443" s="220"/>
      <c r="D443" s="208" t="s">
        <v>161</v>
      </c>
      <c r="E443" s="222" t="s">
        <v>5</v>
      </c>
      <c r="F443" s="223" t="s">
        <v>181</v>
      </c>
      <c r="H443" s="224">
        <v>50.27</v>
      </c>
      <c r="L443" s="220"/>
      <c r="M443" s="225"/>
      <c r="N443" s="226"/>
      <c r="O443" s="226"/>
      <c r="P443" s="226"/>
      <c r="Q443" s="226"/>
      <c r="R443" s="226"/>
      <c r="S443" s="226"/>
      <c r="T443" s="227"/>
      <c r="AT443" s="222" t="s">
        <v>161</v>
      </c>
      <c r="AU443" s="222" t="s">
        <v>78</v>
      </c>
      <c r="AV443" s="221" t="s">
        <v>78</v>
      </c>
      <c r="AW443" s="221" t="s">
        <v>34</v>
      </c>
      <c r="AX443" s="221" t="s">
        <v>70</v>
      </c>
      <c r="AY443" s="222" t="s">
        <v>139</v>
      </c>
    </row>
    <row r="444" spans="2:51" s="221" customFormat="1" ht="13.5">
      <c r="B444" s="220"/>
      <c r="D444" s="208" t="s">
        <v>161</v>
      </c>
      <c r="E444" s="222" t="s">
        <v>5</v>
      </c>
      <c r="F444" s="223" t="s">
        <v>182</v>
      </c>
      <c r="H444" s="224">
        <v>7.6</v>
      </c>
      <c r="L444" s="220"/>
      <c r="M444" s="225"/>
      <c r="N444" s="226"/>
      <c r="O444" s="226"/>
      <c r="P444" s="226"/>
      <c r="Q444" s="226"/>
      <c r="R444" s="226"/>
      <c r="S444" s="226"/>
      <c r="T444" s="227"/>
      <c r="AT444" s="222" t="s">
        <v>161</v>
      </c>
      <c r="AU444" s="222" t="s">
        <v>78</v>
      </c>
      <c r="AV444" s="221" t="s">
        <v>78</v>
      </c>
      <c r="AW444" s="221" t="s">
        <v>34</v>
      </c>
      <c r="AX444" s="221" t="s">
        <v>70</v>
      </c>
      <c r="AY444" s="222" t="s">
        <v>139</v>
      </c>
    </row>
    <row r="445" spans="2:51" s="221" customFormat="1" ht="13.5">
      <c r="B445" s="220"/>
      <c r="D445" s="208" t="s">
        <v>161</v>
      </c>
      <c r="E445" s="222" t="s">
        <v>5</v>
      </c>
      <c r="F445" s="223" t="s">
        <v>183</v>
      </c>
      <c r="H445" s="224">
        <v>5.4</v>
      </c>
      <c r="L445" s="220"/>
      <c r="M445" s="225"/>
      <c r="N445" s="226"/>
      <c r="O445" s="226"/>
      <c r="P445" s="226"/>
      <c r="Q445" s="226"/>
      <c r="R445" s="226"/>
      <c r="S445" s="226"/>
      <c r="T445" s="227"/>
      <c r="AT445" s="222" t="s">
        <v>161</v>
      </c>
      <c r="AU445" s="222" t="s">
        <v>78</v>
      </c>
      <c r="AV445" s="221" t="s">
        <v>78</v>
      </c>
      <c r="AW445" s="221" t="s">
        <v>34</v>
      </c>
      <c r="AX445" s="221" t="s">
        <v>70</v>
      </c>
      <c r="AY445" s="222" t="s">
        <v>139</v>
      </c>
    </row>
    <row r="446" spans="2:51" s="221" customFormat="1" ht="13.5">
      <c r="B446" s="220"/>
      <c r="D446" s="208" t="s">
        <v>161</v>
      </c>
      <c r="E446" s="222" t="s">
        <v>5</v>
      </c>
      <c r="F446" s="223" t="s">
        <v>184</v>
      </c>
      <c r="H446" s="224">
        <v>38.5</v>
      </c>
      <c r="L446" s="220"/>
      <c r="M446" s="225"/>
      <c r="N446" s="226"/>
      <c r="O446" s="226"/>
      <c r="P446" s="226"/>
      <c r="Q446" s="226"/>
      <c r="R446" s="226"/>
      <c r="S446" s="226"/>
      <c r="T446" s="227"/>
      <c r="AT446" s="222" t="s">
        <v>161</v>
      </c>
      <c r="AU446" s="222" t="s">
        <v>78</v>
      </c>
      <c r="AV446" s="221" t="s">
        <v>78</v>
      </c>
      <c r="AW446" s="221" t="s">
        <v>34</v>
      </c>
      <c r="AX446" s="221" t="s">
        <v>70</v>
      </c>
      <c r="AY446" s="222" t="s">
        <v>139</v>
      </c>
    </row>
    <row r="447" spans="2:51" s="237" customFormat="1" ht="13.5">
      <c r="B447" s="236"/>
      <c r="D447" s="208" t="s">
        <v>161</v>
      </c>
      <c r="E447" s="238" t="s">
        <v>5</v>
      </c>
      <c r="F447" s="239" t="s">
        <v>353</v>
      </c>
      <c r="H447" s="240">
        <v>420.22</v>
      </c>
      <c r="L447" s="236"/>
      <c r="M447" s="241"/>
      <c r="N447" s="242"/>
      <c r="O447" s="242"/>
      <c r="P447" s="242"/>
      <c r="Q447" s="242"/>
      <c r="R447" s="242"/>
      <c r="S447" s="242"/>
      <c r="T447" s="243"/>
      <c r="AT447" s="238" t="s">
        <v>161</v>
      </c>
      <c r="AU447" s="238" t="s">
        <v>78</v>
      </c>
      <c r="AV447" s="237" t="s">
        <v>154</v>
      </c>
      <c r="AW447" s="237" t="s">
        <v>34</v>
      </c>
      <c r="AX447" s="237" t="s">
        <v>70</v>
      </c>
      <c r="AY447" s="238" t="s">
        <v>139</v>
      </c>
    </row>
    <row r="448" spans="2:51" s="229" customFormat="1" ht="13.5">
      <c r="B448" s="228"/>
      <c r="D448" s="208" t="s">
        <v>161</v>
      </c>
      <c r="E448" s="230" t="s">
        <v>5</v>
      </c>
      <c r="F448" s="231" t="s">
        <v>173</v>
      </c>
      <c r="H448" s="232">
        <v>869.14</v>
      </c>
      <c r="L448" s="228"/>
      <c r="M448" s="233"/>
      <c r="N448" s="234"/>
      <c r="O448" s="234"/>
      <c r="P448" s="234"/>
      <c r="Q448" s="234"/>
      <c r="R448" s="234"/>
      <c r="S448" s="234"/>
      <c r="T448" s="235"/>
      <c r="AT448" s="230" t="s">
        <v>161</v>
      </c>
      <c r="AU448" s="230" t="s">
        <v>78</v>
      </c>
      <c r="AV448" s="229" t="s">
        <v>146</v>
      </c>
      <c r="AW448" s="229" t="s">
        <v>34</v>
      </c>
      <c r="AX448" s="229" t="s">
        <v>76</v>
      </c>
      <c r="AY448" s="230" t="s">
        <v>139</v>
      </c>
    </row>
    <row r="449" spans="2:65" s="259" customFormat="1" ht="25.5" customHeight="1">
      <c r="B449" s="119"/>
      <c r="C449" s="196" t="s">
        <v>602</v>
      </c>
      <c r="D449" s="196" t="s">
        <v>141</v>
      </c>
      <c r="E449" s="197" t="s">
        <v>603</v>
      </c>
      <c r="F449" s="198" t="s">
        <v>604</v>
      </c>
      <c r="G449" s="199" t="s">
        <v>144</v>
      </c>
      <c r="H449" s="200">
        <v>448.92</v>
      </c>
      <c r="I449" s="6"/>
      <c r="J449" s="202">
        <f>ROUND(I449*H449,2)</f>
        <v>0</v>
      </c>
      <c r="K449" s="198" t="s">
        <v>145</v>
      </c>
      <c r="L449" s="119"/>
      <c r="M449" s="203" t="s">
        <v>5</v>
      </c>
      <c r="N449" s="204" t="s">
        <v>41</v>
      </c>
      <c r="O449" s="262"/>
      <c r="P449" s="205">
        <f>O449*H449</f>
        <v>0</v>
      </c>
      <c r="Q449" s="205">
        <v>0</v>
      </c>
      <c r="R449" s="205">
        <f>Q449*H449</f>
        <v>0</v>
      </c>
      <c r="S449" s="205">
        <v>0</v>
      </c>
      <c r="T449" s="206">
        <f>S449*H449</f>
        <v>0</v>
      </c>
      <c r="AR449" s="110" t="s">
        <v>146</v>
      </c>
      <c r="AT449" s="110" t="s">
        <v>141</v>
      </c>
      <c r="AU449" s="110" t="s">
        <v>78</v>
      </c>
      <c r="AY449" s="110" t="s">
        <v>139</v>
      </c>
      <c r="BE449" s="207">
        <f>IF(N449="základní",J449,0)</f>
        <v>0</v>
      </c>
      <c r="BF449" s="207">
        <f>IF(N449="snížená",J449,0)</f>
        <v>0</v>
      </c>
      <c r="BG449" s="207">
        <f>IF(N449="zákl. přenesená",J449,0)</f>
        <v>0</v>
      </c>
      <c r="BH449" s="207">
        <f>IF(N449="sníž. přenesená",J449,0)</f>
        <v>0</v>
      </c>
      <c r="BI449" s="207">
        <f>IF(N449="nulová",J449,0)</f>
        <v>0</v>
      </c>
      <c r="BJ449" s="110" t="s">
        <v>76</v>
      </c>
      <c r="BK449" s="207">
        <f>ROUND(I449*H449,2)</f>
        <v>0</v>
      </c>
      <c r="BL449" s="110" t="s">
        <v>146</v>
      </c>
      <c r="BM449" s="110" t="s">
        <v>605</v>
      </c>
    </row>
    <row r="450" spans="2:47" s="259" customFormat="1" ht="27">
      <c r="B450" s="119"/>
      <c r="D450" s="208" t="s">
        <v>148</v>
      </c>
      <c r="F450" s="209" t="s">
        <v>606</v>
      </c>
      <c r="L450" s="119"/>
      <c r="M450" s="210"/>
      <c r="N450" s="262"/>
      <c r="O450" s="262"/>
      <c r="P450" s="262"/>
      <c r="Q450" s="262"/>
      <c r="R450" s="262"/>
      <c r="S450" s="262"/>
      <c r="T450" s="211"/>
      <c r="AT450" s="110" t="s">
        <v>148</v>
      </c>
      <c r="AU450" s="110" t="s">
        <v>78</v>
      </c>
    </row>
    <row r="451" spans="2:65" s="259" customFormat="1" ht="25.5" customHeight="1">
      <c r="B451" s="119"/>
      <c r="C451" s="196" t="s">
        <v>607</v>
      </c>
      <c r="D451" s="196" t="s">
        <v>141</v>
      </c>
      <c r="E451" s="197" t="s">
        <v>608</v>
      </c>
      <c r="F451" s="198" t="s">
        <v>609</v>
      </c>
      <c r="G451" s="199" t="s">
        <v>144</v>
      </c>
      <c r="H451" s="200">
        <v>420.22</v>
      </c>
      <c r="I451" s="6"/>
      <c r="J451" s="202">
        <f>ROUND(I451*H451,2)</f>
        <v>0</v>
      </c>
      <c r="K451" s="198" t="s">
        <v>145</v>
      </c>
      <c r="L451" s="119"/>
      <c r="M451" s="203" t="s">
        <v>5</v>
      </c>
      <c r="N451" s="204" t="s">
        <v>41</v>
      </c>
      <c r="O451" s="262"/>
      <c r="P451" s="205">
        <f>O451*H451</f>
        <v>0</v>
      </c>
      <c r="Q451" s="205">
        <v>0</v>
      </c>
      <c r="R451" s="205">
        <f>Q451*H451</f>
        <v>0</v>
      </c>
      <c r="S451" s="205">
        <v>0</v>
      </c>
      <c r="T451" s="206">
        <f>S451*H451</f>
        <v>0</v>
      </c>
      <c r="AR451" s="110" t="s">
        <v>146</v>
      </c>
      <c r="AT451" s="110" t="s">
        <v>141</v>
      </c>
      <c r="AU451" s="110" t="s">
        <v>78</v>
      </c>
      <c r="AY451" s="110" t="s">
        <v>139</v>
      </c>
      <c r="BE451" s="207">
        <f>IF(N451="základní",J451,0)</f>
        <v>0</v>
      </c>
      <c r="BF451" s="207">
        <f>IF(N451="snížená",J451,0)</f>
        <v>0</v>
      </c>
      <c r="BG451" s="207">
        <f>IF(N451="zákl. přenesená",J451,0)</f>
        <v>0</v>
      </c>
      <c r="BH451" s="207">
        <f>IF(N451="sníž. přenesená",J451,0)</f>
        <v>0</v>
      </c>
      <c r="BI451" s="207">
        <f>IF(N451="nulová",J451,0)</f>
        <v>0</v>
      </c>
      <c r="BJ451" s="110" t="s">
        <v>76</v>
      </c>
      <c r="BK451" s="207">
        <f>ROUND(I451*H451,2)</f>
        <v>0</v>
      </c>
      <c r="BL451" s="110" t="s">
        <v>146</v>
      </c>
      <c r="BM451" s="110" t="s">
        <v>610</v>
      </c>
    </row>
    <row r="452" spans="2:47" s="259" customFormat="1" ht="27">
      <c r="B452" s="119"/>
      <c r="D452" s="208" t="s">
        <v>148</v>
      </c>
      <c r="F452" s="209" t="s">
        <v>611</v>
      </c>
      <c r="L452" s="119"/>
      <c r="M452" s="210"/>
      <c r="N452" s="262"/>
      <c r="O452" s="262"/>
      <c r="P452" s="262"/>
      <c r="Q452" s="262"/>
      <c r="R452" s="262"/>
      <c r="S452" s="262"/>
      <c r="T452" s="211"/>
      <c r="AT452" s="110" t="s">
        <v>148</v>
      </c>
      <c r="AU452" s="110" t="s">
        <v>78</v>
      </c>
    </row>
    <row r="453" spans="2:65" s="259" customFormat="1" ht="16.5" customHeight="1">
      <c r="B453" s="119"/>
      <c r="C453" s="196" t="s">
        <v>612</v>
      </c>
      <c r="D453" s="196" t="s">
        <v>141</v>
      </c>
      <c r="E453" s="197" t="s">
        <v>613</v>
      </c>
      <c r="F453" s="198" t="s">
        <v>614</v>
      </c>
      <c r="G453" s="199" t="s">
        <v>144</v>
      </c>
      <c r="H453" s="200">
        <v>1410.32</v>
      </c>
      <c r="I453" s="6"/>
      <c r="J453" s="202">
        <f>ROUND(I453*H453,2)</f>
        <v>0</v>
      </c>
      <c r="K453" s="198" t="s">
        <v>145</v>
      </c>
      <c r="L453" s="119"/>
      <c r="M453" s="203" t="s">
        <v>5</v>
      </c>
      <c r="N453" s="204" t="s">
        <v>41</v>
      </c>
      <c r="O453" s="262"/>
      <c r="P453" s="205">
        <f>O453*H453</f>
        <v>0</v>
      </c>
      <c r="Q453" s="205">
        <v>0</v>
      </c>
      <c r="R453" s="205">
        <f>Q453*H453</f>
        <v>0</v>
      </c>
      <c r="S453" s="205">
        <v>0</v>
      </c>
      <c r="T453" s="206">
        <f>S453*H453</f>
        <v>0</v>
      </c>
      <c r="AR453" s="110" t="s">
        <v>146</v>
      </c>
      <c r="AT453" s="110" t="s">
        <v>141</v>
      </c>
      <c r="AU453" s="110" t="s">
        <v>78</v>
      </c>
      <c r="AY453" s="110" t="s">
        <v>139</v>
      </c>
      <c r="BE453" s="207">
        <f>IF(N453="základní",J453,0)</f>
        <v>0</v>
      </c>
      <c r="BF453" s="207">
        <f>IF(N453="snížená",J453,0)</f>
        <v>0</v>
      </c>
      <c r="BG453" s="207">
        <f>IF(N453="zákl. přenesená",J453,0)</f>
        <v>0</v>
      </c>
      <c r="BH453" s="207">
        <f>IF(N453="sníž. přenesená",J453,0)</f>
        <v>0</v>
      </c>
      <c r="BI453" s="207">
        <f>IF(N453="nulová",J453,0)</f>
        <v>0</v>
      </c>
      <c r="BJ453" s="110" t="s">
        <v>76</v>
      </c>
      <c r="BK453" s="207">
        <f>ROUND(I453*H453,2)</f>
        <v>0</v>
      </c>
      <c r="BL453" s="110" t="s">
        <v>146</v>
      </c>
      <c r="BM453" s="110" t="s">
        <v>615</v>
      </c>
    </row>
    <row r="454" spans="2:47" s="259" customFormat="1" ht="13.5">
      <c r="B454" s="119"/>
      <c r="D454" s="208" t="s">
        <v>148</v>
      </c>
      <c r="F454" s="209" t="s">
        <v>616</v>
      </c>
      <c r="L454" s="119"/>
      <c r="M454" s="210"/>
      <c r="N454" s="262"/>
      <c r="O454" s="262"/>
      <c r="P454" s="262"/>
      <c r="Q454" s="262"/>
      <c r="R454" s="262"/>
      <c r="S454" s="262"/>
      <c r="T454" s="211"/>
      <c r="AT454" s="110" t="s">
        <v>148</v>
      </c>
      <c r="AU454" s="110" t="s">
        <v>78</v>
      </c>
    </row>
    <row r="455" spans="2:65" s="259" customFormat="1" ht="25.5" customHeight="1">
      <c r="B455" s="119"/>
      <c r="C455" s="196" t="s">
        <v>617</v>
      </c>
      <c r="D455" s="196" t="s">
        <v>141</v>
      </c>
      <c r="E455" s="197" t="s">
        <v>618</v>
      </c>
      <c r="F455" s="198" t="s">
        <v>619</v>
      </c>
      <c r="G455" s="199" t="s">
        <v>144</v>
      </c>
      <c r="H455" s="200">
        <v>1410.32</v>
      </c>
      <c r="I455" s="6"/>
      <c r="J455" s="202">
        <f>ROUND(I455*H455,2)</f>
        <v>0</v>
      </c>
      <c r="K455" s="198" t="s">
        <v>145</v>
      </c>
      <c r="L455" s="119"/>
      <c r="M455" s="203" t="s">
        <v>5</v>
      </c>
      <c r="N455" s="204" t="s">
        <v>41</v>
      </c>
      <c r="O455" s="262"/>
      <c r="P455" s="205">
        <f>O455*H455</f>
        <v>0</v>
      </c>
      <c r="Q455" s="205">
        <v>0</v>
      </c>
      <c r="R455" s="205">
        <f>Q455*H455</f>
        <v>0</v>
      </c>
      <c r="S455" s="205">
        <v>0</v>
      </c>
      <c r="T455" s="206">
        <f>S455*H455</f>
        <v>0</v>
      </c>
      <c r="AR455" s="110" t="s">
        <v>146</v>
      </c>
      <c r="AT455" s="110" t="s">
        <v>141</v>
      </c>
      <c r="AU455" s="110" t="s">
        <v>78</v>
      </c>
      <c r="AY455" s="110" t="s">
        <v>139</v>
      </c>
      <c r="BE455" s="207">
        <f>IF(N455="základní",J455,0)</f>
        <v>0</v>
      </c>
      <c r="BF455" s="207">
        <f>IF(N455="snížená",J455,0)</f>
        <v>0</v>
      </c>
      <c r="BG455" s="207">
        <f>IF(N455="zákl. přenesená",J455,0)</f>
        <v>0</v>
      </c>
      <c r="BH455" s="207">
        <f>IF(N455="sníž. přenesená",J455,0)</f>
        <v>0</v>
      </c>
      <c r="BI455" s="207">
        <f>IF(N455="nulová",J455,0)</f>
        <v>0</v>
      </c>
      <c r="BJ455" s="110" t="s">
        <v>76</v>
      </c>
      <c r="BK455" s="207">
        <f>ROUND(I455*H455,2)</f>
        <v>0</v>
      </c>
      <c r="BL455" s="110" t="s">
        <v>146</v>
      </c>
      <c r="BM455" s="110" t="s">
        <v>620</v>
      </c>
    </row>
    <row r="456" spans="2:47" s="259" customFormat="1" ht="27">
      <c r="B456" s="119"/>
      <c r="D456" s="208" t="s">
        <v>148</v>
      </c>
      <c r="F456" s="209" t="s">
        <v>621</v>
      </c>
      <c r="L456" s="119"/>
      <c r="M456" s="210"/>
      <c r="N456" s="262"/>
      <c r="O456" s="262"/>
      <c r="P456" s="262"/>
      <c r="Q456" s="262"/>
      <c r="R456" s="262"/>
      <c r="S456" s="262"/>
      <c r="T456" s="211"/>
      <c r="AT456" s="110" t="s">
        <v>148</v>
      </c>
      <c r="AU456" s="110" t="s">
        <v>78</v>
      </c>
    </row>
    <row r="457" spans="2:47" s="259" customFormat="1" ht="27">
      <c r="B457" s="119"/>
      <c r="D457" s="208" t="s">
        <v>159</v>
      </c>
      <c r="F457" s="212" t="s">
        <v>160</v>
      </c>
      <c r="L457" s="119"/>
      <c r="M457" s="210"/>
      <c r="N457" s="262"/>
      <c r="O457" s="262"/>
      <c r="P457" s="262"/>
      <c r="Q457" s="262"/>
      <c r="R457" s="262"/>
      <c r="S457" s="262"/>
      <c r="T457" s="211"/>
      <c r="AT457" s="110" t="s">
        <v>159</v>
      </c>
      <c r="AU457" s="110" t="s">
        <v>78</v>
      </c>
    </row>
    <row r="458" spans="2:51" s="214" customFormat="1" ht="13.5">
      <c r="B458" s="213"/>
      <c r="D458" s="208" t="s">
        <v>161</v>
      </c>
      <c r="E458" s="215" t="s">
        <v>5</v>
      </c>
      <c r="F458" s="216" t="s">
        <v>622</v>
      </c>
      <c r="H458" s="215" t="s">
        <v>5</v>
      </c>
      <c r="L458" s="213"/>
      <c r="M458" s="217"/>
      <c r="N458" s="218"/>
      <c r="O458" s="218"/>
      <c r="P458" s="218"/>
      <c r="Q458" s="218"/>
      <c r="R458" s="218"/>
      <c r="S458" s="218"/>
      <c r="T458" s="219"/>
      <c r="AT458" s="215" t="s">
        <v>161</v>
      </c>
      <c r="AU458" s="215" t="s">
        <v>78</v>
      </c>
      <c r="AV458" s="214" t="s">
        <v>76</v>
      </c>
      <c r="AW458" s="214" t="s">
        <v>34</v>
      </c>
      <c r="AX458" s="214" t="s">
        <v>70</v>
      </c>
      <c r="AY458" s="215" t="s">
        <v>139</v>
      </c>
    </row>
    <row r="459" spans="2:51" s="221" customFormat="1" ht="13.5">
      <c r="B459" s="220"/>
      <c r="D459" s="208" t="s">
        <v>161</v>
      </c>
      <c r="E459" s="222" t="s">
        <v>5</v>
      </c>
      <c r="F459" s="223" t="s">
        <v>623</v>
      </c>
      <c r="H459" s="224">
        <v>325.92</v>
      </c>
      <c r="L459" s="220"/>
      <c r="M459" s="225"/>
      <c r="N459" s="226"/>
      <c r="O459" s="226"/>
      <c r="P459" s="226"/>
      <c r="Q459" s="226"/>
      <c r="R459" s="226"/>
      <c r="S459" s="226"/>
      <c r="T459" s="227"/>
      <c r="AT459" s="222" t="s">
        <v>161</v>
      </c>
      <c r="AU459" s="222" t="s">
        <v>78</v>
      </c>
      <c r="AV459" s="221" t="s">
        <v>78</v>
      </c>
      <c r="AW459" s="221" t="s">
        <v>34</v>
      </c>
      <c r="AX459" s="221" t="s">
        <v>70</v>
      </c>
      <c r="AY459" s="222" t="s">
        <v>139</v>
      </c>
    </row>
    <row r="460" spans="2:51" s="221" customFormat="1" ht="13.5">
      <c r="B460" s="220"/>
      <c r="D460" s="208" t="s">
        <v>161</v>
      </c>
      <c r="E460" s="222" t="s">
        <v>5</v>
      </c>
      <c r="F460" s="223" t="s">
        <v>624</v>
      </c>
      <c r="H460" s="224">
        <v>401.1</v>
      </c>
      <c r="L460" s="220"/>
      <c r="M460" s="225"/>
      <c r="N460" s="226"/>
      <c r="O460" s="226"/>
      <c r="P460" s="226"/>
      <c r="Q460" s="226"/>
      <c r="R460" s="226"/>
      <c r="S460" s="226"/>
      <c r="T460" s="227"/>
      <c r="AT460" s="222" t="s">
        <v>161</v>
      </c>
      <c r="AU460" s="222" t="s">
        <v>78</v>
      </c>
      <c r="AV460" s="221" t="s">
        <v>78</v>
      </c>
      <c r="AW460" s="221" t="s">
        <v>34</v>
      </c>
      <c r="AX460" s="221" t="s">
        <v>70</v>
      </c>
      <c r="AY460" s="222" t="s">
        <v>139</v>
      </c>
    </row>
    <row r="461" spans="2:51" s="221" customFormat="1" ht="13.5">
      <c r="B461" s="220"/>
      <c r="D461" s="208" t="s">
        <v>161</v>
      </c>
      <c r="E461" s="222" t="s">
        <v>5</v>
      </c>
      <c r="F461" s="223" t="s">
        <v>625</v>
      </c>
      <c r="H461" s="224">
        <v>29</v>
      </c>
      <c r="L461" s="220"/>
      <c r="M461" s="225"/>
      <c r="N461" s="226"/>
      <c r="O461" s="226"/>
      <c r="P461" s="226"/>
      <c r="Q461" s="226"/>
      <c r="R461" s="226"/>
      <c r="S461" s="226"/>
      <c r="T461" s="227"/>
      <c r="AT461" s="222" t="s">
        <v>161</v>
      </c>
      <c r="AU461" s="222" t="s">
        <v>78</v>
      </c>
      <c r="AV461" s="221" t="s">
        <v>78</v>
      </c>
      <c r="AW461" s="221" t="s">
        <v>34</v>
      </c>
      <c r="AX461" s="221" t="s">
        <v>70</v>
      </c>
      <c r="AY461" s="222" t="s">
        <v>139</v>
      </c>
    </row>
    <row r="462" spans="2:51" s="221" customFormat="1" ht="13.5">
      <c r="B462" s="220"/>
      <c r="D462" s="208" t="s">
        <v>161</v>
      </c>
      <c r="E462" s="222" t="s">
        <v>5</v>
      </c>
      <c r="F462" s="223" t="s">
        <v>626</v>
      </c>
      <c r="H462" s="224">
        <v>92.4</v>
      </c>
      <c r="L462" s="220"/>
      <c r="M462" s="225"/>
      <c r="N462" s="226"/>
      <c r="O462" s="226"/>
      <c r="P462" s="226"/>
      <c r="Q462" s="226"/>
      <c r="R462" s="226"/>
      <c r="S462" s="226"/>
      <c r="T462" s="227"/>
      <c r="AT462" s="222" t="s">
        <v>161</v>
      </c>
      <c r="AU462" s="222" t="s">
        <v>78</v>
      </c>
      <c r="AV462" s="221" t="s">
        <v>78</v>
      </c>
      <c r="AW462" s="221" t="s">
        <v>34</v>
      </c>
      <c r="AX462" s="221" t="s">
        <v>70</v>
      </c>
      <c r="AY462" s="222" t="s">
        <v>139</v>
      </c>
    </row>
    <row r="463" spans="2:51" s="221" customFormat="1" ht="13.5">
      <c r="B463" s="220"/>
      <c r="D463" s="208" t="s">
        <v>161</v>
      </c>
      <c r="E463" s="222" t="s">
        <v>5</v>
      </c>
      <c r="F463" s="223" t="s">
        <v>172</v>
      </c>
      <c r="H463" s="224">
        <v>14.4</v>
      </c>
      <c r="L463" s="220"/>
      <c r="M463" s="225"/>
      <c r="N463" s="226"/>
      <c r="O463" s="226"/>
      <c r="P463" s="226"/>
      <c r="Q463" s="226"/>
      <c r="R463" s="226"/>
      <c r="S463" s="226"/>
      <c r="T463" s="227"/>
      <c r="AT463" s="222" t="s">
        <v>161</v>
      </c>
      <c r="AU463" s="222" t="s">
        <v>78</v>
      </c>
      <c r="AV463" s="221" t="s">
        <v>78</v>
      </c>
      <c r="AW463" s="221" t="s">
        <v>34</v>
      </c>
      <c r="AX463" s="221" t="s">
        <v>70</v>
      </c>
      <c r="AY463" s="222" t="s">
        <v>139</v>
      </c>
    </row>
    <row r="464" spans="2:51" s="214" customFormat="1" ht="13.5">
      <c r="B464" s="213"/>
      <c r="D464" s="208" t="s">
        <v>161</v>
      </c>
      <c r="E464" s="215" t="s">
        <v>5</v>
      </c>
      <c r="F464" s="216" t="s">
        <v>179</v>
      </c>
      <c r="H464" s="215" t="s">
        <v>5</v>
      </c>
      <c r="L464" s="213"/>
      <c r="M464" s="217"/>
      <c r="N464" s="218"/>
      <c r="O464" s="218"/>
      <c r="P464" s="218"/>
      <c r="Q464" s="218"/>
      <c r="R464" s="218"/>
      <c r="S464" s="218"/>
      <c r="T464" s="219"/>
      <c r="AT464" s="215" t="s">
        <v>161</v>
      </c>
      <c r="AU464" s="215" t="s">
        <v>78</v>
      </c>
      <c r="AV464" s="214" t="s">
        <v>76</v>
      </c>
      <c r="AW464" s="214" t="s">
        <v>34</v>
      </c>
      <c r="AX464" s="214" t="s">
        <v>70</v>
      </c>
      <c r="AY464" s="215" t="s">
        <v>139</v>
      </c>
    </row>
    <row r="465" spans="2:51" s="221" customFormat="1" ht="13.5">
      <c r="B465" s="220"/>
      <c r="D465" s="208" t="s">
        <v>161</v>
      </c>
      <c r="E465" s="222" t="s">
        <v>5</v>
      </c>
      <c r="F465" s="223" t="s">
        <v>627</v>
      </c>
      <c r="H465" s="224">
        <v>547.5</v>
      </c>
      <c r="L465" s="220"/>
      <c r="M465" s="225"/>
      <c r="N465" s="226"/>
      <c r="O465" s="226"/>
      <c r="P465" s="226"/>
      <c r="Q465" s="226"/>
      <c r="R465" s="226"/>
      <c r="S465" s="226"/>
      <c r="T465" s="227"/>
      <c r="AT465" s="222" t="s">
        <v>161</v>
      </c>
      <c r="AU465" s="222" t="s">
        <v>78</v>
      </c>
      <c r="AV465" s="221" t="s">
        <v>78</v>
      </c>
      <c r="AW465" s="221" t="s">
        <v>34</v>
      </c>
      <c r="AX465" s="221" t="s">
        <v>70</v>
      </c>
      <c r="AY465" s="222" t="s">
        <v>139</v>
      </c>
    </row>
    <row r="466" spans="2:51" s="229" customFormat="1" ht="13.5">
      <c r="B466" s="228"/>
      <c r="D466" s="208" t="s">
        <v>161</v>
      </c>
      <c r="E466" s="230" t="s">
        <v>5</v>
      </c>
      <c r="F466" s="231" t="s">
        <v>173</v>
      </c>
      <c r="H466" s="232">
        <v>1410.32</v>
      </c>
      <c r="L466" s="228"/>
      <c r="M466" s="233"/>
      <c r="N466" s="234"/>
      <c r="O466" s="234"/>
      <c r="P466" s="234"/>
      <c r="Q466" s="234"/>
      <c r="R466" s="234"/>
      <c r="S466" s="234"/>
      <c r="T466" s="235"/>
      <c r="AT466" s="230" t="s">
        <v>161</v>
      </c>
      <c r="AU466" s="230" t="s">
        <v>78</v>
      </c>
      <c r="AV466" s="229" t="s">
        <v>146</v>
      </c>
      <c r="AW466" s="229" t="s">
        <v>34</v>
      </c>
      <c r="AX466" s="229" t="s">
        <v>76</v>
      </c>
      <c r="AY466" s="230" t="s">
        <v>139</v>
      </c>
    </row>
    <row r="467" spans="2:65" s="259" customFormat="1" ht="16.5" customHeight="1">
      <c r="B467" s="119"/>
      <c r="C467" s="196" t="s">
        <v>628</v>
      </c>
      <c r="D467" s="196" t="s">
        <v>141</v>
      </c>
      <c r="E467" s="197" t="s">
        <v>629</v>
      </c>
      <c r="F467" s="198" t="s">
        <v>630</v>
      </c>
      <c r="G467" s="199" t="s">
        <v>144</v>
      </c>
      <c r="H467" s="200">
        <v>2322.82</v>
      </c>
      <c r="I467" s="6"/>
      <c r="J467" s="202">
        <f>ROUND(I467*H467,2)</f>
        <v>0</v>
      </c>
      <c r="K467" s="198" t="s">
        <v>145</v>
      </c>
      <c r="L467" s="119"/>
      <c r="M467" s="203" t="s">
        <v>5</v>
      </c>
      <c r="N467" s="204" t="s">
        <v>41</v>
      </c>
      <c r="O467" s="262"/>
      <c r="P467" s="205">
        <f>O467*H467</f>
        <v>0</v>
      </c>
      <c r="Q467" s="205">
        <v>0</v>
      </c>
      <c r="R467" s="205">
        <f>Q467*H467</f>
        <v>0</v>
      </c>
      <c r="S467" s="205">
        <v>0</v>
      </c>
      <c r="T467" s="206">
        <f>S467*H467</f>
        <v>0</v>
      </c>
      <c r="AR467" s="110" t="s">
        <v>146</v>
      </c>
      <c r="AT467" s="110" t="s">
        <v>141</v>
      </c>
      <c r="AU467" s="110" t="s">
        <v>78</v>
      </c>
      <c r="AY467" s="110" t="s">
        <v>139</v>
      </c>
      <c r="BE467" s="207">
        <f>IF(N467="základní",J467,0)</f>
        <v>0</v>
      </c>
      <c r="BF467" s="207">
        <f>IF(N467="snížená",J467,0)</f>
        <v>0</v>
      </c>
      <c r="BG467" s="207">
        <f>IF(N467="zákl. přenesená",J467,0)</f>
        <v>0</v>
      </c>
      <c r="BH467" s="207">
        <f>IF(N467="sníž. přenesená",J467,0)</f>
        <v>0</v>
      </c>
      <c r="BI467" s="207">
        <f>IF(N467="nulová",J467,0)</f>
        <v>0</v>
      </c>
      <c r="BJ467" s="110" t="s">
        <v>76</v>
      </c>
      <c r="BK467" s="207">
        <f>ROUND(I467*H467,2)</f>
        <v>0</v>
      </c>
      <c r="BL467" s="110" t="s">
        <v>146</v>
      </c>
      <c r="BM467" s="110" t="s">
        <v>631</v>
      </c>
    </row>
    <row r="468" spans="2:47" s="259" customFormat="1" ht="13.5">
      <c r="B468" s="119"/>
      <c r="D468" s="208" t="s">
        <v>148</v>
      </c>
      <c r="F468" s="209" t="s">
        <v>632</v>
      </c>
      <c r="L468" s="119"/>
      <c r="M468" s="210"/>
      <c r="N468" s="262"/>
      <c r="O468" s="262"/>
      <c r="P468" s="262"/>
      <c r="Q468" s="262"/>
      <c r="R468" s="262"/>
      <c r="S468" s="262"/>
      <c r="T468" s="211"/>
      <c r="AT468" s="110" t="s">
        <v>148</v>
      </c>
      <c r="AU468" s="110" t="s">
        <v>78</v>
      </c>
    </row>
    <row r="469" spans="2:65" s="259" customFormat="1" ht="25.5" customHeight="1">
      <c r="B469" s="119"/>
      <c r="C469" s="196" t="s">
        <v>633</v>
      </c>
      <c r="D469" s="196" t="s">
        <v>141</v>
      </c>
      <c r="E469" s="197" t="s">
        <v>634</v>
      </c>
      <c r="F469" s="198" t="s">
        <v>635</v>
      </c>
      <c r="G469" s="199" t="s">
        <v>144</v>
      </c>
      <c r="H469" s="200">
        <v>2322.82</v>
      </c>
      <c r="I469" s="6"/>
      <c r="J469" s="202">
        <f>ROUND(I469*H469,2)</f>
        <v>0</v>
      </c>
      <c r="K469" s="198" t="s">
        <v>145</v>
      </c>
      <c r="L469" s="119"/>
      <c r="M469" s="203" t="s">
        <v>5</v>
      </c>
      <c r="N469" s="204" t="s">
        <v>41</v>
      </c>
      <c r="O469" s="262"/>
      <c r="P469" s="205">
        <f>O469*H469</f>
        <v>0</v>
      </c>
      <c r="Q469" s="205">
        <v>0</v>
      </c>
      <c r="R469" s="205">
        <f>Q469*H469</f>
        <v>0</v>
      </c>
      <c r="S469" s="205">
        <v>0</v>
      </c>
      <c r="T469" s="206">
        <f>S469*H469</f>
        <v>0</v>
      </c>
      <c r="AR469" s="110" t="s">
        <v>146</v>
      </c>
      <c r="AT469" s="110" t="s">
        <v>141</v>
      </c>
      <c r="AU469" s="110" t="s">
        <v>78</v>
      </c>
      <c r="AY469" s="110" t="s">
        <v>139</v>
      </c>
      <c r="BE469" s="207">
        <f>IF(N469="základní",J469,0)</f>
        <v>0</v>
      </c>
      <c r="BF469" s="207">
        <f>IF(N469="snížená",J469,0)</f>
        <v>0</v>
      </c>
      <c r="BG469" s="207">
        <f>IF(N469="zákl. přenesená",J469,0)</f>
        <v>0</v>
      </c>
      <c r="BH469" s="207">
        <f>IF(N469="sníž. přenesená",J469,0)</f>
        <v>0</v>
      </c>
      <c r="BI469" s="207">
        <f>IF(N469="nulová",J469,0)</f>
        <v>0</v>
      </c>
      <c r="BJ469" s="110" t="s">
        <v>76</v>
      </c>
      <c r="BK469" s="207">
        <f>ROUND(I469*H469,2)</f>
        <v>0</v>
      </c>
      <c r="BL469" s="110" t="s">
        <v>146</v>
      </c>
      <c r="BM469" s="110" t="s">
        <v>636</v>
      </c>
    </row>
    <row r="470" spans="2:47" s="259" customFormat="1" ht="27">
      <c r="B470" s="119"/>
      <c r="D470" s="208" t="s">
        <v>148</v>
      </c>
      <c r="F470" s="209" t="s">
        <v>637</v>
      </c>
      <c r="L470" s="119"/>
      <c r="M470" s="210"/>
      <c r="N470" s="262"/>
      <c r="O470" s="262"/>
      <c r="P470" s="262"/>
      <c r="Q470" s="262"/>
      <c r="R470" s="262"/>
      <c r="S470" s="262"/>
      <c r="T470" s="211"/>
      <c r="AT470" s="110" t="s">
        <v>148</v>
      </c>
      <c r="AU470" s="110" t="s">
        <v>78</v>
      </c>
    </row>
    <row r="471" spans="2:47" s="259" customFormat="1" ht="27">
      <c r="B471" s="119"/>
      <c r="D471" s="208" t="s">
        <v>159</v>
      </c>
      <c r="F471" s="212" t="s">
        <v>160</v>
      </c>
      <c r="L471" s="119"/>
      <c r="M471" s="210"/>
      <c r="N471" s="262"/>
      <c r="O471" s="262"/>
      <c r="P471" s="262"/>
      <c r="Q471" s="262"/>
      <c r="R471" s="262"/>
      <c r="S471" s="262"/>
      <c r="T471" s="211"/>
      <c r="AT471" s="110" t="s">
        <v>159</v>
      </c>
      <c r="AU471" s="110" t="s">
        <v>78</v>
      </c>
    </row>
    <row r="472" spans="2:51" s="214" customFormat="1" ht="13.5">
      <c r="B472" s="213"/>
      <c r="D472" s="208" t="s">
        <v>161</v>
      </c>
      <c r="E472" s="215" t="s">
        <v>5</v>
      </c>
      <c r="F472" s="216" t="s">
        <v>622</v>
      </c>
      <c r="H472" s="215" t="s">
        <v>5</v>
      </c>
      <c r="L472" s="213"/>
      <c r="M472" s="217"/>
      <c r="N472" s="218"/>
      <c r="O472" s="218"/>
      <c r="P472" s="218"/>
      <c r="Q472" s="218"/>
      <c r="R472" s="218"/>
      <c r="S472" s="218"/>
      <c r="T472" s="219"/>
      <c r="AT472" s="215" t="s">
        <v>161</v>
      </c>
      <c r="AU472" s="215" t="s">
        <v>78</v>
      </c>
      <c r="AV472" s="214" t="s">
        <v>76</v>
      </c>
      <c r="AW472" s="214" t="s">
        <v>34</v>
      </c>
      <c r="AX472" s="214" t="s">
        <v>70</v>
      </c>
      <c r="AY472" s="215" t="s">
        <v>139</v>
      </c>
    </row>
    <row r="473" spans="2:51" s="221" customFormat="1" ht="13.5">
      <c r="B473" s="220"/>
      <c r="D473" s="208" t="s">
        <v>161</v>
      </c>
      <c r="E473" s="222" t="s">
        <v>5</v>
      </c>
      <c r="F473" s="223" t="s">
        <v>623</v>
      </c>
      <c r="H473" s="224">
        <v>325.92</v>
      </c>
      <c r="L473" s="220"/>
      <c r="M473" s="225"/>
      <c r="N473" s="226"/>
      <c r="O473" s="226"/>
      <c r="P473" s="226"/>
      <c r="Q473" s="226"/>
      <c r="R473" s="226"/>
      <c r="S473" s="226"/>
      <c r="T473" s="227"/>
      <c r="AT473" s="222" t="s">
        <v>161</v>
      </c>
      <c r="AU473" s="222" t="s">
        <v>78</v>
      </c>
      <c r="AV473" s="221" t="s">
        <v>78</v>
      </c>
      <c r="AW473" s="221" t="s">
        <v>34</v>
      </c>
      <c r="AX473" s="221" t="s">
        <v>70</v>
      </c>
      <c r="AY473" s="222" t="s">
        <v>139</v>
      </c>
    </row>
    <row r="474" spans="2:51" s="221" customFormat="1" ht="13.5">
      <c r="B474" s="220"/>
      <c r="D474" s="208" t="s">
        <v>161</v>
      </c>
      <c r="E474" s="222" t="s">
        <v>5</v>
      </c>
      <c r="F474" s="223" t="s">
        <v>624</v>
      </c>
      <c r="H474" s="224">
        <v>401.1</v>
      </c>
      <c r="L474" s="220"/>
      <c r="M474" s="225"/>
      <c r="N474" s="226"/>
      <c r="O474" s="226"/>
      <c r="P474" s="226"/>
      <c r="Q474" s="226"/>
      <c r="R474" s="226"/>
      <c r="S474" s="226"/>
      <c r="T474" s="227"/>
      <c r="AT474" s="222" t="s">
        <v>161</v>
      </c>
      <c r="AU474" s="222" t="s">
        <v>78</v>
      </c>
      <c r="AV474" s="221" t="s">
        <v>78</v>
      </c>
      <c r="AW474" s="221" t="s">
        <v>34</v>
      </c>
      <c r="AX474" s="221" t="s">
        <v>70</v>
      </c>
      <c r="AY474" s="222" t="s">
        <v>139</v>
      </c>
    </row>
    <row r="475" spans="2:51" s="221" customFormat="1" ht="13.5">
      <c r="B475" s="220"/>
      <c r="D475" s="208" t="s">
        <v>161</v>
      </c>
      <c r="E475" s="222" t="s">
        <v>5</v>
      </c>
      <c r="F475" s="223" t="s">
        <v>625</v>
      </c>
      <c r="H475" s="224">
        <v>29</v>
      </c>
      <c r="L475" s="220"/>
      <c r="M475" s="225"/>
      <c r="N475" s="226"/>
      <c r="O475" s="226"/>
      <c r="P475" s="226"/>
      <c r="Q475" s="226"/>
      <c r="R475" s="226"/>
      <c r="S475" s="226"/>
      <c r="T475" s="227"/>
      <c r="AT475" s="222" t="s">
        <v>161</v>
      </c>
      <c r="AU475" s="222" t="s">
        <v>78</v>
      </c>
      <c r="AV475" s="221" t="s">
        <v>78</v>
      </c>
      <c r="AW475" s="221" t="s">
        <v>34</v>
      </c>
      <c r="AX475" s="221" t="s">
        <v>70</v>
      </c>
      <c r="AY475" s="222" t="s">
        <v>139</v>
      </c>
    </row>
    <row r="476" spans="2:51" s="221" customFormat="1" ht="13.5">
      <c r="B476" s="220"/>
      <c r="D476" s="208" t="s">
        <v>161</v>
      </c>
      <c r="E476" s="222" t="s">
        <v>5</v>
      </c>
      <c r="F476" s="223" t="s">
        <v>626</v>
      </c>
      <c r="H476" s="224">
        <v>92.4</v>
      </c>
      <c r="L476" s="220"/>
      <c r="M476" s="225"/>
      <c r="N476" s="226"/>
      <c r="O476" s="226"/>
      <c r="P476" s="226"/>
      <c r="Q476" s="226"/>
      <c r="R476" s="226"/>
      <c r="S476" s="226"/>
      <c r="T476" s="227"/>
      <c r="AT476" s="222" t="s">
        <v>161</v>
      </c>
      <c r="AU476" s="222" t="s">
        <v>78</v>
      </c>
      <c r="AV476" s="221" t="s">
        <v>78</v>
      </c>
      <c r="AW476" s="221" t="s">
        <v>34</v>
      </c>
      <c r="AX476" s="221" t="s">
        <v>70</v>
      </c>
      <c r="AY476" s="222" t="s">
        <v>139</v>
      </c>
    </row>
    <row r="477" spans="2:51" s="221" customFormat="1" ht="13.5">
      <c r="B477" s="220"/>
      <c r="D477" s="208" t="s">
        <v>161</v>
      </c>
      <c r="E477" s="222" t="s">
        <v>5</v>
      </c>
      <c r="F477" s="223" t="s">
        <v>172</v>
      </c>
      <c r="H477" s="224">
        <v>14.4</v>
      </c>
      <c r="L477" s="220"/>
      <c r="M477" s="225"/>
      <c r="N477" s="226"/>
      <c r="O477" s="226"/>
      <c r="P477" s="226"/>
      <c r="Q477" s="226"/>
      <c r="R477" s="226"/>
      <c r="S477" s="226"/>
      <c r="T477" s="227"/>
      <c r="AT477" s="222" t="s">
        <v>161</v>
      </c>
      <c r="AU477" s="222" t="s">
        <v>78</v>
      </c>
      <c r="AV477" s="221" t="s">
        <v>78</v>
      </c>
      <c r="AW477" s="221" t="s">
        <v>34</v>
      </c>
      <c r="AX477" s="221" t="s">
        <v>70</v>
      </c>
      <c r="AY477" s="222" t="s">
        <v>139</v>
      </c>
    </row>
    <row r="478" spans="2:51" s="214" customFormat="1" ht="13.5">
      <c r="B478" s="213"/>
      <c r="D478" s="208" t="s">
        <v>161</v>
      </c>
      <c r="E478" s="215" t="s">
        <v>5</v>
      </c>
      <c r="F478" s="216" t="s">
        <v>638</v>
      </c>
      <c r="H478" s="215" t="s">
        <v>5</v>
      </c>
      <c r="L478" s="213"/>
      <c r="M478" s="217"/>
      <c r="N478" s="218"/>
      <c r="O478" s="218"/>
      <c r="P478" s="218"/>
      <c r="Q478" s="218"/>
      <c r="R478" s="218"/>
      <c r="S478" s="218"/>
      <c r="T478" s="219"/>
      <c r="AT478" s="215" t="s">
        <v>161</v>
      </c>
      <c r="AU478" s="215" t="s">
        <v>78</v>
      </c>
      <c r="AV478" s="214" t="s">
        <v>76</v>
      </c>
      <c r="AW478" s="214" t="s">
        <v>34</v>
      </c>
      <c r="AX478" s="214" t="s">
        <v>70</v>
      </c>
      <c r="AY478" s="215" t="s">
        <v>139</v>
      </c>
    </row>
    <row r="479" spans="2:51" s="221" customFormat="1" ht="13.5">
      <c r="B479" s="220"/>
      <c r="D479" s="208" t="s">
        <v>161</v>
      </c>
      <c r="E479" s="222" t="s">
        <v>5</v>
      </c>
      <c r="F479" s="223" t="s">
        <v>639</v>
      </c>
      <c r="H479" s="224">
        <v>1460</v>
      </c>
      <c r="L479" s="220"/>
      <c r="M479" s="225"/>
      <c r="N479" s="226"/>
      <c r="O479" s="226"/>
      <c r="P479" s="226"/>
      <c r="Q479" s="226"/>
      <c r="R479" s="226"/>
      <c r="S479" s="226"/>
      <c r="T479" s="227"/>
      <c r="AT479" s="222" t="s">
        <v>161</v>
      </c>
      <c r="AU479" s="222" t="s">
        <v>78</v>
      </c>
      <c r="AV479" s="221" t="s">
        <v>78</v>
      </c>
      <c r="AW479" s="221" t="s">
        <v>34</v>
      </c>
      <c r="AX479" s="221" t="s">
        <v>70</v>
      </c>
      <c r="AY479" s="222" t="s">
        <v>139</v>
      </c>
    </row>
    <row r="480" spans="2:51" s="229" customFormat="1" ht="13.5">
      <c r="B480" s="228"/>
      <c r="D480" s="208" t="s">
        <v>161</v>
      </c>
      <c r="E480" s="230" t="s">
        <v>5</v>
      </c>
      <c r="F480" s="231" t="s">
        <v>173</v>
      </c>
      <c r="H480" s="232">
        <v>2322.82</v>
      </c>
      <c r="L480" s="228"/>
      <c r="M480" s="233"/>
      <c r="N480" s="234"/>
      <c r="O480" s="234"/>
      <c r="P480" s="234"/>
      <c r="Q480" s="234"/>
      <c r="R480" s="234"/>
      <c r="S480" s="234"/>
      <c r="T480" s="235"/>
      <c r="AT480" s="230" t="s">
        <v>161</v>
      </c>
      <c r="AU480" s="230" t="s">
        <v>78</v>
      </c>
      <c r="AV480" s="229" t="s">
        <v>146</v>
      </c>
      <c r="AW480" s="229" t="s">
        <v>34</v>
      </c>
      <c r="AX480" s="229" t="s">
        <v>76</v>
      </c>
      <c r="AY480" s="230" t="s">
        <v>139</v>
      </c>
    </row>
    <row r="481" spans="2:65" s="259" customFormat="1" ht="16.5" customHeight="1">
      <c r="B481" s="119"/>
      <c r="C481" s="196" t="s">
        <v>640</v>
      </c>
      <c r="D481" s="196" t="s">
        <v>141</v>
      </c>
      <c r="E481" s="197" t="s">
        <v>641</v>
      </c>
      <c r="F481" s="198" t="s">
        <v>642</v>
      </c>
      <c r="G481" s="199" t="s">
        <v>144</v>
      </c>
      <c r="H481" s="200">
        <v>827.92</v>
      </c>
      <c r="I481" s="6"/>
      <c r="J481" s="202">
        <f>ROUND(I481*H481,2)</f>
        <v>0</v>
      </c>
      <c r="K481" s="198" t="s">
        <v>145</v>
      </c>
      <c r="L481" s="119"/>
      <c r="M481" s="203" t="s">
        <v>5</v>
      </c>
      <c r="N481" s="204" t="s">
        <v>41</v>
      </c>
      <c r="O481" s="262"/>
      <c r="P481" s="205">
        <f>O481*H481</f>
        <v>0</v>
      </c>
      <c r="Q481" s="205">
        <v>0.20746</v>
      </c>
      <c r="R481" s="205">
        <f>Q481*H481</f>
        <v>171.7602832</v>
      </c>
      <c r="S481" s="205">
        <v>0</v>
      </c>
      <c r="T481" s="206">
        <f>S481*H481</f>
        <v>0</v>
      </c>
      <c r="AR481" s="110" t="s">
        <v>146</v>
      </c>
      <c r="AT481" s="110" t="s">
        <v>141</v>
      </c>
      <c r="AU481" s="110" t="s">
        <v>78</v>
      </c>
      <c r="AY481" s="110" t="s">
        <v>139</v>
      </c>
      <c r="BE481" s="207">
        <f>IF(N481="základní",J481,0)</f>
        <v>0</v>
      </c>
      <c r="BF481" s="207">
        <f>IF(N481="snížená",J481,0)</f>
        <v>0</v>
      </c>
      <c r="BG481" s="207">
        <f>IF(N481="zákl. přenesená",J481,0)</f>
        <v>0</v>
      </c>
      <c r="BH481" s="207">
        <f>IF(N481="sníž. přenesená",J481,0)</f>
        <v>0</v>
      </c>
      <c r="BI481" s="207">
        <f>IF(N481="nulová",J481,0)</f>
        <v>0</v>
      </c>
      <c r="BJ481" s="110" t="s">
        <v>76</v>
      </c>
      <c r="BK481" s="207">
        <f>ROUND(I481*H481,2)</f>
        <v>0</v>
      </c>
      <c r="BL481" s="110" t="s">
        <v>146</v>
      </c>
      <c r="BM481" s="110" t="s">
        <v>643</v>
      </c>
    </row>
    <row r="482" spans="2:47" s="259" customFormat="1" ht="27">
      <c r="B482" s="119"/>
      <c r="D482" s="208" t="s">
        <v>148</v>
      </c>
      <c r="F482" s="209" t="s">
        <v>644</v>
      </c>
      <c r="L482" s="119"/>
      <c r="M482" s="210"/>
      <c r="N482" s="262"/>
      <c r="O482" s="262"/>
      <c r="P482" s="262"/>
      <c r="Q482" s="262"/>
      <c r="R482" s="262"/>
      <c r="S482" s="262"/>
      <c r="T482" s="211"/>
      <c r="AT482" s="110" t="s">
        <v>148</v>
      </c>
      <c r="AU482" s="110" t="s">
        <v>78</v>
      </c>
    </row>
    <row r="483" spans="2:47" s="259" customFormat="1" ht="27">
      <c r="B483" s="119"/>
      <c r="D483" s="208" t="s">
        <v>159</v>
      </c>
      <c r="F483" s="212" t="s">
        <v>160</v>
      </c>
      <c r="L483" s="119"/>
      <c r="M483" s="210"/>
      <c r="N483" s="262"/>
      <c r="O483" s="262"/>
      <c r="P483" s="262"/>
      <c r="Q483" s="262"/>
      <c r="R483" s="262"/>
      <c r="S483" s="262"/>
      <c r="T483" s="211"/>
      <c r="AT483" s="110" t="s">
        <v>159</v>
      </c>
      <c r="AU483" s="110" t="s">
        <v>78</v>
      </c>
    </row>
    <row r="484" spans="2:51" s="214" customFormat="1" ht="13.5">
      <c r="B484" s="213"/>
      <c r="D484" s="208" t="s">
        <v>161</v>
      </c>
      <c r="E484" s="215" t="s">
        <v>5</v>
      </c>
      <c r="F484" s="216" t="s">
        <v>645</v>
      </c>
      <c r="H484" s="215" t="s">
        <v>5</v>
      </c>
      <c r="L484" s="213"/>
      <c r="M484" s="217"/>
      <c r="N484" s="218"/>
      <c r="O484" s="218"/>
      <c r="P484" s="218"/>
      <c r="Q484" s="218"/>
      <c r="R484" s="218"/>
      <c r="S484" s="218"/>
      <c r="T484" s="219"/>
      <c r="AT484" s="215" t="s">
        <v>161</v>
      </c>
      <c r="AU484" s="215" t="s">
        <v>78</v>
      </c>
      <c r="AV484" s="214" t="s">
        <v>76</v>
      </c>
      <c r="AW484" s="214" t="s">
        <v>34</v>
      </c>
      <c r="AX484" s="214" t="s">
        <v>70</v>
      </c>
      <c r="AY484" s="215" t="s">
        <v>139</v>
      </c>
    </row>
    <row r="485" spans="2:51" s="221" customFormat="1" ht="13.5">
      <c r="B485" s="220"/>
      <c r="D485" s="208" t="s">
        <v>161</v>
      </c>
      <c r="E485" s="222" t="s">
        <v>5</v>
      </c>
      <c r="F485" s="223" t="s">
        <v>646</v>
      </c>
      <c r="H485" s="224">
        <v>607.95</v>
      </c>
      <c r="L485" s="220"/>
      <c r="M485" s="225"/>
      <c r="N485" s="226"/>
      <c r="O485" s="226"/>
      <c r="P485" s="226"/>
      <c r="Q485" s="226"/>
      <c r="R485" s="226"/>
      <c r="S485" s="226"/>
      <c r="T485" s="227"/>
      <c r="AT485" s="222" t="s">
        <v>161</v>
      </c>
      <c r="AU485" s="222" t="s">
        <v>78</v>
      </c>
      <c r="AV485" s="221" t="s">
        <v>78</v>
      </c>
      <c r="AW485" s="221" t="s">
        <v>34</v>
      </c>
      <c r="AX485" s="221" t="s">
        <v>70</v>
      </c>
      <c r="AY485" s="222" t="s">
        <v>139</v>
      </c>
    </row>
    <row r="486" spans="2:51" s="221" customFormat="1" ht="13.5">
      <c r="B486" s="220"/>
      <c r="D486" s="208" t="s">
        <v>161</v>
      </c>
      <c r="E486" s="222" t="s">
        <v>5</v>
      </c>
      <c r="F486" s="223" t="s">
        <v>647</v>
      </c>
      <c r="H486" s="224">
        <v>95.97</v>
      </c>
      <c r="L486" s="220"/>
      <c r="M486" s="225"/>
      <c r="N486" s="226"/>
      <c r="O486" s="226"/>
      <c r="P486" s="226"/>
      <c r="Q486" s="226"/>
      <c r="R486" s="226"/>
      <c r="S486" s="226"/>
      <c r="T486" s="227"/>
      <c r="AT486" s="222" t="s">
        <v>161</v>
      </c>
      <c r="AU486" s="222" t="s">
        <v>78</v>
      </c>
      <c r="AV486" s="221" t="s">
        <v>78</v>
      </c>
      <c r="AW486" s="221" t="s">
        <v>34</v>
      </c>
      <c r="AX486" s="221" t="s">
        <v>70</v>
      </c>
      <c r="AY486" s="222" t="s">
        <v>139</v>
      </c>
    </row>
    <row r="487" spans="2:51" s="221" customFormat="1" ht="13.5">
      <c r="B487" s="220"/>
      <c r="D487" s="208" t="s">
        <v>161</v>
      </c>
      <c r="E487" s="222" t="s">
        <v>5</v>
      </c>
      <c r="F487" s="223" t="s">
        <v>648</v>
      </c>
      <c r="H487" s="224">
        <v>14.5</v>
      </c>
      <c r="L487" s="220"/>
      <c r="M487" s="225"/>
      <c r="N487" s="226"/>
      <c r="O487" s="226"/>
      <c r="P487" s="226"/>
      <c r="Q487" s="226"/>
      <c r="R487" s="226"/>
      <c r="S487" s="226"/>
      <c r="T487" s="227"/>
      <c r="AT487" s="222" t="s">
        <v>161</v>
      </c>
      <c r="AU487" s="222" t="s">
        <v>78</v>
      </c>
      <c r="AV487" s="221" t="s">
        <v>78</v>
      </c>
      <c r="AW487" s="221" t="s">
        <v>34</v>
      </c>
      <c r="AX487" s="221" t="s">
        <v>70</v>
      </c>
      <c r="AY487" s="222" t="s">
        <v>139</v>
      </c>
    </row>
    <row r="488" spans="2:51" s="221" customFormat="1" ht="13.5">
      <c r="B488" s="220"/>
      <c r="D488" s="208" t="s">
        <v>161</v>
      </c>
      <c r="E488" s="222" t="s">
        <v>5</v>
      </c>
      <c r="F488" s="223" t="s">
        <v>649</v>
      </c>
      <c r="H488" s="224">
        <v>17.1</v>
      </c>
      <c r="L488" s="220"/>
      <c r="M488" s="225"/>
      <c r="N488" s="226"/>
      <c r="O488" s="226"/>
      <c r="P488" s="226"/>
      <c r="Q488" s="226"/>
      <c r="R488" s="226"/>
      <c r="S488" s="226"/>
      <c r="T488" s="227"/>
      <c r="AT488" s="222" t="s">
        <v>161</v>
      </c>
      <c r="AU488" s="222" t="s">
        <v>78</v>
      </c>
      <c r="AV488" s="221" t="s">
        <v>78</v>
      </c>
      <c r="AW488" s="221" t="s">
        <v>34</v>
      </c>
      <c r="AX488" s="221" t="s">
        <v>70</v>
      </c>
      <c r="AY488" s="222" t="s">
        <v>139</v>
      </c>
    </row>
    <row r="489" spans="2:51" s="221" customFormat="1" ht="13.5">
      <c r="B489" s="220"/>
      <c r="D489" s="208" t="s">
        <v>161</v>
      </c>
      <c r="E489" s="222" t="s">
        <v>5</v>
      </c>
      <c r="F489" s="223" t="s">
        <v>650</v>
      </c>
      <c r="H489" s="224">
        <v>92.4</v>
      </c>
      <c r="L489" s="220"/>
      <c r="M489" s="225"/>
      <c r="N489" s="226"/>
      <c r="O489" s="226"/>
      <c r="P489" s="226"/>
      <c r="Q489" s="226"/>
      <c r="R489" s="226"/>
      <c r="S489" s="226"/>
      <c r="T489" s="227"/>
      <c r="AT489" s="222" t="s">
        <v>161</v>
      </c>
      <c r="AU489" s="222" t="s">
        <v>78</v>
      </c>
      <c r="AV489" s="221" t="s">
        <v>78</v>
      </c>
      <c r="AW489" s="221" t="s">
        <v>34</v>
      </c>
      <c r="AX489" s="221" t="s">
        <v>70</v>
      </c>
      <c r="AY489" s="222" t="s">
        <v>139</v>
      </c>
    </row>
    <row r="490" spans="2:51" s="229" customFormat="1" ht="13.5">
      <c r="B490" s="228"/>
      <c r="D490" s="208" t="s">
        <v>161</v>
      </c>
      <c r="E490" s="230" t="s">
        <v>5</v>
      </c>
      <c r="F490" s="231" t="s">
        <v>173</v>
      </c>
      <c r="H490" s="232">
        <v>827.92</v>
      </c>
      <c r="L490" s="228"/>
      <c r="M490" s="233"/>
      <c r="N490" s="234"/>
      <c r="O490" s="234"/>
      <c r="P490" s="234"/>
      <c r="Q490" s="234"/>
      <c r="R490" s="234"/>
      <c r="S490" s="234"/>
      <c r="T490" s="235"/>
      <c r="AT490" s="230" t="s">
        <v>161</v>
      </c>
      <c r="AU490" s="230" t="s">
        <v>78</v>
      </c>
      <c r="AV490" s="229" t="s">
        <v>146</v>
      </c>
      <c r="AW490" s="229" t="s">
        <v>34</v>
      </c>
      <c r="AX490" s="229" t="s">
        <v>76</v>
      </c>
      <c r="AY490" s="230" t="s">
        <v>139</v>
      </c>
    </row>
    <row r="491" spans="2:65" s="259" customFormat="1" ht="25.5" customHeight="1">
      <c r="B491" s="119"/>
      <c r="C491" s="196" t="s">
        <v>651</v>
      </c>
      <c r="D491" s="196" t="s">
        <v>141</v>
      </c>
      <c r="E491" s="197" t="s">
        <v>652</v>
      </c>
      <c r="F491" s="198" t="s">
        <v>2171</v>
      </c>
      <c r="G491" s="199" t="s">
        <v>224</v>
      </c>
      <c r="H491" s="200">
        <v>365</v>
      </c>
      <c r="I491" s="6"/>
      <c r="J491" s="202">
        <f>ROUND(I491*H491,2)</f>
        <v>0</v>
      </c>
      <c r="K491" s="198" t="s">
        <v>5</v>
      </c>
      <c r="L491" s="119"/>
      <c r="M491" s="203" t="s">
        <v>5</v>
      </c>
      <c r="N491" s="204" t="s">
        <v>41</v>
      </c>
      <c r="O491" s="262"/>
      <c r="P491" s="205">
        <f>O491*H491</f>
        <v>0</v>
      </c>
      <c r="Q491" s="205">
        <v>0.20746</v>
      </c>
      <c r="R491" s="205">
        <f>Q491*H491</f>
        <v>75.7229</v>
      </c>
      <c r="S491" s="205">
        <v>0</v>
      </c>
      <c r="T491" s="206">
        <f>S491*H491</f>
        <v>0</v>
      </c>
      <c r="AR491" s="110" t="s">
        <v>146</v>
      </c>
      <c r="AT491" s="110" t="s">
        <v>141</v>
      </c>
      <c r="AU491" s="110" t="s">
        <v>78</v>
      </c>
      <c r="AY491" s="110" t="s">
        <v>139</v>
      </c>
      <c r="BE491" s="207">
        <f>IF(N491="základní",J491,0)</f>
        <v>0</v>
      </c>
      <c r="BF491" s="207">
        <f>IF(N491="snížená",J491,0)</f>
        <v>0</v>
      </c>
      <c r="BG491" s="207">
        <f>IF(N491="zákl. přenesená",J491,0)</f>
        <v>0</v>
      </c>
      <c r="BH491" s="207">
        <f>IF(N491="sníž. přenesená",J491,0)</f>
        <v>0</v>
      </c>
      <c r="BI491" s="207">
        <f>IF(N491="nulová",J491,0)</f>
        <v>0</v>
      </c>
      <c r="BJ491" s="110" t="s">
        <v>76</v>
      </c>
      <c r="BK491" s="207">
        <f>ROUND(I491*H491,2)</f>
        <v>0</v>
      </c>
      <c r="BL491" s="110" t="s">
        <v>146</v>
      </c>
      <c r="BM491" s="110" t="s">
        <v>654</v>
      </c>
    </row>
    <row r="492" spans="2:47" s="259" customFormat="1" ht="27">
      <c r="B492" s="119"/>
      <c r="D492" s="208" t="s">
        <v>148</v>
      </c>
      <c r="F492" s="321" t="s">
        <v>2170</v>
      </c>
      <c r="L492" s="119"/>
      <c r="M492" s="210"/>
      <c r="N492" s="262"/>
      <c r="O492" s="262"/>
      <c r="P492" s="262"/>
      <c r="Q492" s="262"/>
      <c r="R492" s="262"/>
      <c r="S492" s="262"/>
      <c r="T492" s="211"/>
      <c r="AT492" s="110" t="s">
        <v>148</v>
      </c>
      <c r="AU492" s="110" t="s">
        <v>78</v>
      </c>
    </row>
    <row r="493" spans="2:47" s="259" customFormat="1" ht="27">
      <c r="B493" s="119"/>
      <c r="D493" s="208" t="s">
        <v>159</v>
      </c>
      <c r="F493" s="212" t="s">
        <v>160</v>
      </c>
      <c r="L493" s="119"/>
      <c r="M493" s="210"/>
      <c r="N493" s="262"/>
      <c r="O493" s="262"/>
      <c r="P493" s="262"/>
      <c r="Q493" s="262"/>
      <c r="R493" s="262"/>
      <c r="S493" s="262"/>
      <c r="T493" s="211"/>
      <c r="AT493" s="110" t="s">
        <v>159</v>
      </c>
      <c r="AU493" s="110" t="s">
        <v>78</v>
      </c>
    </row>
    <row r="494" spans="2:51" s="221" customFormat="1" ht="13.5">
      <c r="B494" s="220"/>
      <c r="D494" s="208" t="s">
        <v>161</v>
      </c>
      <c r="E494" s="222" t="s">
        <v>5</v>
      </c>
      <c r="F494" s="223" t="s">
        <v>656</v>
      </c>
      <c r="H494" s="224">
        <v>365</v>
      </c>
      <c r="L494" s="220"/>
      <c r="M494" s="225"/>
      <c r="N494" s="226"/>
      <c r="O494" s="226"/>
      <c r="P494" s="226"/>
      <c r="Q494" s="226"/>
      <c r="R494" s="226"/>
      <c r="S494" s="226"/>
      <c r="T494" s="227"/>
      <c r="AT494" s="222" t="s">
        <v>161</v>
      </c>
      <c r="AU494" s="222" t="s">
        <v>78</v>
      </c>
      <c r="AV494" s="221" t="s">
        <v>78</v>
      </c>
      <c r="AW494" s="221" t="s">
        <v>34</v>
      </c>
      <c r="AX494" s="221" t="s">
        <v>76</v>
      </c>
      <c r="AY494" s="222" t="s">
        <v>139</v>
      </c>
    </row>
    <row r="495" spans="2:63" s="184" customFormat="1" ht="29.85" customHeight="1">
      <c r="B495" s="183"/>
      <c r="D495" s="185" t="s">
        <v>69</v>
      </c>
      <c r="E495" s="194" t="s">
        <v>213</v>
      </c>
      <c r="F495" s="194" t="s">
        <v>657</v>
      </c>
      <c r="J495" s="195">
        <f>BK495</f>
        <v>0</v>
      </c>
      <c r="L495" s="183"/>
      <c r="M495" s="188"/>
      <c r="N495" s="189"/>
      <c r="O495" s="189"/>
      <c r="P495" s="190">
        <f>SUM(P496:P706)</f>
        <v>0</v>
      </c>
      <c r="Q495" s="189"/>
      <c r="R495" s="190">
        <f>SUM(R496:R706)</f>
        <v>102.65414882</v>
      </c>
      <c r="S495" s="189"/>
      <c r="T495" s="191">
        <f>SUM(T496:T706)</f>
        <v>0</v>
      </c>
      <c r="AR495" s="185" t="s">
        <v>76</v>
      </c>
      <c r="AT495" s="192" t="s">
        <v>69</v>
      </c>
      <c r="AU495" s="192" t="s">
        <v>76</v>
      </c>
      <c r="AY495" s="185" t="s">
        <v>139</v>
      </c>
      <c r="BK495" s="193">
        <f>SUM(BK496:BK706)</f>
        <v>0</v>
      </c>
    </row>
    <row r="496" spans="2:65" s="259" customFormat="1" ht="25.5" customHeight="1">
      <c r="B496" s="119"/>
      <c r="C496" s="196" t="s">
        <v>658</v>
      </c>
      <c r="D496" s="196" t="s">
        <v>141</v>
      </c>
      <c r="E496" s="197" t="s">
        <v>659</v>
      </c>
      <c r="F496" s="198" t="s">
        <v>660</v>
      </c>
      <c r="G496" s="199" t="s">
        <v>224</v>
      </c>
      <c r="H496" s="200">
        <v>18</v>
      </c>
      <c r="I496" s="6"/>
      <c r="J496" s="202">
        <f>ROUND(I496*H496,2)</f>
        <v>0</v>
      </c>
      <c r="K496" s="198" t="s">
        <v>145</v>
      </c>
      <c r="L496" s="119"/>
      <c r="M496" s="203" t="s">
        <v>5</v>
      </c>
      <c r="N496" s="204" t="s">
        <v>41</v>
      </c>
      <c r="O496" s="262"/>
      <c r="P496" s="205">
        <f>O496*H496</f>
        <v>0</v>
      </c>
      <c r="Q496" s="205">
        <v>0</v>
      </c>
      <c r="R496" s="205">
        <f>Q496*H496</f>
        <v>0</v>
      </c>
      <c r="S496" s="205">
        <v>0</v>
      </c>
      <c r="T496" s="206">
        <f>S496*H496</f>
        <v>0</v>
      </c>
      <c r="AR496" s="110" t="s">
        <v>146</v>
      </c>
      <c r="AT496" s="110" t="s">
        <v>141</v>
      </c>
      <c r="AU496" s="110" t="s">
        <v>78</v>
      </c>
      <c r="AY496" s="110" t="s">
        <v>139</v>
      </c>
      <c r="BE496" s="207">
        <f>IF(N496="základní",J496,0)</f>
        <v>0</v>
      </c>
      <c r="BF496" s="207">
        <f>IF(N496="snížená",J496,0)</f>
        <v>0</v>
      </c>
      <c r="BG496" s="207">
        <f>IF(N496="zákl. přenesená",J496,0)</f>
        <v>0</v>
      </c>
      <c r="BH496" s="207">
        <f>IF(N496="sníž. přenesená",J496,0)</f>
        <v>0</v>
      </c>
      <c r="BI496" s="207">
        <f>IF(N496="nulová",J496,0)</f>
        <v>0</v>
      </c>
      <c r="BJ496" s="110" t="s">
        <v>76</v>
      </c>
      <c r="BK496" s="207">
        <f>ROUND(I496*H496,2)</f>
        <v>0</v>
      </c>
      <c r="BL496" s="110" t="s">
        <v>146</v>
      </c>
      <c r="BM496" s="110" t="s">
        <v>661</v>
      </c>
    </row>
    <row r="497" spans="2:47" s="259" customFormat="1" ht="27">
      <c r="B497" s="119"/>
      <c r="D497" s="208" t="s">
        <v>148</v>
      </c>
      <c r="F497" s="209" t="s">
        <v>662</v>
      </c>
      <c r="L497" s="119"/>
      <c r="M497" s="210"/>
      <c r="N497" s="262"/>
      <c r="O497" s="262"/>
      <c r="P497" s="262"/>
      <c r="Q497" s="262"/>
      <c r="R497" s="262"/>
      <c r="S497" s="262"/>
      <c r="T497" s="211"/>
      <c r="AT497" s="110" t="s">
        <v>148</v>
      </c>
      <c r="AU497" s="110" t="s">
        <v>78</v>
      </c>
    </row>
    <row r="498" spans="2:47" s="259" customFormat="1" ht="27">
      <c r="B498" s="119"/>
      <c r="D498" s="208" t="s">
        <v>159</v>
      </c>
      <c r="F498" s="212" t="s">
        <v>160</v>
      </c>
      <c r="L498" s="119"/>
      <c r="M498" s="210"/>
      <c r="N498" s="262"/>
      <c r="O498" s="262"/>
      <c r="P498" s="262"/>
      <c r="Q498" s="262"/>
      <c r="R498" s="262"/>
      <c r="S498" s="262"/>
      <c r="T498" s="211"/>
      <c r="AT498" s="110" t="s">
        <v>159</v>
      </c>
      <c r="AU498" s="110" t="s">
        <v>78</v>
      </c>
    </row>
    <row r="499" spans="2:51" s="214" customFormat="1" ht="13.5">
      <c r="B499" s="213"/>
      <c r="D499" s="208" t="s">
        <v>161</v>
      </c>
      <c r="E499" s="215" t="s">
        <v>5</v>
      </c>
      <c r="F499" s="216" t="s">
        <v>663</v>
      </c>
      <c r="H499" s="215" t="s">
        <v>5</v>
      </c>
      <c r="L499" s="213"/>
      <c r="M499" s="217"/>
      <c r="N499" s="218"/>
      <c r="O499" s="218"/>
      <c r="P499" s="218"/>
      <c r="Q499" s="218"/>
      <c r="R499" s="218"/>
      <c r="S499" s="218"/>
      <c r="T499" s="219"/>
      <c r="AT499" s="215" t="s">
        <v>161</v>
      </c>
      <c r="AU499" s="215" t="s">
        <v>78</v>
      </c>
      <c r="AV499" s="214" t="s">
        <v>76</v>
      </c>
      <c r="AW499" s="214" t="s">
        <v>34</v>
      </c>
      <c r="AX499" s="214" t="s">
        <v>70</v>
      </c>
      <c r="AY499" s="215" t="s">
        <v>139</v>
      </c>
    </row>
    <row r="500" spans="2:51" s="221" customFormat="1" ht="13.5">
      <c r="B500" s="220"/>
      <c r="D500" s="208" t="s">
        <v>161</v>
      </c>
      <c r="E500" s="222" t="s">
        <v>5</v>
      </c>
      <c r="F500" s="223" t="s">
        <v>279</v>
      </c>
      <c r="H500" s="224">
        <v>18</v>
      </c>
      <c r="L500" s="220"/>
      <c r="M500" s="225"/>
      <c r="N500" s="226"/>
      <c r="O500" s="226"/>
      <c r="P500" s="226"/>
      <c r="Q500" s="226"/>
      <c r="R500" s="226"/>
      <c r="S500" s="226"/>
      <c r="T500" s="227"/>
      <c r="AT500" s="222" t="s">
        <v>161</v>
      </c>
      <c r="AU500" s="222" t="s">
        <v>78</v>
      </c>
      <c r="AV500" s="221" t="s">
        <v>78</v>
      </c>
      <c r="AW500" s="221" t="s">
        <v>34</v>
      </c>
      <c r="AX500" s="221" t="s">
        <v>76</v>
      </c>
      <c r="AY500" s="222" t="s">
        <v>139</v>
      </c>
    </row>
    <row r="501" spans="2:65" s="259" customFormat="1" ht="16.5" customHeight="1">
      <c r="B501" s="119"/>
      <c r="C501" s="244" t="s">
        <v>664</v>
      </c>
      <c r="D501" s="244" t="s">
        <v>368</v>
      </c>
      <c r="E501" s="245" t="s">
        <v>665</v>
      </c>
      <c r="F501" s="246" t="s">
        <v>666</v>
      </c>
      <c r="G501" s="247" t="s">
        <v>224</v>
      </c>
      <c r="H501" s="248">
        <v>18.54</v>
      </c>
      <c r="I501" s="6"/>
      <c r="J501" s="249">
        <f>ROUND(I501*H501,2)</f>
        <v>0</v>
      </c>
      <c r="K501" s="246" t="s">
        <v>5</v>
      </c>
      <c r="L501" s="250"/>
      <c r="M501" s="251" t="s">
        <v>5</v>
      </c>
      <c r="N501" s="252" t="s">
        <v>41</v>
      </c>
      <c r="O501" s="262"/>
      <c r="P501" s="205">
        <f>O501*H501</f>
        <v>0</v>
      </c>
      <c r="Q501" s="205">
        <v>0.00212</v>
      </c>
      <c r="R501" s="205">
        <f>Q501*H501</f>
        <v>0.039304799999999994</v>
      </c>
      <c r="S501" s="205">
        <v>0</v>
      </c>
      <c r="T501" s="206">
        <f>S501*H501</f>
        <v>0</v>
      </c>
      <c r="AR501" s="110" t="s">
        <v>213</v>
      </c>
      <c r="AT501" s="110" t="s">
        <v>368</v>
      </c>
      <c r="AU501" s="110" t="s">
        <v>78</v>
      </c>
      <c r="AY501" s="110" t="s">
        <v>139</v>
      </c>
      <c r="BE501" s="207">
        <f>IF(N501="základní",J501,0)</f>
        <v>0</v>
      </c>
      <c r="BF501" s="207">
        <f>IF(N501="snížená",J501,0)</f>
        <v>0</v>
      </c>
      <c r="BG501" s="207">
        <f>IF(N501="zákl. přenesená",J501,0)</f>
        <v>0</v>
      </c>
      <c r="BH501" s="207">
        <f>IF(N501="sníž. přenesená",J501,0)</f>
        <v>0</v>
      </c>
      <c r="BI501" s="207">
        <f>IF(N501="nulová",J501,0)</f>
        <v>0</v>
      </c>
      <c r="BJ501" s="110" t="s">
        <v>76</v>
      </c>
      <c r="BK501" s="207">
        <f>ROUND(I501*H501,2)</f>
        <v>0</v>
      </c>
      <c r="BL501" s="110" t="s">
        <v>146</v>
      </c>
      <c r="BM501" s="110" t="s">
        <v>667</v>
      </c>
    </row>
    <row r="502" spans="2:47" s="259" customFormat="1" ht="13.5">
      <c r="B502" s="119"/>
      <c r="D502" s="208" t="s">
        <v>148</v>
      </c>
      <c r="F502" s="209" t="s">
        <v>666</v>
      </c>
      <c r="L502" s="119"/>
      <c r="M502" s="210"/>
      <c r="N502" s="262"/>
      <c r="O502" s="262"/>
      <c r="P502" s="262"/>
      <c r="Q502" s="262"/>
      <c r="R502" s="262"/>
      <c r="S502" s="262"/>
      <c r="T502" s="211"/>
      <c r="AT502" s="110" t="s">
        <v>148</v>
      </c>
      <c r="AU502" s="110" t="s">
        <v>78</v>
      </c>
    </row>
    <row r="503" spans="2:51" s="221" customFormat="1" ht="13.5">
      <c r="B503" s="220"/>
      <c r="D503" s="208" t="s">
        <v>161</v>
      </c>
      <c r="F503" s="223" t="s">
        <v>668</v>
      </c>
      <c r="H503" s="224">
        <v>18.54</v>
      </c>
      <c r="L503" s="220"/>
      <c r="M503" s="225"/>
      <c r="N503" s="226"/>
      <c r="O503" s="226"/>
      <c r="P503" s="226"/>
      <c r="Q503" s="226"/>
      <c r="R503" s="226"/>
      <c r="S503" s="226"/>
      <c r="T503" s="227"/>
      <c r="AT503" s="222" t="s">
        <v>161</v>
      </c>
      <c r="AU503" s="222" t="s">
        <v>78</v>
      </c>
      <c r="AV503" s="221" t="s">
        <v>78</v>
      </c>
      <c r="AW503" s="221" t="s">
        <v>6</v>
      </c>
      <c r="AX503" s="221" t="s">
        <v>76</v>
      </c>
      <c r="AY503" s="222" t="s">
        <v>139</v>
      </c>
    </row>
    <row r="504" spans="2:65" s="259" customFormat="1" ht="25.5" customHeight="1">
      <c r="B504" s="119"/>
      <c r="C504" s="196" t="s">
        <v>669</v>
      </c>
      <c r="D504" s="196" t="s">
        <v>141</v>
      </c>
      <c r="E504" s="197" t="s">
        <v>670</v>
      </c>
      <c r="F504" s="198" t="s">
        <v>671</v>
      </c>
      <c r="G504" s="199" t="s">
        <v>224</v>
      </c>
      <c r="H504" s="200">
        <v>447.4</v>
      </c>
      <c r="I504" s="6"/>
      <c r="J504" s="202">
        <f>ROUND(I504*H504,2)</f>
        <v>0</v>
      </c>
      <c r="K504" s="198" t="s">
        <v>145</v>
      </c>
      <c r="L504" s="119"/>
      <c r="M504" s="203" t="s">
        <v>5</v>
      </c>
      <c r="N504" s="204" t="s">
        <v>41</v>
      </c>
      <c r="O504" s="262"/>
      <c r="P504" s="205">
        <f>O504*H504</f>
        <v>0</v>
      </c>
      <c r="Q504" s="205">
        <v>2E-05</v>
      </c>
      <c r="R504" s="205">
        <f>Q504*H504</f>
        <v>0.008948000000000001</v>
      </c>
      <c r="S504" s="205">
        <v>0</v>
      </c>
      <c r="T504" s="206">
        <f>S504*H504</f>
        <v>0</v>
      </c>
      <c r="AR504" s="110" t="s">
        <v>146</v>
      </c>
      <c r="AT504" s="110" t="s">
        <v>141</v>
      </c>
      <c r="AU504" s="110" t="s">
        <v>78</v>
      </c>
      <c r="AY504" s="110" t="s">
        <v>139</v>
      </c>
      <c r="BE504" s="207">
        <f>IF(N504="základní",J504,0)</f>
        <v>0</v>
      </c>
      <c r="BF504" s="207">
        <f>IF(N504="snížená",J504,0)</f>
        <v>0</v>
      </c>
      <c r="BG504" s="207">
        <f>IF(N504="zákl. přenesená",J504,0)</f>
        <v>0</v>
      </c>
      <c r="BH504" s="207">
        <f>IF(N504="sníž. přenesená",J504,0)</f>
        <v>0</v>
      </c>
      <c r="BI504" s="207">
        <f>IF(N504="nulová",J504,0)</f>
        <v>0</v>
      </c>
      <c r="BJ504" s="110" t="s">
        <v>76</v>
      </c>
      <c r="BK504" s="207">
        <f>ROUND(I504*H504,2)</f>
        <v>0</v>
      </c>
      <c r="BL504" s="110" t="s">
        <v>146</v>
      </c>
      <c r="BM504" s="110" t="s">
        <v>672</v>
      </c>
    </row>
    <row r="505" spans="2:47" s="259" customFormat="1" ht="13.5">
      <c r="B505" s="119"/>
      <c r="D505" s="208" t="s">
        <v>148</v>
      </c>
      <c r="F505" s="209" t="s">
        <v>673</v>
      </c>
      <c r="L505" s="119"/>
      <c r="M505" s="210"/>
      <c r="N505" s="262"/>
      <c r="O505" s="262"/>
      <c r="P505" s="262"/>
      <c r="Q505" s="262"/>
      <c r="R505" s="262"/>
      <c r="S505" s="262"/>
      <c r="T505" s="211"/>
      <c r="AT505" s="110" t="s">
        <v>148</v>
      </c>
      <c r="AU505" s="110" t="s">
        <v>78</v>
      </c>
    </row>
    <row r="506" spans="2:47" s="259" customFormat="1" ht="27">
      <c r="B506" s="119"/>
      <c r="D506" s="208" t="s">
        <v>159</v>
      </c>
      <c r="F506" s="212" t="s">
        <v>160</v>
      </c>
      <c r="L506" s="119"/>
      <c r="M506" s="210"/>
      <c r="N506" s="262"/>
      <c r="O506" s="262"/>
      <c r="P506" s="262"/>
      <c r="Q506" s="262"/>
      <c r="R506" s="262"/>
      <c r="S506" s="262"/>
      <c r="T506" s="211"/>
      <c r="AT506" s="110" t="s">
        <v>159</v>
      </c>
      <c r="AU506" s="110" t="s">
        <v>78</v>
      </c>
    </row>
    <row r="507" spans="2:51" s="214" customFormat="1" ht="13.5">
      <c r="B507" s="213"/>
      <c r="D507" s="208" t="s">
        <v>161</v>
      </c>
      <c r="E507" s="215" t="s">
        <v>5</v>
      </c>
      <c r="F507" s="216" t="s">
        <v>674</v>
      </c>
      <c r="H507" s="215" t="s">
        <v>5</v>
      </c>
      <c r="L507" s="213"/>
      <c r="M507" s="217"/>
      <c r="N507" s="218"/>
      <c r="O507" s="218"/>
      <c r="P507" s="218"/>
      <c r="Q507" s="218"/>
      <c r="R507" s="218"/>
      <c r="S507" s="218"/>
      <c r="T507" s="219"/>
      <c r="AT507" s="215" t="s">
        <v>161</v>
      </c>
      <c r="AU507" s="215" t="s">
        <v>78</v>
      </c>
      <c r="AV507" s="214" t="s">
        <v>76</v>
      </c>
      <c r="AW507" s="214" t="s">
        <v>34</v>
      </c>
      <c r="AX507" s="214" t="s">
        <v>70</v>
      </c>
      <c r="AY507" s="215" t="s">
        <v>139</v>
      </c>
    </row>
    <row r="508" spans="2:51" s="221" customFormat="1" ht="13.5">
      <c r="B508" s="220"/>
      <c r="D508" s="208" t="s">
        <v>161</v>
      </c>
      <c r="E508" s="222" t="s">
        <v>5</v>
      </c>
      <c r="F508" s="223" t="s">
        <v>675</v>
      </c>
      <c r="H508" s="224">
        <v>370.2</v>
      </c>
      <c r="L508" s="220"/>
      <c r="M508" s="225"/>
      <c r="N508" s="226"/>
      <c r="O508" s="226"/>
      <c r="P508" s="226"/>
      <c r="Q508" s="226"/>
      <c r="R508" s="226"/>
      <c r="S508" s="226"/>
      <c r="T508" s="227"/>
      <c r="AT508" s="222" t="s">
        <v>161</v>
      </c>
      <c r="AU508" s="222" t="s">
        <v>78</v>
      </c>
      <c r="AV508" s="221" t="s">
        <v>78</v>
      </c>
      <c r="AW508" s="221" t="s">
        <v>34</v>
      </c>
      <c r="AX508" s="221" t="s">
        <v>70</v>
      </c>
      <c r="AY508" s="222" t="s">
        <v>139</v>
      </c>
    </row>
    <row r="509" spans="2:51" s="214" customFormat="1" ht="13.5">
      <c r="B509" s="213"/>
      <c r="D509" s="208" t="s">
        <v>161</v>
      </c>
      <c r="E509" s="215" t="s">
        <v>5</v>
      </c>
      <c r="F509" s="216" t="s">
        <v>676</v>
      </c>
      <c r="H509" s="215" t="s">
        <v>5</v>
      </c>
      <c r="L509" s="213"/>
      <c r="M509" s="217"/>
      <c r="N509" s="218"/>
      <c r="O509" s="218"/>
      <c r="P509" s="218"/>
      <c r="Q509" s="218"/>
      <c r="R509" s="218"/>
      <c r="S509" s="218"/>
      <c r="T509" s="219"/>
      <c r="AT509" s="215" t="s">
        <v>161</v>
      </c>
      <c r="AU509" s="215" t="s">
        <v>78</v>
      </c>
      <c r="AV509" s="214" t="s">
        <v>76</v>
      </c>
      <c r="AW509" s="214" t="s">
        <v>34</v>
      </c>
      <c r="AX509" s="214" t="s">
        <v>70</v>
      </c>
      <c r="AY509" s="215" t="s">
        <v>139</v>
      </c>
    </row>
    <row r="510" spans="2:51" s="221" customFormat="1" ht="13.5">
      <c r="B510" s="220"/>
      <c r="D510" s="208" t="s">
        <v>161</v>
      </c>
      <c r="E510" s="222" t="s">
        <v>5</v>
      </c>
      <c r="F510" s="223" t="s">
        <v>228</v>
      </c>
      <c r="H510" s="224">
        <v>75</v>
      </c>
      <c r="L510" s="220"/>
      <c r="M510" s="225"/>
      <c r="N510" s="226"/>
      <c r="O510" s="226"/>
      <c r="P510" s="226"/>
      <c r="Q510" s="226"/>
      <c r="R510" s="226"/>
      <c r="S510" s="226"/>
      <c r="T510" s="227"/>
      <c r="AT510" s="222" t="s">
        <v>161</v>
      </c>
      <c r="AU510" s="222" t="s">
        <v>78</v>
      </c>
      <c r="AV510" s="221" t="s">
        <v>78</v>
      </c>
      <c r="AW510" s="221" t="s">
        <v>34</v>
      </c>
      <c r="AX510" s="221" t="s">
        <v>70</v>
      </c>
      <c r="AY510" s="222" t="s">
        <v>139</v>
      </c>
    </row>
    <row r="511" spans="2:51" s="214" customFormat="1" ht="13.5">
      <c r="B511" s="213"/>
      <c r="D511" s="208" t="s">
        <v>161</v>
      </c>
      <c r="E511" s="215" t="s">
        <v>5</v>
      </c>
      <c r="F511" s="216" t="s">
        <v>677</v>
      </c>
      <c r="H511" s="215" t="s">
        <v>5</v>
      </c>
      <c r="L511" s="213"/>
      <c r="M511" s="217"/>
      <c r="N511" s="218"/>
      <c r="O511" s="218"/>
      <c r="P511" s="218"/>
      <c r="Q511" s="218"/>
      <c r="R511" s="218"/>
      <c r="S511" s="218"/>
      <c r="T511" s="219"/>
      <c r="AT511" s="215" t="s">
        <v>161</v>
      </c>
      <c r="AU511" s="215" t="s">
        <v>78</v>
      </c>
      <c r="AV511" s="214" t="s">
        <v>76</v>
      </c>
      <c r="AW511" s="214" t="s">
        <v>34</v>
      </c>
      <c r="AX511" s="214" t="s">
        <v>70</v>
      </c>
      <c r="AY511" s="215" t="s">
        <v>139</v>
      </c>
    </row>
    <row r="512" spans="2:51" s="221" customFormat="1" ht="13.5">
      <c r="B512" s="220"/>
      <c r="D512" s="208" t="s">
        <v>161</v>
      </c>
      <c r="E512" s="222" t="s">
        <v>5</v>
      </c>
      <c r="F512" s="223" t="s">
        <v>678</v>
      </c>
      <c r="H512" s="224">
        <v>2.2</v>
      </c>
      <c r="L512" s="220"/>
      <c r="M512" s="225"/>
      <c r="N512" s="226"/>
      <c r="O512" s="226"/>
      <c r="P512" s="226"/>
      <c r="Q512" s="226"/>
      <c r="R512" s="226"/>
      <c r="S512" s="226"/>
      <c r="T512" s="227"/>
      <c r="AT512" s="222" t="s">
        <v>161</v>
      </c>
      <c r="AU512" s="222" t="s">
        <v>78</v>
      </c>
      <c r="AV512" s="221" t="s">
        <v>78</v>
      </c>
      <c r="AW512" s="221" t="s">
        <v>34</v>
      </c>
      <c r="AX512" s="221" t="s">
        <v>70</v>
      </c>
      <c r="AY512" s="222" t="s">
        <v>139</v>
      </c>
    </row>
    <row r="513" spans="2:51" s="229" customFormat="1" ht="13.5">
      <c r="B513" s="228"/>
      <c r="D513" s="208" t="s">
        <v>161</v>
      </c>
      <c r="E513" s="230" t="s">
        <v>5</v>
      </c>
      <c r="F513" s="231" t="s">
        <v>173</v>
      </c>
      <c r="H513" s="232">
        <v>447.4</v>
      </c>
      <c r="L513" s="228"/>
      <c r="M513" s="233"/>
      <c r="N513" s="234"/>
      <c r="O513" s="234"/>
      <c r="P513" s="234"/>
      <c r="Q513" s="234"/>
      <c r="R513" s="234"/>
      <c r="S513" s="234"/>
      <c r="T513" s="235"/>
      <c r="AT513" s="230" t="s">
        <v>161</v>
      </c>
      <c r="AU513" s="230" t="s">
        <v>78</v>
      </c>
      <c r="AV513" s="229" t="s">
        <v>146</v>
      </c>
      <c r="AW513" s="229" t="s">
        <v>34</v>
      </c>
      <c r="AX513" s="229" t="s">
        <v>76</v>
      </c>
      <c r="AY513" s="230" t="s">
        <v>139</v>
      </c>
    </row>
    <row r="514" spans="2:65" s="259" customFormat="1" ht="16.5" customHeight="1">
      <c r="B514" s="119"/>
      <c r="C514" s="244" t="s">
        <v>679</v>
      </c>
      <c r="D514" s="244" t="s">
        <v>368</v>
      </c>
      <c r="E514" s="245" t="s">
        <v>680</v>
      </c>
      <c r="F514" s="246" t="s">
        <v>681</v>
      </c>
      <c r="G514" s="247" t="s">
        <v>224</v>
      </c>
      <c r="H514" s="248">
        <v>460.822</v>
      </c>
      <c r="I514" s="6"/>
      <c r="J514" s="249">
        <f>ROUND(I514*H514,2)</f>
        <v>0</v>
      </c>
      <c r="K514" s="246" t="s">
        <v>145</v>
      </c>
      <c r="L514" s="250"/>
      <c r="M514" s="251" t="s">
        <v>5</v>
      </c>
      <c r="N514" s="252" t="s">
        <v>41</v>
      </c>
      <c r="O514" s="262"/>
      <c r="P514" s="205">
        <f>O514*H514</f>
        <v>0</v>
      </c>
      <c r="Q514" s="205">
        <v>0.00729</v>
      </c>
      <c r="R514" s="205">
        <f>Q514*H514</f>
        <v>3.3593923799999996</v>
      </c>
      <c r="S514" s="205">
        <v>0</v>
      </c>
      <c r="T514" s="206">
        <f>S514*H514</f>
        <v>0</v>
      </c>
      <c r="AR514" s="110" t="s">
        <v>213</v>
      </c>
      <c r="AT514" s="110" t="s">
        <v>368</v>
      </c>
      <c r="AU514" s="110" t="s">
        <v>78</v>
      </c>
      <c r="AY514" s="110" t="s">
        <v>139</v>
      </c>
      <c r="BE514" s="207">
        <f>IF(N514="základní",J514,0)</f>
        <v>0</v>
      </c>
      <c r="BF514" s="207">
        <f>IF(N514="snížená",J514,0)</f>
        <v>0</v>
      </c>
      <c r="BG514" s="207">
        <f>IF(N514="zákl. přenesená",J514,0)</f>
        <v>0</v>
      </c>
      <c r="BH514" s="207">
        <f>IF(N514="sníž. přenesená",J514,0)</f>
        <v>0</v>
      </c>
      <c r="BI514" s="207">
        <f>IF(N514="nulová",J514,0)</f>
        <v>0</v>
      </c>
      <c r="BJ514" s="110" t="s">
        <v>76</v>
      </c>
      <c r="BK514" s="207">
        <f>ROUND(I514*H514,2)</f>
        <v>0</v>
      </c>
      <c r="BL514" s="110" t="s">
        <v>146</v>
      </c>
      <c r="BM514" s="110" t="s">
        <v>682</v>
      </c>
    </row>
    <row r="515" spans="2:47" s="259" customFormat="1" ht="13.5">
      <c r="B515" s="119"/>
      <c r="D515" s="208" t="s">
        <v>148</v>
      </c>
      <c r="F515" s="209" t="s">
        <v>681</v>
      </c>
      <c r="L515" s="119"/>
      <c r="M515" s="210"/>
      <c r="N515" s="262"/>
      <c r="O515" s="262"/>
      <c r="P515" s="262"/>
      <c r="Q515" s="262"/>
      <c r="R515" s="262"/>
      <c r="S515" s="262"/>
      <c r="T515" s="211"/>
      <c r="AT515" s="110" t="s">
        <v>148</v>
      </c>
      <c r="AU515" s="110" t="s">
        <v>78</v>
      </c>
    </row>
    <row r="516" spans="2:51" s="221" customFormat="1" ht="13.5">
      <c r="B516" s="220"/>
      <c r="D516" s="208" t="s">
        <v>161</v>
      </c>
      <c r="F516" s="223" t="s">
        <v>683</v>
      </c>
      <c r="H516" s="224">
        <v>460.822</v>
      </c>
      <c r="L516" s="220"/>
      <c r="M516" s="225"/>
      <c r="N516" s="226"/>
      <c r="O516" s="226"/>
      <c r="P516" s="226"/>
      <c r="Q516" s="226"/>
      <c r="R516" s="226"/>
      <c r="S516" s="226"/>
      <c r="T516" s="227"/>
      <c r="AT516" s="222" t="s">
        <v>161</v>
      </c>
      <c r="AU516" s="222" t="s">
        <v>78</v>
      </c>
      <c r="AV516" s="221" t="s">
        <v>78</v>
      </c>
      <c r="AW516" s="221" t="s">
        <v>6</v>
      </c>
      <c r="AX516" s="221" t="s">
        <v>76</v>
      </c>
      <c r="AY516" s="222" t="s">
        <v>139</v>
      </c>
    </row>
    <row r="517" spans="2:65" s="259" customFormat="1" ht="25.5" customHeight="1">
      <c r="B517" s="119"/>
      <c r="C517" s="196" t="s">
        <v>228</v>
      </c>
      <c r="D517" s="196" t="s">
        <v>141</v>
      </c>
      <c r="E517" s="197" t="s">
        <v>684</v>
      </c>
      <c r="F517" s="198" t="s">
        <v>685</v>
      </c>
      <c r="G517" s="199" t="s">
        <v>224</v>
      </c>
      <c r="H517" s="200">
        <v>344.7</v>
      </c>
      <c r="I517" s="6"/>
      <c r="J517" s="202">
        <f>ROUND(I517*H517,2)</f>
        <v>0</v>
      </c>
      <c r="K517" s="198" t="s">
        <v>145</v>
      </c>
      <c r="L517" s="119"/>
      <c r="M517" s="203" t="s">
        <v>5</v>
      </c>
      <c r="N517" s="204" t="s">
        <v>41</v>
      </c>
      <c r="O517" s="262"/>
      <c r="P517" s="205">
        <f>O517*H517</f>
        <v>0</v>
      </c>
      <c r="Q517" s="205">
        <v>2E-05</v>
      </c>
      <c r="R517" s="205">
        <f>Q517*H517</f>
        <v>0.006894</v>
      </c>
      <c r="S517" s="205">
        <v>0</v>
      </c>
      <c r="T517" s="206">
        <f>S517*H517</f>
        <v>0</v>
      </c>
      <c r="AR517" s="110" t="s">
        <v>146</v>
      </c>
      <c r="AT517" s="110" t="s">
        <v>141</v>
      </c>
      <c r="AU517" s="110" t="s">
        <v>78</v>
      </c>
      <c r="AY517" s="110" t="s">
        <v>139</v>
      </c>
      <c r="BE517" s="207">
        <f>IF(N517="základní",J517,0)</f>
        <v>0</v>
      </c>
      <c r="BF517" s="207">
        <f>IF(N517="snížená",J517,0)</f>
        <v>0</v>
      </c>
      <c r="BG517" s="207">
        <f>IF(N517="zákl. přenesená",J517,0)</f>
        <v>0</v>
      </c>
      <c r="BH517" s="207">
        <f>IF(N517="sníž. přenesená",J517,0)</f>
        <v>0</v>
      </c>
      <c r="BI517" s="207">
        <f>IF(N517="nulová",J517,0)</f>
        <v>0</v>
      </c>
      <c r="BJ517" s="110" t="s">
        <v>76</v>
      </c>
      <c r="BK517" s="207">
        <f>ROUND(I517*H517,2)</f>
        <v>0</v>
      </c>
      <c r="BL517" s="110" t="s">
        <v>146</v>
      </c>
      <c r="BM517" s="110" t="s">
        <v>686</v>
      </c>
    </row>
    <row r="518" spans="2:47" s="259" customFormat="1" ht="13.5">
      <c r="B518" s="119"/>
      <c r="D518" s="208" t="s">
        <v>148</v>
      </c>
      <c r="F518" s="209" t="s">
        <v>687</v>
      </c>
      <c r="L518" s="119"/>
      <c r="M518" s="210"/>
      <c r="N518" s="262"/>
      <c r="O518" s="262"/>
      <c r="P518" s="262"/>
      <c r="Q518" s="262"/>
      <c r="R518" s="262"/>
      <c r="S518" s="262"/>
      <c r="T518" s="211"/>
      <c r="AT518" s="110" t="s">
        <v>148</v>
      </c>
      <c r="AU518" s="110" t="s">
        <v>78</v>
      </c>
    </row>
    <row r="519" spans="2:47" s="259" customFormat="1" ht="27">
      <c r="B519" s="119"/>
      <c r="D519" s="208" t="s">
        <v>159</v>
      </c>
      <c r="F519" s="212" t="s">
        <v>160</v>
      </c>
      <c r="L519" s="119"/>
      <c r="M519" s="210"/>
      <c r="N519" s="262"/>
      <c r="O519" s="262"/>
      <c r="P519" s="262"/>
      <c r="Q519" s="262"/>
      <c r="R519" s="262"/>
      <c r="S519" s="262"/>
      <c r="T519" s="211"/>
      <c r="AT519" s="110" t="s">
        <v>159</v>
      </c>
      <c r="AU519" s="110" t="s">
        <v>78</v>
      </c>
    </row>
    <row r="520" spans="2:51" s="214" customFormat="1" ht="13.5">
      <c r="B520" s="213"/>
      <c r="D520" s="208" t="s">
        <v>161</v>
      </c>
      <c r="E520" s="215" t="s">
        <v>5</v>
      </c>
      <c r="F520" s="216" t="s">
        <v>674</v>
      </c>
      <c r="H520" s="215" t="s">
        <v>5</v>
      </c>
      <c r="L520" s="213"/>
      <c r="M520" s="217"/>
      <c r="N520" s="218"/>
      <c r="O520" s="218"/>
      <c r="P520" s="218"/>
      <c r="Q520" s="218"/>
      <c r="R520" s="218"/>
      <c r="S520" s="218"/>
      <c r="T520" s="219"/>
      <c r="AT520" s="215" t="s">
        <v>161</v>
      </c>
      <c r="AU520" s="215" t="s">
        <v>78</v>
      </c>
      <c r="AV520" s="214" t="s">
        <v>76</v>
      </c>
      <c r="AW520" s="214" t="s">
        <v>34</v>
      </c>
      <c r="AX520" s="214" t="s">
        <v>70</v>
      </c>
      <c r="AY520" s="215" t="s">
        <v>139</v>
      </c>
    </row>
    <row r="521" spans="2:51" s="221" customFormat="1" ht="13.5">
      <c r="B521" s="220"/>
      <c r="D521" s="208" t="s">
        <v>161</v>
      </c>
      <c r="E521" s="222" t="s">
        <v>5</v>
      </c>
      <c r="F521" s="223" t="s">
        <v>688</v>
      </c>
      <c r="H521" s="224">
        <v>344.7</v>
      </c>
      <c r="L521" s="220"/>
      <c r="M521" s="225"/>
      <c r="N521" s="226"/>
      <c r="O521" s="226"/>
      <c r="P521" s="226"/>
      <c r="Q521" s="226"/>
      <c r="R521" s="226"/>
      <c r="S521" s="226"/>
      <c r="T521" s="227"/>
      <c r="AT521" s="222" t="s">
        <v>161</v>
      </c>
      <c r="AU521" s="222" t="s">
        <v>78</v>
      </c>
      <c r="AV521" s="221" t="s">
        <v>78</v>
      </c>
      <c r="AW521" s="221" t="s">
        <v>34</v>
      </c>
      <c r="AX521" s="221" t="s">
        <v>76</v>
      </c>
      <c r="AY521" s="222" t="s">
        <v>139</v>
      </c>
    </row>
    <row r="522" spans="2:65" s="259" customFormat="1" ht="16.5" customHeight="1">
      <c r="B522" s="119"/>
      <c r="C522" s="244" t="s">
        <v>689</v>
      </c>
      <c r="D522" s="244" t="s">
        <v>368</v>
      </c>
      <c r="E522" s="245" t="s">
        <v>690</v>
      </c>
      <c r="F522" s="246" t="s">
        <v>691</v>
      </c>
      <c r="G522" s="247" t="s">
        <v>224</v>
      </c>
      <c r="H522" s="248">
        <v>355.041</v>
      </c>
      <c r="I522" s="6"/>
      <c r="J522" s="249">
        <f>ROUND(I522*H522,2)</f>
        <v>0</v>
      </c>
      <c r="K522" s="246" t="s">
        <v>145</v>
      </c>
      <c r="L522" s="250"/>
      <c r="M522" s="251" t="s">
        <v>5</v>
      </c>
      <c r="N522" s="252" t="s">
        <v>41</v>
      </c>
      <c r="O522" s="262"/>
      <c r="P522" s="205">
        <f>O522*H522</f>
        <v>0</v>
      </c>
      <c r="Q522" s="205">
        <v>0.00804</v>
      </c>
      <c r="R522" s="205">
        <f>Q522*H522</f>
        <v>2.85452964</v>
      </c>
      <c r="S522" s="205">
        <v>0</v>
      </c>
      <c r="T522" s="206">
        <f>S522*H522</f>
        <v>0</v>
      </c>
      <c r="AR522" s="110" t="s">
        <v>213</v>
      </c>
      <c r="AT522" s="110" t="s">
        <v>368</v>
      </c>
      <c r="AU522" s="110" t="s">
        <v>78</v>
      </c>
      <c r="AY522" s="110" t="s">
        <v>139</v>
      </c>
      <c r="BE522" s="207">
        <f>IF(N522="základní",J522,0)</f>
        <v>0</v>
      </c>
      <c r="BF522" s="207">
        <f>IF(N522="snížená",J522,0)</f>
        <v>0</v>
      </c>
      <c r="BG522" s="207">
        <f>IF(N522="zákl. přenesená",J522,0)</f>
        <v>0</v>
      </c>
      <c r="BH522" s="207">
        <f>IF(N522="sníž. přenesená",J522,0)</f>
        <v>0</v>
      </c>
      <c r="BI522" s="207">
        <f>IF(N522="nulová",J522,0)</f>
        <v>0</v>
      </c>
      <c r="BJ522" s="110" t="s">
        <v>76</v>
      </c>
      <c r="BK522" s="207">
        <f>ROUND(I522*H522,2)</f>
        <v>0</v>
      </c>
      <c r="BL522" s="110" t="s">
        <v>146</v>
      </c>
      <c r="BM522" s="110" t="s">
        <v>692</v>
      </c>
    </row>
    <row r="523" spans="2:47" s="259" customFormat="1" ht="13.5">
      <c r="B523" s="119"/>
      <c r="D523" s="208" t="s">
        <v>148</v>
      </c>
      <c r="F523" s="209" t="s">
        <v>691</v>
      </c>
      <c r="L523" s="119"/>
      <c r="M523" s="210"/>
      <c r="N523" s="262"/>
      <c r="O523" s="262"/>
      <c r="P523" s="262"/>
      <c r="Q523" s="262"/>
      <c r="R523" s="262"/>
      <c r="S523" s="262"/>
      <c r="T523" s="211"/>
      <c r="AT523" s="110" t="s">
        <v>148</v>
      </c>
      <c r="AU523" s="110" t="s">
        <v>78</v>
      </c>
    </row>
    <row r="524" spans="2:51" s="221" customFormat="1" ht="13.5">
      <c r="B524" s="220"/>
      <c r="D524" s="208" t="s">
        <v>161</v>
      </c>
      <c r="F524" s="223" t="s">
        <v>693</v>
      </c>
      <c r="H524" s="224">
        <v>355.041</v>
      </c>
      <c r="L524" s="220"/>
      <c r="M524" s="225"/>
      <c r="N524" s="226"/>
      <c r="O524" s="226"/>
      <c r="P524" s="226"/>
      <c r="Q524" s="226"/>
      <c r="R524" s="226"/>
      <c r="S524" s="226"/>
      <c r="T524" s="227"/>
      <c r="AT524" s="222" t="s">
        <v>161</v>
      </c>
      <c r="AU524" s="222" t="s">
        <v>78</v>
      </c>
      <c r="AV524" s="221" t="s">
        <v>78</v>
      </c>
      <c r="AW524" s="221" t="s">
        <v>6</v>
      </c>
      <c r="AX524" s="221" t="s">
        <v>76</v>
      </c>
      <c r="AY524" s="222" t="s">
        <v>139</v>
      </c>
    </row>
    <row r="525" spans="2:65" s="259" customFormat="1" ht="25.5" customHeight="1">
      <c r="B525" s="119"/>
      <c r="C525" s="196" t="s">
        <v>694</v>
      </c>
      <c r="D525" s="196" t="s">
        <v>141</v>
      </c>
      <c r="E525" s="197" t="s">
        <v>695</v>
      </c>
      <c r="F525" s="198" t="s">
        <v>696</v>
      </c>
      <c r="G525" s="199" t="s">
        <v>224</v>
      </c>
      <c r="H525" s="200">
        <v>2</v>
      </c>
      <c r="I525" s="6"/>
      <c r="J525" s="202">
        <f>ROUND(I525*H525,2)</f>
        <v>0</v>
      </c>
      <c r="K525" s="198" t="s">
        <v>145</v>
      </c>
      <c r="L525" s="119"/>
      <c r="M525" s="203" t="s">
        <v>5</v>
      </c>
      <c r="N525" s="204" t="s">
        <v>41</v>
      </c>
      <c r="O525" s="262"/>
      <c r="P525" s="205">
        <f>O525*H525</f>
        <v>0</v>
      </c>
      <c r="Q525" s="205">
        <v>3E-05</v>
      </c>
      <c r="R525" s="205">
        <f>Q525*H525</f>
        <v>6E-05</v>
      </c>
      <c r="S525" s="205">
        <v>0</v>
      </c>
      <c r="T525" s="206">
        <f>S525*H525</f>
        <v>0</v>
      </c>
      <c r="AR525" s="110" t="s">
        <v>146</v>
      </c>
      <c r="AT525" s="110" t="s">
        <v>141</v>
      </c>
      <c r="AU525" s="110" t="s">
        <v>78</v>
      </c>
      <c r="AY525" s="110" t="s">
        <v>139</v>
      </c>
      <c r="BE525" s="207">
        <f>IF(N525="základní",J525,0)</f>
        <v>0</v>
      </c>
      <c r="BF525" s="207">
        <f>IF(N525="snížená",J525,0)</f>
        <v>0</v>
      </c>
      <c r="BG525" s="207">
        <f>IF(N525="zákl. přenesená",J525,0)</f>
        <v>0</v>
      </c>
      <c r="BH525" s="207">
        <f>IF(N525="sníž. přenesená",J525,0)</f>
        <v>0</v>
      </c>
      <c r="BI525" s="207">
        <f>IF(N525="nulová",J525,0)</f>
        <v>0</v>
      </c>
      <c r="BJ525" s="110" t="s">
        <v>76</v>
      </c>
      <c r="BK525" s="207">
        <f>ROUND(I525*H525,2)</f>
        <v>0</v>
      </c>
      <c r="BL525" s="110" t="s">
        <v>146</v>
      </c>
      <c r="BM525" s="110" t="s">
        <v>697</v>
      </c>
    </row>
    <row r="526" spans="2:47" s="259" customFormat="1" ht="13.5">
      <c r="B526" s="119"/>
      <c r="D526" s="208" t="s">
        <v>148</v>
      </c>
      <c r="F526" s="209" t="s">
        <v>698</v>
      </c>
      <c r="L526" s="119"/>
      <c r="M526" s="210"/>
      <c r="N526" s="262"/>
      <c r="O526" s="262"/>
      <c r="P526" s="262"/>
      <c r="Q526" s="262"/>
      <c r="R526" s="262"/>
      <c r="S526" s="262"/>
      <c r="T526" s="211"/>
      <c r="AT526" s="110" t="s">
        <v>148</v>
      </c>
      <c r="AU526" s="110" t="s">
        <v>78</v>
      </c>
    </row>
    <row r="527" spans="2:47" s="259" customFormat="1" ht="27">
      <c r="B527" s="119"/>
      <c r="D527" s="208" t="s">
        <v>159</v>
      </c>
      <c r="F527" s="212" t="s">
        <v>160</v>
      </c>
      <c r="L527" s="119"/>
      <c r="M527" s="210"/>
      <c r="N527" s="262"/>
      <c r="O527" s="262"/>
      <c r="P527" s="262"/>
      <c r="Q527" s="262"/>
      <c r="R527" s="262"/>
      <c r="S527" s="262"/>
      <c r="T527" s="211"/>
      <c r="AT527" s="110" t="s">
        <v>159</v>
      </c>
      <c r="AU527" s="110" t="s">
        <v>78</v>
      </c>
    </row>
    <row r="528" spans="2:51" s="214" customFormat="1" ht="13.5">
      <c r="B528" s="213"/>
      <c r="D528" s="208" t="s">
        <v>161</v>
      </c>
      <c r="E528" s="215" t="s">
        <v>5</v>
      </c>
      <c r="F528" s="216" t="s">
        <v>699</v>
      </c>
      <c r="H528" s="215" t="s">
        <v>5</v>
      </c>
      <c r="L528" s="213"/>
      <c r="M528" s="217"/>
      <c r="N528" s="218"/>
      <c r="O528" s="218"/>
      <c r="P528" s="218"/>
      <c r="Q528" s="218"/>
      <c r="R528" s="218"/>
      <c r="S528" s="218"/>
      <c r="T528" s="219"/>
      <c r="AT528" s="215" t="s">
        <v>161</v>
      </c>
      <c r="AU528" s="215" t="s">
        <v>78</v>
      </c>
      <c r="AV528" s="214" t="s">
        <v>76</v>
      </c>
      <c r="AW528" s="214" t="s">
        <v>34</v>
      </c>
      <c r="AX528" s="214" t="s">
        <v>70</v>
      </c>
      <c r="AY528" s="215" t="s">
        <v>139</v>
      </c>
    </row>
    <row r="529" spans="2:51" s="221" customFormat="1" ht="13.5">
      <c r="B529" s="220"/>
      <c r="D529" s="208" t="s">
        <v>161</v>
      </c>
      <c r="E529" s="222" t="s">
        <v>5</v>
      </c>
      <c r="F529" s="223" t="s">
        <v>78</v>
      </c>
      <c r="H529" s="224">
        <v>2</v>
      </c>
      <c r="L529" s="220"/>
      <c r="M529" s="225"/>
      <c r="N529" s="226"/>
      <c r="O529" s="226"/>
      <c r="P529" s="226"/>
      <c r="Q529" s="226"/>
      <c r="R529" s="226"/>
      <c r="S529" s="226"/>
      <c r="T529" s="227"/>
      <c r="AT529" s="222" t="s">
        <v>161</v>
      </c>
      <c r="AU529" s="222" t="s">
        <v>78</v>
      </c>
      <c r="AV529" s="221" t="s">
        <v>78</v>
      </c>
      <c r="AW529" s="221" t="s">
        <v>34</v>
      </c>
      <c r="AX529" s="221" t="s">
        <v>76</v>
      </c>
      <c r="AY529" s="222" t="s">
        <v>139</v>
      </c>
    </row>
    <row r="530" spans="2:65" s="259" customFormat="1" ht="16.5" customHeight="1">
      <c r="B530" s="119"/>
      <c r="C530" s="244" t="s">
        <v>700</v>
      </c>
      <c r="D530" s="244" t="s">
        <v>368</v>
      </c>
      <c r="E530" s="245" t="s">
        <v>701</v>
      </c>
      <c r="F530" s="246" t="s">
        <v>702</v>
      </c>
      <c r="G530" s="247" t="s">
        <v>224</v>
      </c>
      <c r="H530" s="248">
        <v>2</v>
      </c>
      <c r="I530" s="6"/>
      <c r="J530" s="249">
        <f>ROUND(I530*H530,2)</f>
        <v>0</v>
      </c>
      <c r="K530" s="246" t="s">
        <v>145</v>
      </c>
      <c r="L530" s="250"/>
      <c r="M530" s="251" t="s">
        <v>5</v>
      </c>
      <c r="N530" s="252" t="s">
        <v>41</v>
      </c>
      <c r="O530" s="262"/>
      <c r="P530" s="205">
        <f>O530*H530</f>
        <v>0</v>
      </c>
      <c r="Q530" s="205">
        <v>0.0183</v>
      </c>
      <c r="R530" s="205">
        <f>Q530*H530</f>
        <v>0.0366</v>
      </c>
      <c r="S530" s="205">
        <v>0</v>
      </c>
      <c r="T530" s="206">
        <f>S530*H530</f>
        <v>0</v>
      </c>
      <c r="AR530" s="110" t="s">
        <v>213</v>
      </c>
      <c r="AT530" s="110" t="s">
        <v>368</v>
      </c>
      <c r="AU530" s="110" t="s">
        <v>78</v>
      </c>
      <c r="AY530" s="110" t="s">
        <v>139</v>
      </c>
      <c r="BE530" s="207">
        <f>IF(N530="základní",J530,0)</f>
        <v>0</v>
      </c>
      <c r="BF530" s="207">
        <f>IF(N530="snížená",J530,0)</f>
        <v>0</v>
      </c>
      <c r="BG530" s="207">
        <f>IF(N530="zákl. přenesená",J530,0)</f>
        <v>0</v>
      </c>
      <c r="BH530" s="207">
        <f>IF(N530="sníž. přenesená",J530,0)</f>
        <v>0</v>
      </c>
      <c r="BI530" s="207">
        <f>IF(N530="nulová",J530,0)</f>
        <v>0</v>
      </c>
      <c r="BJ530" s="110" t="s">
        <v>76</v>
      </c>
      <c r="BK530" s="207">
        <f>ROUND(I530*H530,2)</f>
        <v>0</v>
      </c>
      <c r="BL530" s="110" t="s">
        <v>146</v>
      </c>
      <c r="BM530" s="110" t="s">
        <v>703</v>
      </c>
    </row>
    <row r="531" spans="2:47" s="259" customFormat="1" ht="13.5">
      <c r="B531" s="119"/>
      <c r="D531" s="208" t="s">
        <v>148</v>
      </c>
      <c r="F531" s="209" t="s">
        <v>702</v>
      </c>
      <c r="L531" s="119"/>
      <c r="M531" s="210"/>
      <c r="N531" s="262"/>
      <c r="O531" s="262"/>
      <c r="P531" s="262"/>
      <c r="Q531" s="262"/>
      <c r="R531" s="262"/>
      <c r="S531" s="262"/>
      <c r="T531" s="211"/>
      <c r="AT531" s="110" t="s">
        <v>148</v>
      </c>
      <c r="AU531" s="110" t="s">
        <v>78</v>
      </c>
    </row>
    <row r="532" spans="2:65" s="259" customFormat="1" ht="25.5" customHeight="1">
      <c r="B532" s="119"/>
      <c r="C532" s="196" t="s">
        <v>704</v>
      </c>
      <c r="D532" s="196" t="s">
        <v>141</v>
      </c>
      <c r="E532" s="197" t="s">
        <v>705</v>
      </c>
      <c r="F532" s="198" t="s">
        <v>706</v>
      </c>
      <c r="G532" s="199" t="s">
        <v>208</v>
      </c>
      <c r="H532" s="200">
        <v>1</v>
      </c>
      <c r="I532" s="6"/>
      <c r="J532" s="202">
        <f>ROUND(I532*H532,2)</f>
        <v>0</v>
      </c>
      <c r="K532" s="198" t="s">
        <v>5</v>
      </c>
      <c r="L532" s="119"/>
      <c r="M532" s="203" t="s">
        <v>5</v>
      </c>
      <c r="N532" s="204" t="s">
        <v>41</v>
      </c>
      <c r="O532" s="262"/>
      <c r="P532" s="205">
        <f>O532*H532</f>
        <v>0</v>
      </c>
      <c r="Q532" s="205">
        <v>0</v>
      </c>
      <c r="R532" s="205">
        <f>Q532*H532</f>
        <v>0</v>
      </c>
      <c r="S532" s="205">
        <v>0</v>
      </c>
      <c r="T532" s="206">
        <f>S532*H532</f>
        <v>0</v>
      </c>
      <c r="AR532" s="110" t="s">
        <v>146</v>
      </c>
      <c r="AT532" s="110" t="s">
        <v>141</v>
      </c>
      <c r="AU532" s="110" t="s">
        <v>78</v>
      </c>
      <c r="AY532" s="110" t="s">
        <v>139</v>
      </c>
      <c r="BE532" s="207">
        <f>IF(N532="základní",J532,0)</f>
        <v>0</v>
      </c>
      <c r="BF532" s="207">
        <f>IF(N532="snížená",J532,0)</f>
        <v>0</v>
      </c>
      <c r="BG532" s="207">
        <f>IF(N532="zákl. přenesená",J532,0)</f>
        <v>0</v>
      </c>
      <c r="BH532" s="207">
        <f>IF(N532="sníž. přenesená",J532,0)</f>
        <v>0</v>
      </c>
      <c r="BI532" s="207">
        <f>IF(N532="nulová",J532,0)</f>
        <v>0</v>
      </c>
      <c r="BJ532" s="110" t="s">
        <v>76</v>
      </c>
      <c r="BK532" s="207">
        <f>ROUND(I532*H532,2)</f>
        <v>0</v>
      </c>
      <c r="BL532" s="110" t="s">
        <v>146</v>
      </c>
      <c r="BM532" s="110" t="s">
        <v>707</v>
      </c>
    </row>
    <row r="533" spans="2:47" s="259" customFormat="1" ht="27">
      <c r="B533" s="119"/>
      <c r="D533" s="208" t="s">
        <v>148</v>
      </c>
      <c r="F533" s="209" t="s">
        <v>706</v>
      </c>
      <c r="L533" s="119"/>
      <c r="M533" s="210"/>
      <c r="N533" s="262"/>
      <c r="O533" s="262"/>
      <c r="P533" s="262"/>
      <c r="Q533" s="262"/>
      <c r="R533" s="262"/>
      <c r="S533" s="262"/>
      <c r="T533" s="211"/>
      <c r="AT533" s="110" t="s">
        <v>148</v>
      </c>
      <c r="AU533" s="110" t="s">
        <v>78</v>
      </c>
    </row>
    <row r="534" spans="2:47" s="259" customFormat="1" ht="27">
      <c r="B534" s="119"/>
      <c r="D534" s="208" t="s">
        <v>159</v>
      </c>
      <c r="F534" s="212" t="s">
        <v>160</v>
      </c>
      <c r="L534" s="119"/>
      <c r="M534" s="210"/>
      <c r="N534" s="262"/>
      <c r="O534" s="262"/>
      <c r="P534" s="262"/>
      <c r="Q534" s="262"/>
      <c r="R534" s="262"/>
      <c r="S534" s="262"/>
      <c r="T534" s="211"/>
      <c r="AT534" s="110" t="s">
        <v>159</v>
      </c>
      <c r="AU534" s="110" t="s">
        <v>78</v>
      </c>
    </row>
    <row r="535" spans="2:51" s="221" customFormat="1" ht="13.5">
      <c r="B535" s="220"/>
      <c r="D535" s="208" t="s">
        <v>161</v>
      </c>
      <c r="E535" s="222" t="s">
        <v>5</v>
      </c>
      <c r="F535" s="223" t="s">
        <v>76</v>
      </c>
      <c r="H535" s="224">
        <v>1</v>
      </c>
      <c r="L535" s="220"/>
      <c r="M535" s="225"/>
      <c r="N535" s="226"/>
      <c r="O535" s="226"/>
      <c r="P535" s="226"/>
      <c r="Q535" s="226"/>
      <c r="R535" s="226"/>
      <c r="S535" s="226"/>
      <c r="T535" s="227"/>
      <c r="AT535" s="222" t="s">
        <v>161</v>
      </c>
      <c r="AU535" s="222" t="s">
        <v>78</v>
      </c>
      <c r="AV535" s="221" t="s">
        <v>78</v>
      </c>
      <c r="AW535" s="221" t="s">
        <v>34</v>
      </c>
      <c r="AX535" s="221" t="s">
        <v>76</v>
      </c>
      <c r="AY535" s="222" t="s">
        <v>139</v>
      </c>
    </row>
    <row r="536" spans="2:65" s="259" customFormat="1" ht="25.5" customHeight="1">
      <c r="B536" s="119"/>
      <c r="C536" s="196" t="s">
        <v>708</v>
      </c>
      <c r="D536" s="196" t="s">
        <v>141</v>
      </c>
      <c r="E536" s="197" t="s">
        <v>709</v>
      </c>
      <c r="F536" s="198" t="s">
        <v>710</v>
      </c>
      <c r="G536" s="199" t="s">
        <v>208</v>
      </c>
      <c r="H536" s="200">
        <v>1</v>
      </c>
      <c r="I536" s="6"/>
      <c r="J536" s="202">
        <f>ROUND(I536*H536,2)</f>
        <v>0</v>
      </c>
      <c r="K536" s="198" t="s">
        <v>5</v>
      </c>
      <c r="L536" s="119"/>
      <c r="M536" s="203" t="s">
        <v>5</v>
      </c>
      <c r="N536" s="204" t="s">
        <v>41</v>
      </c>
      <c r="O536" s="262"/>
      <c r="P536" s="205">
        <f>O536*H536</f>
        <v>0</v>
      </c>
      <c r="Q536" s="205">
        <v>0</v>
      </c>
      <c r="R536" s="205">
        <f>Q536*H536</f>
        <v>0</v>
      </c>
      <c r="S536" s="205">
        <v>0</v>
      </c>
      <c r="T536" s="206">
        <f>S536*H536</f>
        <v>0</v>
      </c>
      <c r="AR536" s="110" t="s">
        <v>146</v>
      </c>
      <c r="AT536" s="110" t="s">
        <v>141</v>
      </c>
      <c r="AU536" s="110" t="s">
        <v>78</v>
      </c>
      <c r="AY536" s="110" t="s">
        <v>139</v>
      </c>
      <c r="BE536" s="207">
        <f>IF(N536="základní",J536,0)</f>
        <v>0</v>
      </c>
      <c r="BF536" s="207">
        <f>IF(N536="snížená",J536,0)</f>
        <v>0</v>
      </c>
      <c r="BG536" s="207">
        <f>IF(N536="zákl. přenesená",J536,0)</f>
        <v>0</v>
      </c>
      <c r="BH536" s="207">
        <f>IF(N536="sníž. přenesená",J536,0)</f>
        <v>0</v>
      </c>
      <c r="BI536" s="207">
        <f>IF(N536="nulová",J536,0)</f>
        <v>0</v>
      </c>
      <c r="BJ536" s="110" t="s">
        <v>76</v>
      </c>
      <c r="BK536" s="207">
        <f>ROUND(I536*H536,2)</f>
        <v>0</v>
      </c>
      <c r="BL536" s="110" t="s">
        <v>146</v>
      </c>
      <c r="BM536" s="110" t="s">
        <v>711</v>
      </c>
    </row>
    <row r="537" spans="2:47" s="259" customFormat="1" ht="27">
      <c r="B537" s="119"/>
      <c r="D537" s="208" t="s">
        <v>148</v>
      </c>
      <c r="F537" s="209" t="s">
        <v>710</v>
      </c>
      <c r="L537" s="119"/>
      <c r="M537" s="210"/>
      <c r="N537" s="262"/>
      <c r="O537" s="262"/>
      <c r="P537" s="262"/>
      <c r="Q537" s="262"/>
      <c r="R537" s="262"/>
      <c r="S537" s="262"/>
      <c r="T537" s="211"/>
      <c r="AT537" s="110" t="s">
        <v>148</v>
      </c>
      <c r="AU537" s="110" t="s">
        <v>78</v>
      </c>
    </row>
    <row r="538" spans="2:47" s="259" customFormat="1" ht="27">
      <c r="B538" s="119"/>
      <c r="D538" s="208" t="s">
        <v>159</v>
      </c>
      <c r="F538" s="212" t="s">
        <v>160</v>
      </c>
      <c r="L538" s="119"/>
      <c r="M538" s="210"/>
      <c r="N538" s="262"/>
      <c r="O538" s="262"/>
      <c r="P538" s="262"/>
      <c r="Q538" s="262"/>
      <c r="R538" s="262"/>
      <c r="S538" s="262"/>
      <c r="T538" s="211"/>
      <c r="AT538" s="110" t="s">
        <v>159</v>
      </c>
      <c r="AU538" s="110" t="s">
        <v>78</v>
      </c>
    </row>
    <row r="539" spans="2:51" s="221" customFormat="1" ht="13.5">
      <c r="B539" s="220"/>
      <c r="D539" s="208" t="s">
        <v>161</v>
      </c>
      <c r="E539" s="222" t="s">
        <v>5</v>
      </c>
      <c r="F539" s="223" t="s">
        <v>76</v>
      </c>
      <c r="H539" s="224">
        <v>1</v>
      </c>
      <c r="L539" s="220"/>
      <c r="M539" s="225"/>
      <c r="N539" s="226"/>
      <c r="O539" s="226"/>
      <c r="P539" s="226"/>
      <c r="Q539" s="226"/>
      <c r="R539" s="226"/>
      <c r="S539" s="226"/>
      <c r="T539" s="227"/>
      <c r="AT539" s="222" t="s">
        <v>161</v>
      </c>
      <c r="AU539" s="222" t="s">
        <v>78</v>
      </c>
      <c r="AV539" s="221" t="s">
        <v>78</v>
      </c>
      <c r="AW539" s="221" t="s">
        <v>34</v>
      </c>
      <c r="AX539" s="221" t="s">
        <v>76</v>
      </c>
      <c r="AY539" s="222" t="s">
        <v>139</v>
      </c>
    </row>
    <row r="540" spans="2:65" s="259" customFormat="1" ht="25.5" customHeight="1">
      <c r="B540" s="119"/>
      <c r="C540" s="196" t="s">
        <v>712</v>
      </c>
      <c r="D540" s="196" t="s">
        <v>141</v>
      </c>
      <c r="E540" s="197" t="s">
        <v>713</v>
      </c>
      <c r="F540" s="198" t="s">
        <v>710</v>
      </c>
      <c r="G540" s="199" t="s">
        <v>208</v>
      </c>
      <c r="H540" s="200">
        <v>1</v>
      </c>
      <c r="I540" s="6"/>
      <c r="J540" s="202">
        <f>ROUND(I540*H540,2)</f>
        <v>0</v>
      </c>
      <c r="K540" s="198" t="s">
        <v>5</v>
      </c>
      <c r="L540" s="119"/>
      <c r="M540" s="203" t="s">
        <v>5</v>
      </c>
      <c r="N540" s="204" t="s">
        <v>41</v>
      </c>
      <c r="O540" s="262"/>
      <c r="P540" s="205">
        <f>O540*H540</f>
        <v>0</v>
      </c>
      <c r="Q540" s="205">
        <v>0</v>
      </c>
      <c r="R540" s="205">
        <f>Q540*H540</f>
        <v>0</v>
      </c>
      <c r="S540" s="205">
        <v>0</v>
      </c>
      <c r="T540" s="206">
        <f>S540*H540</f>
        <v>0</v>
      </c>
      <c r="AR540" s="110" t="s">
        <v>146</v>
      </c>
      <c r="AT540" s="110" t="s">
        <v>141</v>
      </c>
      <c r="AU540" s="110" t="s">
        <v>78</v>
      </c>
      <c r="AY540" s="110" t="s">
        <v>139</v>
      </c>
      <c r="BE540" s="207">
        <f>IF(N540="základní",J540,0)</f>
        <v>0</v>
      </c>
      <c r="BF540" s="207">
        <f>IF(N540="snížená",J540,0)</f>
        <v>0</v>
      </c>
      <c r="BG540" s="207">
        <f>IF(N540="zákl. přenesená",J540,0)</f>
        <v>0</v>
      </c>
      <c r="BH540" s="207">
        <f>IF(N540="sníž. přenesená",J540,0)</f>
        <v>0</v>
      </c>
      <c r="BI540" s="207">
        <f>IF(N540="nulová",J540,0)</f>
        <v>0</v>
      </c>
      <c r="BJ540" s="110" t="s">
        <v>76</v>
      </c>
      <c r="BK540" s="207">
        <f>ROUND(I540*H540,2)</f>
        <v>0</v>
      </c>
      <c r="BL540" s="110" t="s">
        <v>146</v>
      </c>
      <c r="BM540" s="110" t="s">
        <v>714</v>
      </c>
    </row>
    <row r="541" spans="2:47" s="259" customFormat="1" ht="27">
      <c r="B541" s="119"/>
      <c r="D541" s="208" t="s">
        <v>148</v>
      </c>
      <c r="F541" s="209" t="s">
        <v>710</v>
      </c>
      <c r="L541" s="119"/>
      <c r="M541" s="210"/>
      <c r="N541" s="262"/>
      <c r="O541" s="262"/>
      <c r="P541" s="262"/>
      <c r="Q541" s="262"/>
      <c r="R541" s="262"/>
      <c r="S541" s="262"/>
      <c r="T541" s="211"/>
      <c r="AT541" s="110" t="s">
        <v>148</v>
      </c>
      <c r="AU541" s="110" t="s">
        <v>78</v>
      </c>
    </row>
    <row r="542" spans="2:47" s="259" customFormat="1" ht="27">
      <c r="B542" s="119"/>
      <c r="D542" s="208" t="s">
        <v>159</v>
      </c>
      <c r="F542" s="212" t="s">
        <v>160</v>
      </c>
      <c r="L542" s="119"/>
      <c r="M542" s="210"/>
      <c r="N542" s="262"/>
      <c r="O542" s="262"/>
      <c r="P542" s="262"/>
      <c r="Q542" s="262"/>
      <c r="R542" s="262"/>
      <c r="S542" s="262"/>
      <c r="T542" s="211"/>
      <c r="AT542" s="110" t="s">
        <v>159</v>
      </c>
      <c r="AU542" s="110" t="s">
        <v>78</v>
      </c>
    </row>
    <row r="543" spans="2:51" s="221" customFormat="1" ht="13.5">
      <c r="B543" s="220"/>
      <c r="D543" s="208" t="s">
        <v>161</v>
      </c>
      <c r="E543" s="222" t="s">
        <v>5</v>
      </c>
      <c r="F543" s="223" t="s">
        <v>76</v>
      </c>
      <c r="H543" s="224">
        <v>1</v>
      </c>
      <c r="L543" s="220"/>
      <c r="M543" s="225"/>
      <c r="N543" s="226"/>
      <c r="O543" s="226"/>
      <c r="P543" s="226"/>
      <c r="Q543" s="226"/>
      <c r="R543" s="226"/>
      <c r="S543" s="226"/>
      <c r="T543" s="227"/>
      <c r="AT543" s="222" t="s">
        <v>161</v>
      </c>
      <c r="AU543" s="222" t="s">
        <v>78</v>
      </c>
      <c r="AV543" s="221" t="s">
        <v>78</v>
      </c>
      <c r="AW543" s="221" t="s">
        <v>34</v>
      </c>
      <c r="AX543" s="221" t="s">
        <v>76</v>
      </c>
      <c r="AY543" s="222" t="s">
        <v>139</v>
      </c>
    </row>
    <row r="544" spans="2:65" s="259" customFormat="1" ht="25.5" customHeight="1">
      <c r="B544" s="119"/>
      <c r="C544" s="196" t="s">
        <v>715</v>
      </c>
      <c r="D544" s="196" t="s">
        <v>141</v>
      </c>
      <c r="E544" s="197" t="s">
        <v>716</v>
      </c>
      <c r="F544" s="198" t="s">
        <v>717</v>
      </c>
      <c r="G544" s="199" t="s">
        <v>538</v>
      </c>
      <c r="H544" s="200">
        <v>39</v>
      </c>
      <c r="I544" s="6"/>
      <c r="J544" s="202">
        <f>ROUND(I544*H544,2)</f>
        <v>0</v>
      </c>
      <c r="K544" s="198" t="s">
        <v>145</v>
      </c>
      <c r="L544" s="119"/>
      <c r="M544" s="203" t="s">
        <v>5</v>
      </c>
      <c r="N544" s="204" t="s">
        <v>41</v>
      </c>
      <c r="O544" s="262"/>
      <c r="P544" s="205">
        <f>O544*H544</f>
        <v>0</v>
      </c>
      <c r="Q544" s="205">
        <v>0</v>
      </c>
      <c r="R544" s="205">
        <f>Q544*H544</f>
        <v>0</v>
      </c>
      <c r="S544" s="205">
        <v>0</v>
      </c>
      <c r="T544" s="206">
        <f>S544*H544</f>
        <v>0</v>
      </c>
      <c r="AR544" s="110" t="s">
        <v>146</v>
      </c>
      <c r="AT544" s="110" t="s">
        <v>141</v>
      </c>
      <c r="AU544" s="110" t="s">
        <v>78</v>
      </c>
      <c r="AY544" s="110" t="s">
        <v>139</v>
      </c>
      <c r="BE544" s="207">
        <f>IF(N544="základní",J544,0)</f>
        <v>0</v>
      </c>
      <c r="BF544" s="207">
        <f>IF(N544="snížená",J544,0)</f>
        <v>0</v>
      </c>
      <c r="BG544" s="207">
        <f>IF(N544="zákl. přenesená",J544,0)</f>
        <v>0</v>
      </c>
      <c r="BH544" s="207">
        <f>IF(N544="sníž. přenesená",J544,0)</f>
        <v>0</v>
      </c>
      <c r="BI544" s="207">
        <f>IF(N544="nulová",J544,0)</f>
        <v>0</v>
      </c>
      <c r="BJ544" s="110" t="s">
        <v>76</v>
      </c>
      <c r="BK544" s="207">
        <f>ROUND(I544*H544,2)</f>
        <v>0</v>
      </c>
      <c r="BL544" s="110" t="s">
        <v>146</v>
      </c>
      <c r="BM544" s="110" t="s">
        <v>718</v>
      </c>
    </row>
    <row r="545" spans="2:47" s="259" customFormat="1" ht="27">
      <c r="B545" s="119"/>
      <c r="D545" s="208" t="s">
        <v>148</v>
      </c>
      <c r="F545" s="209" t="s">
        <v>719</v>
      </c>
      <c r="L545" s="119"/>
      <c r="M545" s="210"/>
      <c r="N545" s="262"/>
      <c r="O545" s="262"/>
      <c r="P545" s="262"/>
      <c r="Q545" s="262"/>
      <c r="R545" s="262"/>
      <c r="S545" s="262"/>
      <c r="T545" s="211"/>
      <c r="AT545" s="110" t="s">
        <v>148</v>
      </c>
      <c r="AU545" s="110" t="s">
        <v>78</v>
      </c>
    </row>
    <row r="546" spans="2:47" s="259" customFormat="1" ht="27">
      <c r="B546" s="119"/>
      <c r="D546" s="208" t="s">
        <v>159</v>
      </c>
      <c r="F546" s="212" t="s">
        <v>160</v>
      </c>
      <c r="L546" s="119"/>
      <c r="M546" s="210"/>
      <c r="N546" s="262"/>
      <c r="O546" s="262"/>
      <c r="P546" s="262"/>
      <c r="Q546" s="262"/>
      <c r="R546" s="262"/>
      <c r="S546" s="262"/>
      <c r="T546" s="211"/>
      <c r="AT546" s="110" t="s">
        <v>159</v>
      </c>
      <c r="AU546" s="110" t="s">
        <v>78</v>
      </c>
    </row>
    <row r="547" spans="2:51" s="221" customFormat="1" ht="13.5">
      <c r="B547" s="220"/>
      <c r="D547" s="208" t="s">
        <v>161</v>
      </c>
      <c r="E547" s="222" t="s">
        <v>5</v>
      </c>
      <c r="F547" s="223" t="s">
        <v>720</v>
      </c>
      <c r="H547" s="224">
        <v>39</v>
      </c>
      <c r="L547" s="220"/>
      <c r="M547" s="225"/>
      <c r="N547" s="226"/>
      <c r="O547" s="226"/>
      <c r="P547" s="226"/>
      <c r="Q547" s="226"/>
      <c r="R547" s="226"/>
      <c r="S547" s="226"/>
      <c r="T547" s="227"/>
      <c r="AT547" s="222" t="s">
        <v>161</v>
      </c>
      <c r="AU547" s="222" t="s">
        <v>78</v>
      </c>
      <c r="AV547" s="221" t="s">
        <v>78</v>
      </c>
      <c r="AW547" s="221" t="s">
        <v>34</v>
      </c>
      <c r="AX547" s="221" t="s">
        <v>76</v>
      </c>
      <c r="AY547" s="222" t="s">
        <v>139</v>
      </c>
    </row>
    <row r="548" spans="2:65" s="259" customFormat="1" ht="16.5" customHeight="1">
      <c r="B548" s="119"/>
      <c r="C548" s="244" t="s">
        <v>721</v>
      </c>
      <c r="D548" s="244" t="s">
        <v>368</v>
      </c>
      <c r="E548" s="245" t="s">
        <v>722</v>
      </c>
      <c r="F548" s="246" t="s">
        <v>723</v>
      </c>
      <c r="G548" s="247" t="s">
        <v>538</v>
      </c>
      <c r="H548" s="248">
        <v>39</v>
      </c>
      <c r="I548" s="6"/>
      <c r="J548" s="249">
        <f>ROUND(I548*H548,2)</f>
        <v>0</v>
      </c>
      <c r="K548" s="246" t="s">
        <v>145</v>
      </c>
      <c r="L548" s="250"/>
      <c r="M548" s="251" t="s">
        <v>5</v>
      </c>
      <c r="N548" s="252" t="s">
        <v>41</v>
      </c>
      <c r="O548" s="262"/>
      <c r="P548" s="205">
        <f>O548*H548</f>
        <v>0</v>
      </c>
      <c r="Q548" s="205">
        <v>0.005</v>
      </c>
      <c r="R548" s="205">
        <f>Q548*H548</f>
        <v>0.195</v>
      </c>
      <c r="S548" s="205">
        <v>0</v>
      </c>
      <c r="T548" s="206">
        <f>S548*H548</f>
        <v>0</v>
      </c>
      <c r="AR548" s="110" t="s">
        <v>213</v>
      </c>
      <c r="AT548" s="110" t="s">
        <v>368</v>
      </c>
      <c r="AU548" s="110" t="s">
        <v>78</v>
      </c>
      <c r="AY548" s="110" t="s">
        <v>139</v>
      </c>
      <c r="BE548" s="207">
        <f>IF(N548="základní",J548,0)</f>
        <v>0</v>
      </c>
      <c r="BF548" s="207">
        <f>IF(N548="snížená",J548,0)</f>
        <v>0</v>
      </c>
      <c r="BG548" s="207">
        <f>IF(N548="zákl. přenesená",J548,0)</f>
        <v>0</v>
      </c>
      <c r="BH548" s="207">
        <f>IF(N548="sníž. přenesená",J548,0)</f>
        <v>0</v>
      </c>
      <c r="BI548" s="207">
        <f>IF(N548="nulová",J548,0)</f>
        <v>0</v>
      </c>
      <c r="BJ548" s="110" t="s">
        <v>76</v>
      </c>
      <c r="BK548" s="207">
        <f>ROUND(I548*H548,2)</f>
        <v>0</v>
      </c>
      <c r="BL548" s="110" t="s">
        <v>146</v>
      </c>
      <c r="BM548" s="110" t="s">
        <v>724</v>
      </c>
    </row>
    <row r="549" spans="2:47" s="259" customFormat="1" ht="13.5">
      <c r="B549" s="119"/>
      <c r="D549" s="208" t="s">
        <v>148</v>
      </c>
      <c r="F549" s="209" t="s">
        <v>723</v>
      </c>
      <c r="L549" s="119"/>
      <c r="M549" s="210"/>
      <c r="N549" s="262"/>
      <c r="O549" s="262"/>
      <c r="P549" s="262"/>
      <c r="Q549" s="262"/>
      <c r="R549" s="262"/>
      <c r="S549" s="262"/>
      <c r="T549" s="211"/>
      <c r="AT549" s="110" t="s">
        <v>148</v>
      </c>
      <c r="AU549" s="110" t="s">
        <v>78</v>
      </c>
    </row>
    <row r="550" spans="2:65" s="259" customFormat="1" ht="25.5" customHeight="1">
      <c r="B550" s="119"/>
      <c r="C550" s="196" t="s">
        <v>725</v>
      </c>
      <c r="D550" s="196" t="s">
        <v>141</v>
      </c>
      <c r="E550" s="197" t="s">
        <v>726</v>
      </c>
      <c r="F550" s="198" t="s">
        <v>727</v>
      </c>
      <c r="G550" s="199" t="s">
        <v>538</v>
      </c>
      <c r="H550" s="200">
        <v>1</v>
      </c>
      <c r="I550" s="6"/>
      <c r="J550" s="202">
        <f>ROUND(I550*H550,2)</f>
        <v>0</v>
      </c>
      <c r="K550" s="198" t="s">
        <v>145</v>
      </c>
      <c r="L550" s="119"/>
      <c r="M550" s="203" t="s">
        <v>5</v>
      </c>
      <c r="N550" s="204" t="s">
        <v>41</v>
      </c>
      <c r="O550" s="262"/>
      <c r="P550" s="205">
        <f>O550*H550</f>
        <v>0</v>
      </c>
      <c r="Q550" s="205">
        <v>0</v>
      </c>
      <c r="R550" s="205">
        <f>Q550*H550</f>
        <v>0</v>
      </c>
      <c r="S550" s="205">
        <v>0</v>
      </c>
      <c r="T550" s="206">
        <f>S550*H550</f>
        <v>0</v>
      </c>
      <c r="AR550" s="110" t="s">
        <v>146</v>
      </c>
      <c r="AT550" s="110" t="s">
        <v>141</v>
      </c>
      <c r="AU550" s="110" t="s">
        <v>78</v>
      </c>
      <c r="AY550" s="110" t="s">
        <v>139</v>
      </c>
      <c r="BE550" s="207">
        <f>IF(N550="základní",J550,0)</f>
        <v>0</v>
      </c>
      <c r="BF550" s="207">
        <f>IF(N550="snížená",J550,0)</f>
        <v>0</v>
      </c>
      <c r="BG550" s="207">
        <f>IF(N550="zákl. přenesená",J550,0)</f>
        <v>0</v>
      </c>
      <c r="BH550" s="207">
        <f>IF(N550="sníž. přenesená",J550,0)</f>
        <v>0</v>
      </c>
      <c r="BI550" s="207">
        <f>IF(N550="nulová",J550,0)</f>
        <v>0</v>
      </c>
      <c r="BJ550" s="110" t="s">
        <v>76</v>
      </c>
      <c r="BK550" s="207">
        <f>ROUND(I550*H550,2)</f>
        <v>0</v>
      </c>
      <c r="BL550" s="110" t="s">
        <v>146</v>
      </c>
      <c r="BM550" s="110" t="s">
        <v>728</v>
      </c>
    </row>
    <row r="551" spans="2:47" s="259" customFormat="1" ht="27">
      <c r="B551" s="119"/>
      <c r="D551" s="208" t="s">
        <v>148</v>
      </c>
      <c r="F551" s="209" t="s">
        <v>729</v>
      </c>
      <c r="L551" s="119"/>
      <c r="M551" s="210"/>
      <c r="N551" s="262"/>
      <c r="O551" s="262"/>
      <c r="P551" s="262"/>
      <c r="Q551" s="262"/>
      <c r="R551" s="262"/>
      <c r="S551" s="262"/>
      <c r="T551" s="211"/>
      <c r="AT551" s="110" t="s">
        <v>148</v>
      </c>
      <c r="AU551" s="110" t="s">
        <v>78</v>
      </c>
    </row>
    <row r="552" spans="2:47" s="259" customFormat="1" ht="27">
      <c r="B552" s="119"/>
      <c r="D552" s="208" t="s">
        <v>159</v>
      </c>
      <c r="F552" s="212" t="s">
        <v>160</v>
      </c>
      <c r="L552" s="119"/>
      <c r="M552" s="210"/>
      <c r="N552" s="262"/>
      <c r="O552" s="262"/>
      <c r="P552" s="262"/>
      <c r="Q552" s="262"/>
      <c r="R552" s="262"/>
      <c r="S552" s="262"/>
      <c r="T552" s="211"/>
      <c r="AT552" s="110" t="s">
        <v>159</v>
      </c>
      <c r="AU552" s="110" t="s">
        <v>78</v>
      </c>
    </row>
    <row r="553" spans="2:51" s="214" customFormat="1" ht="13.5">
      <c r="B553" s="213"/>
      <c r="D553" s="208" t="s">
        <v>161</v>
      </c>
      <c r="E553" s="215" t="s">
        <v>5</v>
      </c>
      <c r="F553" s="216" t="s">
        <v>730</v>
      </c>
      <c r="H553" s="215" t="s">
        <v>5</v>
      </c>
      <c r="L553" s="213"/>
      <c r="M553" s="217"/>
      <c r="N553" s="218"/>
      <c r="O553" s="218"/>
      <c r="P553" s="218"/>
      <c r="Q553" s="218"/>
      <c r="R553" s="218"/>
      <c r="S553" s="218"/>
      <c r="T553" s="219"/>
      <c r="AT553" s="215" t="s">
        <v>161</v>
      </c>
      <c r="AU553" s="215" t="s">
        <v>78</v>
      </c>
      <c r="AV553" s="214" t="s">
        <v>76</v>
      </c>
      <c r="AW553" s="214" t="s">
        <v>34</v>
      </c>
      <c r="AX553" s="214" t="s">
        <v>70</v>
      </c>
      <c r="AY553" s="215" t="s">
        <v>139</v>
      </c>
    </row>
    <row r="554" spans="2:51" s="221" customFormat="1" ht="13.5">
      <c r="B554" s="220"/>
      <c r="D554" s="208" t="s">
        <v>161</v>
      </c>
      <c r="E554" s="222" t="s">
        <v>5</v>
      </c>
      <c r="F554" s="223" t="s">
        <v>76</v>
      </c>
      <c r="H554" s="224">
        <v>1</v>
      </c>
      <c r="L554" s="220"/>
      <c r="M554" s="225"/>
      <c r="N554" s="226"/>
      <c r="O554" s="226"/>
      <c r="P554" s="226"/>
      <c r="Q554" s="226"/>
      <c r="R554" s="226"/>
      <c r="S554" s="226"/>
      <c r="T554" s="227"/>
      <c r="AT554" s="222" t="s">
        <v>161</v>
      </c>
      <c r="AU554" s="222" t="s">
        <v>78</v>
      </c>
      <c r="AV554" s="221" t="s">
        <v>78</v>
      </c>
      <c r="AW554" s="221" t="s">
        <v>34</v>
      </c>
      <c r="AX554" s="221" t="s">
        <v>76</v>
      </c>
      <c r="AY554" s="222" t="s">
        <v>139</v>
      </c>
    </row>
    <row r="555" spans="2:65" s="259" customFormat="1" ht="16.5" customHeight="1">
      <c r="B555" s="119"/>
      <c r="C555" s="244" t="s">
        <v>731</v>
      </c>
      <c r="D555" s="244" t="s">
        <v>368</v>
      </c>
      <c r="E555" s="245" t="s">
        <v>732</v>
      </c>
      <c r="F555" s="246" t="s">
        <v>733</v>
      </c>
      <c r="G555" s="247" t="s">
        <v>538</v>
      </c>
      <c r="H555" s="248">
        <v>1</v>
      </c>
      <c r="I555" s="6"/>
      <c r="J555" s="249">
        <f>ROUND(I555*H555,2)</f>
        <v>0</v>
      </c>
      <c r="K555" s="246" t="s">
        <v>145</v>
      </c>
      <c r="L555" s="250"/>
      <c r="M555" s="251" t="s">
        <v>5</v>
      </c>
      <c r="N555" s="252" t="s">
        <v>41</v>
      </c>
      <c r="O555" s="262"/>
      <c r="P555" s="205">
        <f>O555*H555</f>
        <v>0</v>
      </c>
      <c r="Q555" s="205">
        <v>0.00112</v>
      </c>
      <c r="R555" s="205">
        <f>Q555*H555</f>
        <v>0.00112</v>
      </c>
      <c r="S555" s="205">
        <v>0</v>
      </c>
      <c r="T555" s="206">
        <f>S555*H555</f>
        <v>0</v>
      </c>
      <c r="AR555" s="110" t="s">
        <v>213</v>
      </c>
      <c r="AT555" s="110" t="s">
        <v>368</v>
      </c>
      <c r="AU555" s="110" t="s">
        <v>78</v>
      </c>
      <c r="AY555" s="110" t="s">
        <v>139</v>
      </c>
      <c r="BE555" s="207">
        <f>IF(N555="základní",J555,0)</f>
        <v>0</v>
      </c>
      <c r="BF555" s="207">
        <f>IF(N555="snížená",J555,0)</f>
        <v>0</v>
      </c>
      <c r="BG555" s="207">
        <f>IF(N555="zákl. přenesená",J555,0)</f>
        <v>0</v>
      </c>
      <c r="BH555" s="207">
        <f>IF(N555="sníž. přenesená",J555,0)</f>
        <v>0</v>
      </c>
      <c r="BI555" s="207">
        <f>IF(N555="nulová",J555,0)</f>
        <v>0</v>
      </c>
      <c r="BJ555" s="110" t="s">
        <v>76</v>
      </c>
      <c r="BK555" s="207">
        <f>ROUND(I555*H555,2)</f>
        <v>0</v>
      </c>
      <c r="BL555" s="110" t="s">
        <v>146</v>
      </c>
      <c r="BM555" s="110" t="s">
        <v>734</v>
      </c>
    </row>
    <row r="556" spans="2:47" s="259" customFormat="1" ht="13.5">
      <c r="B556" s="119"/>
      <c r="D556" s="208" t="s">
        <v>148</v>
      </c>
      <c r="F556" s="209" t="s">
        <v>735</v>
      </c>
      <c r="L556" s="119"/>
      <c r="M556" s="210"/>
      <c r="N556" s="262"/>
      <c r="O556" s="262"/>
      <c r="P556" s="262"/>
      <c r="Q556" s="262"/>
      <c r="R556" s="262"/>
      <c r="S556" s="262"/>
      <c r="T556" s="211"/>
      <c r="AT556" s="110" t="s">
        <v>148</v>
      </c>
      <c r="AU556" s="110" t="s">
        <v>78</v>
      </c>
    </row>
    <row r="557" spans="2:65" s="259" customFormat="1" ht="25.5" customHeight="1">
      <c r="B557" s="119"/>
      <c r="C557" s="196" t="s">
        <v>736</v>
      </c>
      <c r="D557" s="196" t="s">
        <v>141</v>
      </c>
      <c r="E557" s="197" t="s">
        <v>737</v>
      </c>
      <c r="F557" s="198" t="s">
        <v>738</v>
      </c>
      <c r="G557" s="199" t="s">
        <v>538</v>
      </c>
      <c r="H557" s="200">
        <v>2</v>
      </c>
      <c r="I557" s="6"/>
      <c r="J557" s="202">
        <f>ROUND(I557*H557,2)</f>
        <v>0</v>
      </c>
      <c r="K557" s="198" t="s">
        <v>145</v>
      </c>
      <c r="L557" s="119"/>
      <c r="M557" s="203" t="s">
        <v>5</v>
      </c>
      <c r="N557" s="204" t="s">
        <v>41</v>
      </c>
      <c r="O557" s="262"/>
      <c r="P557" s="205">
        <f>O557*H557</f>
        <v>0</v>
      </c>
      <c r="Q557" s="205">
        <v>0</v>
      </c>
      <c r="R557" s="205">
        <f>Q557*H557</f>
        <v>0</v>
      </c>
      <c r="S557" s="205">
        <v>0</v>
      </c>
      <c r="T557" s="206">
        <f>S557*H557</f>
        <v>0</v>
      </c>
      <c r="AR557" s="110" t="s">
        <v>146</v>
      </c>
      <c r="AT557" s="110" t="s">
        <v>141</v>
      </c>
      <c r="AU557" s="110" t="s">
        <v>78</v>
      </c>
      <c r="AY557" s="110" t="s">
        <v>139</v>
      </c>
      <c r="BE557" s="207">
        <f>IF(N557="základní",J557,0)</f>
        <v>0</v>
      </c>
      <c r="BF557" s="207">
        <f>IF(N557="snížená",J557,0)</f>
        <v>0</v>
      </c>
      <c r="BG557" s="207">
        <f>IF(N557="zákl. přenesená",J557,0)</f>
        <v>0</v>
      </c>
      <c r="BH557" s="207">
        <f>IF(N557="sníž. přenesená",J557,0)</f>
        <v>0</v>
      </c>
      <c r="BI557" s="207">
        <f>IF(N557="nulová",J557,0)</f>
        <v>0</v>
      </c>
      <c r="BJ557" s="110" t="s">
        <v>76</v>
      </c>
      <c r="BK557" s="207">
        <f>ROUND(I557*H557,2)</f>
        <v>0</v>
      </c>
      <c r="BL557" s="110" t="s">
        <v>146</v>
      </c>
      <c r="BM557" s="110" t="s">
        <v>739</v>
      </c>
    </row>
    <row r="558" spans="2:47" s="259" customFormat="1" ht="27">
      <c r="B558" s="119"/>
      <c r="D558" s="208" t="s">
        <v>148</v>
      </c>
      <c r="F558" s="209" t="s">
        <v>740</v>
      </c>
      <c r="L558" s="119"/>
      <c r="M558" s="210"/>
      <c r="N558" s="262"/>
      <c r="O558" s="262"/>
      <c r="P558" s="262"/>
      <c r="Q558" s="262"/>
      <c r="R558" s="262"/>
      <c r="S558" s="262"/>
      <c r="T558" s="211"/>
      <c r="AT558" s="110" t="s">
        <v>148</v>
      </c>
      <c r="AU558" s="110" t="s">
        <v>78</v>
      </c>
    </row>
    <row r="559" spans="2:47" s="259" customFormat="1" ht="27">
      <c r="B559" s="119"/>
      <c r="D559" s="208" t="s">
        <v>159</v>
      </c>
      <c r="F559" s="212" t="s">
        <v>160</v>
      </c>
      <c r="L559" s="119"/>
      <c r="M559" s="210"/>
      <c r="N559" s="262"/>
      <c r="O559" s="262"/>
      <c r="P559" s="262"/>
      <c r="Q559" s="262"/>
      <c r="R559" s="262"/>
      <c r="S559" s="262"/>
      <c r="T559" s="211"/>
      <c r="AT559" s="110" t="s">
        <v>159</v>
      </c>
      <c r="AU559" s="110" t="s">
        <v>78</v>
      </c>
    </row>
    <row r="560" spans="2:51" s="214" customFormat="1" ht="13.5">
      <c r="B560" s="213"/>
      <c r="D560" s="208" t="s">
        <v>161</v>
      </c>
      <c r="E560" s="215" t="s">
        <v>5</v>
      </c>
      <c r="F560" s="216" t="s">
        <v>699</v>
      </c>
      <c r="H560" s="215" t="s">
        <v>5</v>
      </c>
      <c r="L560" s="213"/>
      <c r="M560" s="217"/>
      <c r="N560" s="218"/>
      <c r="O560" s="218"/>
      <c r="P560" s="218"/>
      <c r="Q560" s="218"/>
      <c r="R560" s="218"/>
      <c r="S560" s="218"/>
      <c r="T560" s="219"/>
      <c r="AT560" s="215" t="s">
        <v>161</v>
      </c>
      <c r="AU560" s="215" t="s">
        <v>78</v>
      </c>
      <c r="AV560" s="214" t="s">
        <v>76</v>
      </c>
      <c r="AW560" s="214" t="s">
        <v>34</v>
      </c>
      <c r="AX560" s="214" t="s">
        <v>70</v>
      </c>
      <c r="AY560" s="215" t="s">
        <v>139</v>
      </c>
    </row>
    <row r="561" spans="2:51" s="221" customFormat="1" ht="13.5">
      <c r="B561" s="220"/>
      <c r="D561" s="208" t="s">
        <v>161</v>
      </c>
      <c r="E561" s="222" t="s">
        <v>5</v>
      </c>
      <c r="F561" s="223" t="s">
        <v>78</v>
      </c>
      <c r="H561" s="224">
        <v>2</v>
      </c>
      <c r="L561" s="220"/>
      <c r="M561" s="225"/>
      <c r="N561" s="226"/>
      <c r="O561" s="226"/>
      <c r="P561" s="226"/>
      <c r="Q561" s="226"/>
      <c r="R561" s="226"/>
      <c r="S561" s="226"/>
      <c r="T561" s="227"/>
      <c r="AT561" s="222" t="s">
        <v>161</v>
      </c>
      <c r="AU561" s="222" t="s">
        <v>78</v>
      </c>
      <c r="AV561" s="221" t="s">
        <v>78</v>
      </c>
      <c r="AW561" s="221" t="s">
        <v>34</v>
      </c>
      <c r="AX561" s="221" t="s">
        <v>76</v>
      </c>
      <c r="AY561" s="222" t="s">
        <v>139</v>
      </c>
    </row>
    <row r="562" spans="2:65" s="259" customFormat="1" ht="16.5" customHeight="1">
      <c r="B562" s="119"/>
      <c r="C562" s="244" t="s">
        <v>741</v>
      </c>
      <c r="D562" s="244" t="s">
        <v>368</v>
      </c>
      <c r="E562" s="245" t="s">
        <v>742</v>
      </c>
      <c r="F562" s="246" t="s">
        <v>743</v>
      </c>
      <c r="G562" s="247" t="s">
        <v>538</v>
      </c>
      <c r="H562" s="248">
        <v>2</v>
      </c>
      <c r="I562" s="6"/>
      <c r="J562" s="249">
        <f>ROUND(I562*H562,2)</f>
        <v>0</v>
      </c>
      <c r="K562" s="246" t="s">
        <v>145</v>
      </c>
      <c r="L562" s="250"/>
      <c r="M562" s="251" t="s">
        <v>5</v>
      </c>
      <c r="N562" s="252" t="s">
        <v>41</v>
      </c>
      <c r="O562" s="262"/>
      <c r="P562" s="205">
        <f>O562*H562</f>
        <v>0</v>
      </c>
      <c r="Q562" s="205">
        <v>0.0085</v>
      </c>
      <c r="R562" s="205">
        <f>Q562*H562</f>
        <v>0.017</v>
      </c>
      <c r="S562" s="205">
        <v>0</v>
      </c>
      <c r="T562" s="206">
        <f>S562*H562</f>
        <v>0</v>
      </c>
      <c r="AR562" s="110" t="s">
        <v>213</v>
      </c>
      <c r="AT562" s="110" t="s">
        <v>368</v>
      </c>
      <c r="AU562" s="110" t="s">
        <v>78</v>
      </c>
      <c r="AY562" s="110" t="s">
        <v>139</v>
      </c>
      <c r="BE562" s="207">
        <f>IF(N562="základní",J562,0)</f>
        <v>0</v>
      </c>
      <c r="BF562" s="207">
        <f>IF(N562="snížená",J562,0)</f>
        <v>0</v>
      </c>
      <c r="BG562" s="207">
        <f>IF(N562="zákl. přenesená",J562,0)</f>
        <v>0</v>
      </c>
      <c r="BH562" s="207">
        <f>IF(N562="sníž. přenesená",J562,0)</f>
        <v>0</v>
      </c>
      <c r="BI562" s="207">
        <f>IF(N562="nulová",J562,0)</f>
        <v>0</v>
      </c>
      <c r="BJ562" s="110" t="s">
        <v>76</v>
      </c>
      <c r="BK562" s="207">
        <f>ROUND(I562*H562,2)</f>
        <v>0</v>
      </c>
      <c r="BL562" s="110" t="s">
        <v>146</v>
      </c>
      <c r="BM562" s="110" t="s">
        <v>744</v>
      </c>
    </row>
    <row r="563" spans="2:47" s="259" customFormat="1" ht="13.5">
      <c r="B563" s="119"/>
      <c r="D563" s="208" t="s">
        <v>148</v>
      </c>
      <c r="F563" s="209" t="s">
        <v>743</v>
      </c>
      <c r="L563" s="119"/>
      <c r="M563" s="210"/>
      <c r="N563" s="262"/>
      <c r="O563" s="262"/>
      <c r="P563" s="262"/>
      <c r="Q563" s="262"/>
      <c r="R563" s="262"/>
      <c r="S563" s="262"/>
      <c r="T563" s="211"/>
      <c r="AT563" s="110" t="s">
        <v>148</v>
      </c>
      <c r="AU563" s="110" t="s">
        <v>78</v>
      </c>
    </row>
    <row r="564" spans="2:65" s="259" customFormat="1" ht="16.5" customHeight="1">
      <c r="B564" s="119"/>
      <c r="C564" s="196" t="s">
        <v>745</v>
      </c>
      <c r="D564" s="196" t="s">
        <v>141</v>
      </c>
      <c r="E564" s="197" t="s">
        <v>746</v>
      </c>
      <c r="F564" s="198" t="s">
        <v>747</v>
      </c>
      <c r="G564" s="199" t="s">
        <v>224</v>
      </c>
      <c r="H564" s="200">
        <v>717.1</v>
      </c>
      <c r="I564" s="6"/>
      <c r="J564" s="202">
        <f>ROUND(I564*H564,2)</f>
        <v>0</v>
      </c>
      <c r="K564" s="198" t="s">
        <v>5</v>
      </c>
      <c r="L564" s="119"/>
      <c r="M564" s="203" t="s">
        <v>5</v>
      </c>
      <c r="N564" s="204" t="s">
        <v>41</v>
      </c>
      <c r="O564" s="262"/>
      <c r="P564" s="205">
        <f>O564*H564</f>
        <v>0</v>
      </c>
      <c r="Q564" s="205">
        <v>0</v>
      </c>
      <c r="R564" s="205">
        <f>Q564*H564</f>
        <v>0</v>
      </c>
      <c r="S564" s="205">
        <v>0</v>
      </c>
      <c r="T564" s="206">
        <f>S564*H564</f>
        <v>0</v>
      </c>
      <c r="AR564" s="110" t="s">
        <v>146</v>
      </c>
      <c r="AT564" s="110" t="s">
        <v>141</v>
      </c>
      <c r="AU564" s="110" t="s">
        <v>78</v>
      </c>
      <c r="AY564" s="110" t="s">
        <v>139</v>
      </c>
      <c r="BE564" s="207">
        <f>IF(N564="základní",J564,0)</f>
        <v>0</v>
      </c>
      <c r="BF564" s="207">
        <f>IF(N564="snížená",J564,0)</f>
        <v>0</v>
      </c>
      <c r="BG564" s="207">
        <f>IF(N564="zákl. přenesená",J564,0)</f>
        <v>0</v>
      </c>
      <c r="BH564" s="207">
        <f>IF(N564="sníž. přenesená",J564,0)</f>
        <v>0</v>
      </c>
      <c r="BI564" s="207">
        <f>IF(N564="nulová",J564,0)</f>
        <v>0</v>
      </c>
      <c r="BJ564" s="110" t="s">
        <v>76</v>
      </c>
      <c r="BK564" s="207">
        <f>ROUND(I564*H564,2)</f>
        <v>0</v>
      </c>
      <c r="BL564" s="110" t="s">
        <v>146</v>
      </c>
      <c r="BM564" s="110" t="s">
        <v>748</v>
      </c>
    </row>
    <row r="565" spans="2:47" s="259" customFormat="1" ht="13.5">
      <c r="B565" s="119"/>
      <c r="D565" s="208" t="s">
        <v>148</v>
      </c>
      <c r="F565" s="209" t="s">
        <v>747</v>
      </c>
      <c r="L565" s="119"/>
      <c r="M565" s="210"/>
      <c r="N565" s="262"/>
      <c r="O565" s="262"/>
      <c r="P565" s="262"/>
      <c r="Q565" s="262"/>
      <c r="R565" s="262"/>
      <c r="S565" s="262"/>
      <c r="T565" s="211"/>
      <c r="AT565" s="110" t="s">
        <v>148</v>
      </c>
      <c r="AU565" s="110" t="s">
        <v>78</v>
      </c>
    </row>
    <row r="566" spans="2:47" s="259" customFormat="1" ht="27">
      <c r="B566" s="119"/>
      <c r="D566" s="208" t="s">
        <v>159</v>
      </c>
      <c r="F566" s="212" t="s">
        <v>160</v>
      </c>
      <c r="L566" s="119"/>
      <c r="M566" s="210"/>
      <c r="N566" s="262"/>
      <c r="O566" s="262"/>
      <c r="P566" s="262"/>
      <c r="Q566" s="262"/>
      <c r="R566" s="262"/>
      <c r="S566" s="262"/>
      <c r="T566" s="211"/>
      <c r="AT566" s="110" t="s">
        <v>159</v>
      </c>
      <c r="AU566" s="110" t="s">
        <v>78</v>
      </c>
    </row>
    <row r="567" spans="2:51" s="221" customFormat="1" ht="13.5">
      <c r="B567" s="220"/>
      <c r="D567" s="208" t="s">
        <v>161</v>
      </c>
      <c r="E567" s="222" t="s">
        <v>5</v>
      </c>
      <c r="F567" s="223" t="s">
        <v>749</v>
      </c>
      <c r="H567" s="224">
        <v>717.1</v>
      </c>
      <c r="L567" s="220"/>
      <c r="M567" s="225"/>
      <c r="N567" s="226"/>
      <c r="O567" s="226"/>
      <c r="P567" s="226"/>
      <c r="Q567" s="226"/>
      <c r="R567" s="226"/>
      <c r="S567" s="226"/>
      <c r="T567" s="227"/>
      <c r="AT567" s="222" t="s">
        <v>161</v>
      </c>
      <c r="AU567" s="222" t="s">
        <v>78</v>
      </c>
      <c r="AV567" s="221" t="s">
        <v>78</v>
      </c>
      <c r="AW567" s="221" t="s">
        <v>34</v>
      </c>
      <c r="AX567" s="221" t="s">
        <v>76</v>
      </c>
      <c r="AY567" s="222" t="s">
        <v>139</v>
      </c>
    </row>
    <row r="568" spans="2:65" s="259" customFormat="1" ht="16.5" customHeight="1">
      <c r="B568" s="119"/>
      <c r="C568" s="196" t="s">
        <v>750</v>
      </c>
      <c r="D568" s="196" t="s">
        <v>141</v>
      </c>
      <c r="E568" s="197" t="s">
        <v>751</v>
      </c>
      <c r="F568" s="198" t="s">
        <v>752</v>
      </c>
      <c r="G568" s="199" t="s">
        <v>224</v>
      </c>
      <c r="H568" s="200">
        <v>18</v>
      </c>
      <c r="I568" s="6"/>
      <c r="J568" s="202">
        <f>ROUND(I568*H568,2)</f>
        <v>0</v>
      </c>
      <c r="K568" s="198" t="s">
        <v>145</v>
      </c>
      <c r="L568" s="119"/>
      <c r="M568" s="203" t="s">
        <v>5</v>
      </c>
      <c r="N568" s="204" t="s">
        <v>41</v>
      </c>
      <c r="O568" s="262"/>
      <c r="P568" s="205">
        <f>O568*H568</f>
        <v>0</v>
      </c>
      <c r="Q568" s="205">
        <v>0</v>
      </c>
      <c r="R568" s="205">
        <f>Q568*H568</f>
        <v>0</v>
      </c>
      <c r="S568" s="205">
        <v>0</v>
      </c>
      <c r="T568" s="206">
        <f>S568*H568</f>
        <v>0</v>
      </c>
      <c r="AR568" s="110" t="s">
        <v>146</v>
      </c>
      <c r="AT568" s="110" t="s">
        <v>141</v>
      </c>
      <c r="AU568" s="110" t="s">
        <v>78</v>
      </c>
      <c r="AY568" s="110" t="s">
        <v>139</v>
      </c>
      <c r="BE568" s="207">
        <f>IF(N568="základní",J568,0)</f>
        <v>0</v>
      </c>
      <c r="BF568" s="207">
        <f>IF(N568="snížená",J568,0)</f>
        <v>0</v>
      </c>
      <c r="BG568" s="207">
        <f>IF(N568="zákl. přenesená",J568,0)</f>
        <v>0</v>
      </c>
      <c r="BH568" s="207">
        <f>IF(N568="sníž. přenesená",J568,0)</f>
        <v>0</v>
      </c>
      <c r="BI568" s="207">
        <f>IF(N568="nulová",J568,0)</f>
        <v>0</v>
      </c>
      <c r="BJ568" s="110" t="s">
        <v>76</v>
      </c>
      <c r="BK568" s="207">
        <f>ROUND(I568*H568,2)</f>
        <v>0</v>
      </c>
      <c r="BL568" s="110" t="s">
        <v>146</v>
      </c>
      <c r="BM568" s="110" t="s">
        <v>753</v>
      </c>
    </row>
    <row r="569" spans="2:47" s="259" customFormat="1" ht="13.5">
      <c r="B569" s="119"/>
      <c r="D569" s="208" t="s">
        <v>148</v>
      </c>
      <c r="F569" s="209" t="s">
        <v>754</v>
      </c>
      <c r="L569" s="119"/>
      <c r="M569" s="210"/>
      <c r="N569" s="262"/>
      <c r="O569" s="262"/>
      <c r="P569" s="262"/>
      <c r="Q569" s="262"/>
      <c r="R569" s="262"/>
      <c r="S569" s="262"/>
      <c r="T569" s="211"/>
      <c r="AT569" s="110" t="s">
        <v>148</v>
      </c>
      <c r="AU569" s="110" t="s">
        <v>78</v>
      </c>
    </row>
    <row r="570" spans="2:65" s="259" customFormat="1" ht="16.5" customHeight="1">
      <c r="B570" s="119"/>
      <c r="C570" s="196" t="s">
        <v>755</v>
      </c>
      <c r="D570" s="196" t="s">
        <v>141</v>
      </c>
      <c r="E570" s="197" t="s">
        <v>756</v>
      </c>
      <c r="F570" s="198" t="s">
        <v>757</v>
      </c>
      <c r="G570" s="199" t="s">
        <v>758</v>
      </c>
      <c r="H570" s="200">
        <v>1</v>
      </c>
      <c r="I570" s="6"/>
      <c r="J570" s="202">
        <f>ROUND(I570*H570,2)</f>
        <v>0</v>
      </c>
      <c r="K570" s="198" t="s">
        <v>145</v>
      </c>
      <c r="L570" s="119"/>
      <c r="M570" s="203" t="s">
        <v>5</v>
      </c>
      <c r="N570" s="204" t="s">
        <v>41</v>
      </c>
      <c r="O570" s="262"/>
      <c r="P570" s="205">
        <f>O570*H570</f>
        <v>0</v>
      </c>
      <c r="Q570" s="205">
        <v>0.0001</v>
      </c>
      <c r="R570" s="205">
        <f>Q570*H570</f>
        <v>0.0001</v>
      </c>
      <c r="S570" s="205">
        <v>0</v>
      </c>
      <c r="T570" s="206">
        <f>S570*H570</f>
        <v>0</v>
      </c>
      <c r="AR570" s="110" t="s">
        <v>146</v>
      </c>
      <c r="AT570" s="110" t="s">
        <v>141</v>
      </c>
      <c r="AU570" s="110" t="s">
        <v>78</v>
      </c>
      <c r="AY570" s="110" t="s">
        <v>139</v>
      </c>
      <c r="BE570" s="207">
        <f>IF(N570="základní",J570,0)</f>
        <v>0</v>
      </c>
      <c r="BF570" s="207">
        <f>IF(N570="snížená",J570,0)</f>
        <v>0</v>
      </c>
      <c r="BG570" s="207">
        <f>IF(N570="zákl. přenesená",J570,0)</f>
        <v>0</v>
      </c>
      <c r="BH570" s="207">
        <f>IF(N570="sníž. přenesená",J570,0)</f>
        <v>0</v>
      </c>
      <c r="BI570" s="207">
        <f>IF(N570="nulová",J570,0)</f>
        <v>0</v>
      </c>
      <c r="BJ570" s="110" t="s">
        <v>76</v>
      </c>
      <c r="BK570" s="207">
        <f>ROUND(I570*H570,2)</f>
        <v>0</v>
      </c>
      <c r="BL570" s="110" t="s">
        <v>146</v>
      </c>
      <c r="BM570" s="110" t="s">
        <v>759</v>
      </c>
    </row>
    <row r="571" spans="2:47" s="259" customFormat="1" ht="13.5">
      <c r="B571" s="119"/>
      <c r="D571" s="208" t="s">
        <v>148</v>
      </c>
      <c r="F571" s="209" t="s">
        <v>760</v>
      </c>
      <c r="L571" s="119"/>
      <c r="M571" s="210"/>
      <c r="N571" s="262"/>
      <c r="O571" s="262"/>
      <c r="P571" s="262"/>
      <c r="Q571" s="262"/>
      <c r="R571" s="262"/>
      <c r="S571" s="262"/>
      <c r="T571" s="211"/>
      <c r="AT571" s="110" t="s">
        <v>148</v>
      </c>
      <c r="AU571" s="110" t="s">
        <v>78</v>
      </c>
    </row>
    <row r="572" spans="2:65" s="259" customFormat="1" ht="16.5" customHeight="1">
      <c r="B572" s="119"/>
      <c r="C572" s="196" t="s">
        <v>761</v>
      </c>
      <c r="D572" s="196" t="s">
        <v>141</v>
      </c>
      <c r="E572" s="197" t="s">
        <v>762</v>
      </c>
      <c r="F572" s="198" t="s">
        <v>763</v>
      </c>
      <c r="G572" s="199" t="s">
        <v>758</v>
      </c>
      <c r="H572" s="200">
        <v>22</v>
      </c>
      <c r="I572" s="6"/>
      <c r="J572" s="202">
        <f>ROUND(I572*H572,2)</f>
        <v>0</v>
      </c>
      <c r="K572" s="198" t="s">
        <v>145</v>
      </c>
      <c r="L572" s="119"/>
      <c r="M572" s="203" t="s">
        <v>5</v>
      </c>
      <c r="N572" s="204" t="s">
        <v>41</v>
      </c>
      <c r="O572" s="262"/>
      <c r="P572" s="205">
        <f>O572*H572</f>
        <v>0</v>
      </c>
      <c r="Q572" s="205">
        <v>0.00031</v>
      </c>
      <c r="R572" s="205">
        <f>Q572*H572</f>
        <v>0.00682</v>
      </c>
      <c r="S572" s="205">
        <v>0</v>
      </c>
      <c r="T572" s="206">
        <f>S572*H572</f>
        <v>0</v>
      </c>
      <c r="AR572" s="110" t="s">
        <v>146</v>
      </c>
      <c r="AT572" s="110" t="s">
        <v>141</v>
      </c>
      <c r="AU572" s="110" t="s">
        <v>78</v>
      </c>
      <c r="AY572" s="110" t="s">
        <v>139</v>
      </c>
      <c r="BE572" s="207">
        <f>IF(N572="základní",J572,0)</f>
        <v>0</v>
      </c>
      <c r="BF572" s="207">
        <f>IF(N572="snížená",J572,0)</f>
        <v>0</v>
      </c>
      <c r="BG572" s="207">
        <f>IF(N572="zákl. přenesená",J572,0)</f>
        <v>0</v>
      </c>
      <c r="BH572" s="207">
        <f>IF(N572="sníž. přenesená",J572,0)</f>
        <v>0</v>
      </c>
      <c r="BI572" s="207">
        <f>IF(N572="nulová",J572,0)</f>
        <v>0</v>
      </c>
      <c r="BJ572" s="110" t="s">
        <v>76</v>
      </c>
      <c r="BK572" s="207">
        <f>ROUND(I572*H572,2)</f>
        <v>0</v>
      </c>
      <c r="BL572" s="110" t="s">
        <v>146</v>
      </c>
      <c r="BM572" s="110" t="s">
        <v>764</v>
      </c>
    </row>
    <row r="573" spans="2:47" s="259" customFormat="1" ht="13.5">
      <c r="B573" s="119"/>
      <c r="D573" s="208" t="s">
        <v>148</v>
      </c>
      <c r="F573" s="209" t="s">
        <v>765</v>
      </c>
      <c r="L573" s="119"/>
      <c r="M573" s="210"/>
      <c r="N573" s="262"/>
      <c r="O573" s="262"/>
      <c r="P573" s="262"/>
      <c r="Q573" s="262"/>
      <c r="R573" s="262"/>
      <c r="S573" s="262"/>
      <c r="T573" s="211"/>
      <c r="AT573" s="110" t="s">
        <v>148</v>
      </c>
      <c r="AU573" s="110" t="s">
        <v>78</v>
      </c>
    </row>
    <row r="574" spans="2:51" s="214" customFormat="1" ht="13.5">
      <c r="B574" s="213"/>
      <c r="D574" s="208" t="s">
        <v>161</v>
      </c>
      <c r="E574" s="215" t="s">
        <v>5</v>
      </c>
      <c r="F574" s="216" t="s">
        <v>766</v>
      </c>
      <c r="H574" s="215" t="s">
        <v>5</v>
      </c>
      <c r="L574" s="213"/>
      <c r="M574" s="217"/>
      <c r="N574" s="218"/>
      <c r="O574" s="218"/>
      <c r="P574" s="218"/>
      <c r="Q574" s="218"/>
      <c r="R574" s="218"/>
      <c r="S574" s="218"/>
      <c r="T574" s="219"/>
      <c r="AT574" s="215" t="s">
        <v>161</v>
      </c>
      <c r="AU574" s="215" t="s">
        <v>78</v>
      </c>
      <c r="AV574" s="214" t="s">
        <v>76</v>
      </c>
      <c r="AW574" s="214" t="s">
        <v>34</v>
      </c>
      <c r="AX574" s="214" t="s">
        <v>70</v>
      </c>
      <c r="AY574" s="215" t="s">
        <v>139</v>
      </c>
    </row>
    <row r="575" spans="2:51" s="221" customFormat="1" ht="13.5">
      <c r="B575" s="220"/>
      <c r="D575" s="208" t="s">
        <v>161</v>
      </c>
      <c r="E575" s="222" t="s">
        <v>5</v>
      </c>
      <c r="F575" s="223" t="s">
        <v>767</v>
      </c>
      <c r="H575" s="224">
        <v>22</v>
      </c>
      <c r="L575" s="220"/>
      <c r="M575" s="225"/>
      <c r="N575" s="226"/>
      <c r="O575" s="226"/>
      <c r="P575" s="226"/>
      <c r="Q575" s="226"/>
      <c r="R575" s="226"/>
      <c r="S575" s="226"/>
      <c r="T575" s="227"/>
      <c r="AT575" s="222" t="s">
        <v>161</v>
      </c>
      <c r="AU575" s="222" t="s">
        <v>78</v>
      </c>
      <c r="AV575" s="221" t="s">
        <v>78</v>
      </c>
      <c r="AW575" s="221" t="s">
        <v>34</v>
      </c>
      <c r="AX575" s="221" t="s">
        <v>76</v>
      </c>
      <c r="AY575" s="222" t="s">
        <v>139</v>
      </c>
    </row>
    <row r="576" spans="2:65" s="259" customFormat="1" ht="16.5" customHeight="1">
      <c r="B576" s="119"/>
      <c r="C576" s="196" t="s">
        <v>768</v>
      </c>
      <c r="D576" s="196" t="s">
        <v>141</v>
      </c>
      <c r="E576" s="197" t="s">
        <v>769</v>
      </c>
      <c r="F576" s="198" t="s">
        <v>770</v>
      </c>
      <c r="G576" s="199" t="s">
        <v>758</v>
      </c>
      <c r="H576" s="200">
        <v>1</v>
      </c>
      <c r="I576" s="6"/>
      <c r="J576" s="202">
        <f>ROUND(I576*H576,2)</f>
        <v>0</v>
      </c>
      <c r="K576" s="198" t="s">
        <v>145</v>
      </c>
      <c r="L576" s="119"/>
      <c r="M576" s="203" t="s">
        <v>5</v>
      </c>
      <c r="N576" s="204" t="s">
        <v>41</v>
      </c>
      <c r="O576" s="262"/>
      <c r="P576" s="205">
        <f>O576*H576</f>
        <v>0</v>
      </c>
      <c r="Q576" s="205">
        <v>0.00031</v>
      </c>
      <c r="R576" s="205">
        <f>Q576*H576</f>
        <v>0.00031</v>
      </c>
      <c r="S576" s="205">
        <v>0</v>
      </c>
      <c r="T576" s="206">
        <f>S576*H576</f>
        <v>0</v>
      </c>
      <c r="AR576" s="110" t="s">
        <v>146</v>
      </c>
      <c r="AT576" s="110" t="s">
        <v>141</v>
      </c>
      <c r="AU576" s="110" t="s">
        <v>78</v>
      </c>
      <c r="AY576" s="110" t="s">
        <v>139</v>
      </c>
      <c r="BE576" s="207">
        <f>IF(N576="základní",J576,0)</f>
        <v>0</v>
      </c>
      <c r="BF576" s="207">
        <f>IF(N576="snížená",J576,0)</f>
        <v>0</v>
      </c>
      <c r="BG576" s="207">
        <f>IF(N576="zákl. přenesená",J576,0)</f>
        <v>0</v>
      </c>
      <c r="BH576" s="207">
        <f>IF(N576="sníž. přenesená",J576,0)</f>
        <v>0</v>
      </c>
      <c r="BI576" s="207">
        <f>IF(N576="nulová",J576,0)</f>
        <v>0</v>
      </c>
      <c r="BJ576" s="110" t="s">
        <v>76</v>
      </c>
      <c r="BK576" s="207">
        <f>ROUND(I576*H576,2)</f>
        <v>0</v>
      </c>
      <c r="BL576" s="110" t="s">
        <v>146</v>
      </c>
      <c r="BM576" s="110" t="s">
        <v>771</v>
      </c>
    </row>
    <row r="577" spans="2:47" s="259" customFormat="1" ht="13.5">
      <c r="B577" s="119"/>
      <c r="D577" s="208" t="s">
        <v>148</v>
      </c>
      <c r="F577" s="209" t="s">
        <v>772</v>
      </c>
      <c r="L577" s="119"/>
      <c r="M577" s="210"/>
      <c r="N577" s="262"/>
      <c r="O577" s="262"/>
      <c r="P577" s="262"/>
      <c r="Q577" s="262"/>
      <c r="R577" s="262"/>
      <c r="S577" s="262"/>
      <c r="T577" s="211"/>
      <c r="AT577" s="110" t="s">
        <v>148</v>
      </c>
      <c r="AU577" s="110" t="s">
        <v>78</v>
      </c>
    </row>
    <row r="578" spans="2:47" s="259" customFormat="1" ht="27">
      <c r="B578" s="119"/>
      <c r="D578" s="208" t="s">
        <v>159</v>
      </c>
      <c r="F578" s="212" t="s">
        <v>160</v>
      </c>
      <c r="L578" s="119"/>
      <c r="M578" s="210"/>
      <c r="N578" s="262"/>
      <c r="O578" s="262"/>
      <c r="P578" s="262"/>
      <c r="Q578" s="262"/>
      <c r="R578" s="262"/>
      <c r="S578" s="262"/>
      <c r="T578" s="211"/>
      <c r="AT578" s="110" t="s">
        <v>159</v>
      </c>
      <c r="AU578" s="110" t="s">
        <v>78</v>
      </c>
    </row>
    <row r="579" spans="2:51" s="214" customFormat="1" ht="13.5">
      <c r="B579" s="213"/>
      <c r="D579" s="208" t="s">
        <v>161</v>
      </c>
      <c r="E579" s="215" t="s">
        <v>5</v>
      </c>
      <c r="F579" s="216" t="s">
        <v>773</v>
      </c>
      <c r="H579" s="215" t="s">
        <v>5</v>
      </c>
      <c r="L579" s="213"/>
      <c r="M579" s="217"/>
      <c r="N579" s="218"/>
      <c r="O579" s="218"/>
      <c r="P579" s="218"/>
      <c r="Q579" s="218"/>
      <c r="R579" s="218"/>
      <c r="S579" s="218"/>
      <c r="T579" s="219"/>
      <c r="AT579" s="215" t="s">
        <v>161</v>
      </c>
      <c r="AU579" s="215" t="s">
        <v>78</v>
      </c>
      <c r="AV579" s="214" t="s">
        <v>76</v>
      </c>
      <c r="AW579" s="214" t="s">
        <v>34</v>
      </c>
      <c r="AX579" s="214" t="s">
        <v>70</v>
      </c>
      <c r="AY579" s="215" t="s">
        <v>139</v>
      </c>
    </row>
    <row r="580" spans="2:51" s="221" customFormat="1" ht="13.5">
      <c r="B580" s="220"/>
      <c r="D580" s="208" t="s">
        <v>161</v>
      </c>
      <c r="E580" s="222" t="s">
        <v>5</v>
      </c>
      <c r="F580" s="223" t="s">
        <v>76</v>
      </c>
      <c r="H580" s="224">
        <v>1</v>
      </c>
      <c r="L580" s="220"/>
      <c r="M580" s="225"/>
      <c r="N580" s="226"/>
      <c r="O580" s="226"/>
      <c r="P580" s="226"/>
      <c r="Q580" s="226"/>
      <c r="R580" s="226"/>
      <c r="S580" s="226"/>
      <c r="T580" s="227"/>
      <c r="AT580" s="222" t="s">
        <v>161</v>
      </c>
      <c r="AU580" s="222" t="s">
        <v>78</v>
      </c>
      <c r="AV580" s="221" t="s">
        <v>78</v>
      </c>
      <c r="AW580" s="221" t="s">
        <v>34</v>
      </c>
      <c r="AX580" s="221" t="s">
        <v>76</v>
      </c>
      <c r="AY580" s="222" t="s">
        <v>139</v>
      </c>
    </row>
    <row r="581" spans="2:65" s="259" customFormat="1" ht="16.5" customHeight="1">
      <c r="B581" s="119"/>
      <c r="C581" s="196" t="s">
        <v>774</v>
      </c>
      <c r="D581" s="196" t="s">
        <v>141</v>
      </c>
      <c r="E581" s="197" t="s">
        <v>775</v>
      </c>
      <c r="F581" s="198" t="s">
        <v>776</v>
      </c>
      <c r="G581" s="199" t="s">
        <v>224</v>
      </c>
      <c r="H581" s="200">
        <v>717.1</v>
      </c>
      <c r="I581" s="6"/>
      <c r="J581" s="202">
        <f>ROUND(I581*H581,2)</f>
        <v>0</v>
      </c>
      <c r="K581" s="198" t="s">
        <v>145</v>
      </c>
      <c r="L581" s="119"/>
      <c r="M581" s="203" t="s">
        <v>5</v>
      </c>
      <c r="N581" s="204" t="s">
        <v>41</v>
      </c>
      <c r="O581" s="262"/>
      <c r="P581" s="205">
        <f>O581*H581</f>
        <v>0</v>
      </c>
      <c r="Q581" s="205">
        <v>0</v>
      </c>
      <c r="R581" s="205">
        <f>Q581*H581</f>
        <v>0</v>
      </c>
      <c r="S581" s="205">
        <v>0</v>
      </c>
      <c r="T581" s="206">
        <f>S581*H581</f>
        <v>0</v>
      </c>
      <c r="AR581" s="110" t="s">
        <v>146</v>
      </c>
      <c r="AT581" s="110" t="s">
        <v>141</v>
      </c>
      <c r="AU581" s="110" t="s">
        <v>78</v>
      </c>
      <c r="AY581" s="110" t="s">
        <v>139</v>
      </c>
      <c r="BE581" s="207">
        <f>IF(N581="základní",J581,0)</f>
        <v>0</v>
      </c>
      <c r="BF581" s="207">
        <f>IF(N581="snížená",J581,0)</f>
        <v>0</v>
      </c>
      <c r="BG581" s="207">
        <f>IF(N581="zákl. přenesená",J581,0)</f>
        <v>0</v>
      </c>
      <c r="BH581" s="207">
        <f>IF(N581="sníž. přenesená",J581,0)</f>
        <v>0</v>
      </c>
      <c r="BI581" s="207">
        <f>IF(N581="nulová",J581,0)</f>
        <v>0</v>
      </c>
      <c r="BJ581" s="110" t="s">
        <v>76</v>
      </c>
      <c r="BK581" s="207">
        <f>ROUND(I581*H581,2)</f>
        <v>0</v>
      </c>
      <c r="BL581" s="110" t="s">
        <v>146</v>
      </c>
      <c r="BM581" s="110" t="s">
        <v>777</v>
      </c>
    </row>
    <row r="582" spans="2:47" s="259" customFormat="1" ht="13.5">
      <c r="B582" s="119"/>
      <c r="D582" s="208" t="s">
        <v>148</v>
      </c>
      <c r="F582" s="209" t="s">
        <v>778</v>
      </c>
      <c r="L582" s="119"/>
      <c r="M582" s="210"/>
      <c r="N582" s="262"/>
      <c r="O582" s="262"/>
      <c r="P582" s="262"/>
      <c r="Q582" s="262"/>
      <c r="R582" s="262"/>
      <c r="S582" s="262"/>
      <c r="T582" s="211"/>
      <c r="AT582" s="110" t="s">
        <v>148</v>
      </c>
      <c r="AU582" s="110" t="s">
        <v>78</v>
      </c>
    </row>
    <row r="583" spans="2:65" s="259" customFormat="1" ht="16.5" customHeight="1">
      <c r="B583" s="119"/>
      <c r="C583" s="196" t="s">
        <v>779</v>
      </c>
      <c r="D583" s="196" t="s">
        <v>141</v>
      </c>
      <c r="E583" s="197" t="s">
        <v>780</v>
      </c>
      <c r="F583" s="198" t="s">
        <v>781</v>
      </c>
      <c r="G583" s="199" t="s">
        <v>538</v>
      </c>
      <c r="H583" s="200">
        <v>52</v>
      </c>
      <c r="I583" s="6"/>
      <c r="J583" s="202">
        <f>ROUND(I583*H583,2)</f>
        <v>0</v>
      </c>
      <c r="K583" s="198" t="s">
        <v>145</v>
      </c>
      <c r="L583" s="119"/>
      <c r="M583" s="203" t="s">
        <v>5</v>
      </c>
      <c r="N583" s="204" t="s">
        <v>41</v>
      </c>
      <c r="O583" s="262"/>
      <c r="P583" s="205">
        <f>O583*H583</f>
        <v>0</v>
      </c>
      <c r="Q583" s="205">
        <v>0.00918</v>
      </c>
      <c r="R583" s="205">
        <f>Q583*H583</f>
        <v>0.47736</v>
      </c>
      <c r="S583" s="205">
        <v>0</v>
      </c>
      <c r="T583" s="206">
        <f>S583*H583</f>
        <v>0</v>
      </c>
      <c r="AR583" s="110" t="s">
        <v>146</v>
      </c>
      <c r="AT583" s="110" t="s">
        <v>141</v>
      </c>
      <c r="AU583" s="110" t="s">
        <v>78</v>
      </c>
      <c r="AY583" s="110" t="s">
        <v>139</v>
      </c>
      <c r="BE583" s="207">
        <f>IF(N583="základní",J583,0)</f>
        <v>0</v>
      </c>
      <c r="BF583" s="207">
        <f>IF(N583="snížená",J583,0)</f>
        <v>0</v>
      </c>
      <c r="BG583" s="207">
        <f>IF(N583="zákl. přenesená",J583,0)</f>
        <v>0</v>
      </c>
      <c r="BH583" s="207">
        <f>IF(N583="sníž. přenesená",J583,0)</f>
        <v>0</v>
      </c>
      <c r="BI583" s="207">
        <f>IF(N583="nulová",J583,0)</f>
        <v>0</v>
      </c>
      <c r="BJ583" s="110" t="s">
        <v>76</v>
      </c>
      <c r="BK583" s="207">
        <f>ROUND(I583*H583,2)</f>
        <v>0</v>
      </c>
      <c r="BL583" s="110" t="s">
        <v>146</v>
      </c>
      <c r="BM583" s="110" t="s">
        <v>782</v>
      </c>
    </row>
    <row r="584" spans="2:47" s="259" customFormat="1" ht="13.5">
      <c r="B584" s="119"/>
      <c r="D584" s="208" t="s">
        <v>148</v>
      </c>
      <c r="F584" s="209" t="s">
        <v>783</v>
      </c>
      <c r="L584" s="119"/>
      <c r="M584" s="210"/>
      <c r="N584" s="262"/>
      <c r="O584" s="262"/>
      <c r="P584" s="262"/>
      <c r="Q584" s="262"/>
      <c r="R584" s="262"/>
      <c r="S584" s="262"/>
      <c r="T584" s="211"/>
      <c r="AT584" s="110" t="s">
        <v>148</v>
      </c>
      <c r="AU584" s="110" t="s">
        <v>78</v>
      </c>
    </row>
    <row r="585" spans="2:47" s="259" customFormat="1" ht="27">
      <c r="B585" s="119"/>
      <c r="D585" s="208" t="s">
        <v>159</v>
      </c>
      <c r="F585" s="212" t="s">
        <v>160</v>
      </c>
      <c r="L585" s="119"/>
      <c r="M585" s="210"/>
      <c r="N585" s="262"/>
      <c r="O585" s="262"/>
      <c r="P585" s="262"/>
      <c r="Q585" s="262"/>
      <c r="R585" s="262"/>
      <c r="S585" s="262"/>
      <c r="T585" s="211"/>
      <c r="AT585" s="110" t="s">
        <v>159</v>
      </c>
      <c r="AU585" s="110" t="s">
        <v>78</v>
      </c>
    </row>
    <row r="586" spans="2:51" s="221" customFormat="1" ht="13.5">
      <c r="B586" s="220"/>
      <c r="D586" s="208" t="s">
        <v>161</v>
      </c>
      <c r="E586" s="222" t="s">
        <v>5</v>
      </c>
      <c r="F586" s="223" t="s">
        <v>784</v>
      </c>
      <c r="H586" s="224">
        <v>40</v>
      </c>
      <c r="L586" s="220"/>
      <c r="M586" s="225"/>
      <c r="N586" s="226"/>
      <c r="O586" s="226"/>
      <c r="P586" s="226"/>
      <c r="Q586" s="226"/>
      <c r="R586" s="226"/>
      <c r="S586" s="226"/>
      <c r="T586" s="227"/>
      <c r="AT586" s="222" t="s">
        <v>161</v>
      </c>
      <c r="AU586" s="222" t="s">
        <v>78</v>
      </c>
      <c r="AV586" s="221" t="s">
        <v>78</v>
      </c>
      <c r="AW586" s="221" t="s">
        <v>34</v>
      </c>
      <c r="AX586" s="221" t="s">
        <v>70</v>
      </c>
      <c r="AY586" s="222" t="s">
        <v>139</v>
      </c>
    </row>
    <row r="587" spans="2:51" s="221" customFormat="1" ht="13.5">
      <c r="B587" s="220"/>
      <c r="D587" s="208" t="s">
        <v>161</v>
      </c>
      <c r="E587" s="222" t="s">
        <v>5</v>
      </c>
      <c r="F587" s="223" t="s">
        <v>785</v>
      </c>
      <c r="H587" s="224">
        <v>3</v>
      </c>
      <c r="L587" s="220"/>
      <c r="M587" s="225"/>
      <c r="N587" s="226"/>
      <c r="O587" s="226"/>
      <c r="P587" s="226"/>
      <c r="Q587" s="226"/>
      <c r="R587" s="226"/>
      <c r="S587" s="226"/>
      <c r="T587" s="227"/>
      <c r="AT587" s="222" t="s">
        <v>161</v>
      </c>
      <c r="AU587" s="222" t="s">
        <v>78</v>
      </c>
      <c r="AV587" s="221" t="s">
        <v>78</v>
      </c>
      <c r="AW587" s="221" t="s">
        <v>34</v>
      </c>
      <c r="AX587" s="221" t="s">
        <v>70</v>
      </c>
      <c r="AY587" s="222" t="s">
        <v>139</v>
      </c>
    </row>
    <row r="588" spans="2:51" s="221" customFormat="1" ht="13.5">
      <c r="B588" s="220"/>
      <c r="D588" s="208" t="s">
        <v>161</v>
      </c>
      <c r="E588" s="222" t="s">
        <v>5</v>
      </c>
      <c r="F588" s="223" t="s">
        <v>786</v>
      </c>
      <c r="H588" s="224">
        <v>8</v>
      </c>
      <c r="L588" s="220"/>
      <c r="M588" s="225"/>
      <c r="N588" s="226"/>
      <c r="O588" s="226"/>
      <c r="P588" s="226"/>
      <c r="Q588" s="226"/>
      <c r="R588" s="226"/>
      <c r="S588" s="226"/>
      <c r="T588" s="227"/>
      <c r="AT588" s="222" t="s">
        <v>161</v>
      </c>
      <c r="AU588" s="222" t="s">
        <v>78</v>
      </c>
      <c r="AV588" s="221" t="s">
        <v>78</v>
      </c>
      <c r="AW588" s="221" t="s">
        <v>34</v>
      </c>
      <c r="AX588" s="221" t="s">
        <v>70</v>
      </c>
      <c r="AY588" s="222" t="s">
        <v>139</v>
      </c>
    </row>
    <row r="589" spans="2:51" s="221" customFormat="1" ht="13.5">
      <c r="B589" s="220"/>
      <c r="D589" s="208" t="s">
        <v>161</v>
      </c>
      <c r="E589" s="222" t="s">
        <v>5</v>
      </c>
      <c r="F589" s="223" t="s">
        <v>787</v>
      </c>
      <c r="H589" s="224">
        <v>1</v>
      </c>
      <c r="L589" s="220"/>
      <c r="M589" s="225"/>
      <c r="N589" s="226"/>
      <c r="O589" s="226"/>
      <c r="P589" s="226"/>
      <c r="Q589" s="226"/>
      <c r="R589" s="226"/>
      <c r="S589" s="226"/>
      <c r="T589" s="227"/>
      <c r="AT589" s="222" t="s">
        <v>161</v>
      </c>
      <c r="AU589" s="222" t="s">
        <v>78</v>
      </c>
      <c r="AV589" s="221" t="s">
        <v>78</v>
      </c>
      <c r="AW589" s="221" t="s">
        <v>34</v>
      </c>
      <c r="AX589" s="221" t="s">
        <v>70</v>
      </c>
      <c r="AY589" s="222" t="s">
        <v>139</v>
      </c>
    </row>
    <row r="590" spans="2:51" s="229" customFormat="1" ht="13.5">
      <c r="B590" s="228"/>
      <c r="D590" s="208" t="s">
        <v>161</v>
      </c>
      <c r="E590" s="230" t="s">
        <v>5</v>
      </c>
      <c r="F590" s="231" t="s">
        <v>173</v>
      </c>
      <c r="H590" s="232">
        <v>52</v>
      </c>
      <c r="L590" s="228"/>
      <c r="M590" s="233"/>
      <c r="N590" s="234"/>
      <c r="O590" s="234"/>
      <c r="P590" s="234"/>
      <c r="Q590" s="234"/>
      <c r="R590" s="234"/>
      <c r="S590" s="234"/>
      <c r="T590" s="235"/>
      <c r="AT590" s="230" t="s">
        <v>161</v>
      </c>
      <c r="AU590" s="230" t="s">
        <v>78</v>
      </c>
      <c r="AV590" s="229" t="s">
        <v>146</v>
      </c>
      <c r="AW590" s="229" t="s">
        <v>34</v>
      </c>
      <c r="AX590" s="229" t="s">
        <v>76</v>
      </c>
      <c r="AY590" s="230" t="s">
        <v>139</v>
      </c>
    </row>
    <row r="591" spans="2:65" s="259" customFormat="1" ht="25.5" customHeight="1">
      <c r="B591" s="119"/>
      <c r="C591" s="244" t="s">
        <v>788</v>
      </c>
      <c r="D591" s="244" t="s">
        <v>368</v>
      </c>
      <c r="E591" s="245" t="s">
        <v>789</v>
      </c>
      <c r="F591" s="246" t="s">
        <v>790</v>
      </c>
      <c r="G591" s="247" t="s">
        <v>538</v>
      </c>
      <c r="H591" s="248">
        <v>7</v>
      </c>
      <c r="I591" s="6"/>
      <c r="J591" s="249">
        <f>ROUND(I591*H591,2)</f>
        <v>0</v>
      </c>
      <c r="K591" s="246" t="s">
        <v>145</v>
      </c>
      <c r="L591" s="250"/>
      <c r="M591" s="251" t="s">
        <v>5</v>
      </c>
      <c r="N591" s="252" t="s">
        <v>41</v>
      </c>
      <c r="O591" s="262"/>
      <c r="P591" s="205">
        <f>O591*H591</f>
        <v>0</v>
      </c>
      <c r="Q591" s="205">
        <v>0.254</v>
      </c>
      <c r="R591" s="205">
        <f>Q591*H591</f>
        <v>1.778</v>
      </c>
      <c r="S591" s="205">
        <v>0</v>
      </c>
      <c r="T591" s="206">
        <f>S591*H591</f>
        <v>0</v>
      </c>
      <c r="AR591" s="110" t="s">
        <v>213</v>
      </c>
      <c r="AT591" s="110" t="s">
        <v>368</v>
      </c>
      <c r="AU591" s="110" t="s">
        <v>78</v>
      </c>
      <c r="AY591" s="110" t="s">
        <v>139</v>
      </c>
      <c r="BE591" s="207">
        <f>IF(N591="základní",J591,0)</f>
        <v>0</v>
      </c>
      <c r="BF591" s="207">
        <f>IF(N591="snížená",J591,0)</f>
        <v>0</v>
      </c>
      <c r="BG591" s="207">
        <f>IF(N591="zákl. přenesená",J591,0)</f>
        <v>0</v>
      </c>
      <c r="BH591" s="207">
        <f>IF(N591="sníž. přenesená",J591,0)</f>
        <v>0</v>
      </c>
      <c r="BI591" s="207">
        <f>IF(N591="nulová",J591,0)</f>
        <v>0</v>
      </c>
      <c r="BJ591" s="110" t="s">
        <v>76</v>
      </c>
      <c r="BK591" s="207">
        <f>ROUND(I591*H591,2)</f>
        <v>0</v>
      </c>
      <c r="BL591" s="110" t="s">
        <v>146</v>
      </c>
      <c r="BM591" s="110" t="s">
        <v>791</v>
      </c>
    </row>
    <row r="592" spans="2:47" s="259" customFormat="1" ht="13.5">
      <c r="B592" s="119"/>
      <c r="D592" s="208" t="s">
        <v>148</v>
      </c>
      <c r="F592" s="209" t="s">
        <v>792</v>
      </c>
      <c r="L592" s="119"/>
      <c r="M592" s="210"/>
      <c r="N592" s="262"/>
      <c r="O592" s="262"/>
      <c r="P592" s="262"/>
      <c r="Q592" s="262"/>
      <c r="R592" s="262"/>
      <c r="S592" s="262"/>
      <c r="T592" s="211"/>
      <c r="AT592" s="110" t="s">
        <v>148</v>
      </c>
      <c r="AU592" s="110" t="s">
        <v>78</v>
      </c>
    </row>
    <row r="593" spans="2:51" s="221" customFormat="1" ht="13.5">
      <c r="B593" s="220"/>
      <c r="D593" s="208" t="s">
        <v>161</v>
      </c>
      <c r="E593" s="222" t="s">
        <v>5</v>
      </c>
      <c r="F593" s="223" t="s">
        <v>793</v>
      </c>
      <c r="H593" s="224">
        <v>7</v>
      </c>
      <c r="L593" s="220"/>
      <c r="M593" s="225"/>
      <c r="N593" s="226"/>
      <c r="O593" s="226"/>
      <c r="P593" s="226"/>
      <c r="Q593" s="226"/>
      <c r="R593" s="226"/>
      <c r="S593" s="226"/>
      <c r="T593" s="227"/>
      <c r="AT593" s="222" t="s">
        <v>161</v>
      </c>
      <c r="AU593" s="222" t="s">
        <v>78</v>
      </c>
      <c r="AV593" s="221" t="s">
        <v>78</v>
      </c>
      <c r="AW593" s="221" t="s">
        <v>34</v>
      </c>
      <c r="AX593" s="221" t="s">
        <v>76</v>
      </c>
      <c r="AY593" s="222" t="s">
        <v>139</v>
      </c>
    </row>
    <row r="594" spans="2:65" s="259" customFormat="1" ht="25.5" customHeight="1">
      <c r="B594" s="119"/>
      <c r="C594" s="244" t="s">
        <v>794</v>
      </c>
      <c r="D594" s="244" t="s">
        <v>368</v>
      </c>
      <c r="E594" s="245" t="s">
        <v>795</v>
      </c>
      <c r="F594" s="246" t="s">
        <v>796</v>
      </c>
      <c r="G594" s="247" t="s">
        <v>538</v>
      </c>
      <c r="H594" s="248">
        <v>17</v>
      </c>
      <c r="I594" s="6"/>
      <c r="J594" s="249">
        <f>ROUND(I594*H594,2)</f>
        <v>0</v>
      </c>
      <c r="K594" s="246" t="s">
        <v>145</v>
      </c>
      <c r="L594" s="250"/>
      <c r="M594" s="251" t="s">
        <v>5</v>
      </c>
      <c r="N594" s="252" t="s">
        <v>41</v>
      </c>
      <c r="O594" s="262"/>
      <c r="P594" s="205">
        <f>O594*H594</f>
        <v>0</v>
      </c>
      <c r="Q594" s="205">
        <v>0.506</v>
      </c>
      <c r="R594" s="205">
        <f>Q594*H594</f>
        <v>8.602</v>
      </c>
      <c r="S594" s="205">
        <v>0</v>
      </c>
      <c r="T594" s="206">
        <f>S594*H594</f>
        <v>0</v>
      </c>
      <c r="AR594" s="110" t="s">
        <v>213</v>
      </c>
      <c r="AT594" s="110" t="s">
        <v>368</v>
      </c>
      <c r="AU594" s="110" t="s">
        <v>78</v>
      </c>
      <c r="AY594" s="110" t="s">
        <v>139</v>
      </c>
      <c r="BE594" s="207">
        <f>IF(N594="základní",J594,0)</f>
        <v>0</v>
      </c>
      <c r="BF594" s="207">
        <f>IF(N594="snížená",J594,0)</f>
        <v>0</v>
      </c>
      <c r="BG594" s="207">
        <f>IF(N594="zákl. přenesená",J594,0)</f>
        <v>0</v>
      </c>
      <c r="BH594" s="207">
        <f>IF(N594="sníž. přenesená",J594,0)</f>
        <v>0</v>
      </c>
      <c r="BI594" s="207">
        <f>IF(N594="nulová",J594,0)</f>
        <v>0</v>
      </c>
      <c r="BJ594" s="110" t="s">
        <v>76</v>
      </c>
      <c r="BK594" s="207">
        <f>ROUND(I594*H594,2)</f>
        <v>0</v>
      </c>
      <c r="BL594" s="110" t="s">
        <v>146</v>
      </c>
      <c r="BM594" s="110" t="s">
        <v>797</v>
      </c>
    </row>
    <row r="595" spans="2:47" s="259" customFormat="1" ht="13.5">
      <c r="B595" s="119"/>
      <c r="D595" s="208" t="s">
        <v>148</v>
      </c>
      <c r="F595" s="209" t="s">
        <v>798</v>
      </c>
      <c r="L595" s="119"/>
      <c r="M595" s="210"/>
      <c r="N595" s="262"/>
      <c r="O595" s="262"/>
      <c r="P595" s="262"/>
      <c r="Q595" s="262"/>
      <c r="R595" s="262"/>
      <c r="S595" s="262"/>
      <c r="T595" s="211"/>
      <c r="AT595" s="110" t="s">
        <v>148</v>
      </c>
      <c r="AU595" s="110" t="s">
        <v>78</v>
      </c>
    </row>
    <row r="596" spans="2:51" s="221" customFormat="1" ht="13.5">
      <c r="B596" s="220"/>
      <c r="D596" s="208" t="s">
        <v>161</v>
      </c>
      <c r="E596" s="222" t="s">
        <v>5</v>
      </c>
      <c r="F596" s="223" t="s">
        <v>799</v>
      </c>
      <c r="H596" s="224">
        <v>17</v>
      </c>
      <c r="L596" s="220"/>
      <c r="M596" s="225"/>
      <c r="N596" s="226"/>
      <c r="O596" s="226"/>
      <c r="P596" s="226"/>
      <c r="Q596" s="226"/>
      <c r="R596" s="226"/>
      <c r="S596" s="226"/>
      <c r="T596" s="227"/>
      <c r="AT596" s="222" t="s">
        <v>161</v>
      </c>
      <c r="AU596" s="222" t="s">
        <v>78</v>
      </c>
      <c r="AV596" s="221" t="s">
        <v>78</v>
      </c>
      <c r="AW596" s="221" t="s">
        <v>34</v>
      </c>
      <c r="AX596" s="221" t="s">
        <v>76</v>
      </c>
      <c r="AY596" s="222" t="s">
        <v>139</v>
      </c>
    </row>
    <row r="597" spans="2:65" s="259" customFormat="1" ht="25.5" customHeight="1">
      <c r="B597" s="119"/>
      <c r="C597" s="244" t="s">
        <v>800</v>
      </c>
      <c r="D597" s="244" t="s">
        <v>368</v>
      </c>
      <c r="E597" s="245" t="s">
        <v>801</v>
      </c>
      <c r="F597" s="246" t="s">
        <v>802</v>
      </c>
      <c r="G597" s="247" t="s">
        <v>538</v>
      </c>
      <c r="H597" s="248">
        <v>28</v>
      </c>
      <c r="I597" s="6"/>
      <c r="J597" s="249">
        <f>ROUND(I597*H597,2)</f>
        <v>0</v>
      </c>
      <c r="K597" s="246" t="s">
        <v>145</v>
      </c>
      <c r="L597" s="250"/>
      <c r="M597" s="251" t="s">
        <v>5</v>
      </c>
      <c r="N597" s="252" t="s">
        <v>41</v>
      </c>
      <c r="O597" s="262"/>
      <c r="P597" s="205">
        <f>O597*H597</f>
        <v>0</v>
      </c>
      <c r="Q597" s="205">
        <v>1.013</v>
      </c>
      <c r="R597" s="205">
        <f>Q597*H597</f>
        <v>28.363999999999997</v>
      </c>
      <c r="S597" s="205">
        <v>0</v>
      </c>
      <c r="T597" s="206">
        <f>S597*H597</f>
        <v>0</v>
      </c>
      <c r="AR597" s="110" t="s">
        <v>213</v>
      </c>
      <c r="AT597" s="110" t="s">
        <v>368</v>
      </c>
      <c r="AU597" s="110" t="s">
        <v>78</v>
      </c>
      <c r="AY597" s="110" t="s">
        <v>139</v>
      </c>
      <c r="BE597" s="207">
        <f>IF(N597="základní",J597,0)</f>
        <v>0</v>
      </c>
      <c r="BF597" s="207">
        <f>IF(N597="snížená",J597,0)</f>
        <v>0</v>
      </c>
      <c r="BG597" s="207">
        <f>IF(N597="zákl. přenesená",J597,0)</f>
        <v>0</v>
      </c>
      <c r="BH597" s="207">
        <f>IF(N597="sníž. přenesená",J597,0)</f>
        <v>0</v>
      </c>
      <c r="BI597" s="207">
        <f>IF(N597="nulová",J597,0)</f>
        <v>0</v>
      </c>
      <c r="BJ597" s="110" t="s">
        <v>76</v>
      </c>
      <c r="BK597" s="207">
        <f>ROUND(I597*H597,2)</f>
        <v>0</v>
      </c>
      <c r="BL597" s="110" t="s">
        <v>146</v>
      </c>
      <c r="BM597" s="110" t="s">
        <v>803</v>
      </c>
    </row>
    <row r="598" spans="2:47" s="259" customFormat="1" ht="13.5">
      <c r="B598" s="119"/>
      <c r="D598" s="208" t="s">
        <v>148</v>
      </c>
      <c r="F598" s="209" t="s">
        <v>804</v>
      </c>
      <c r="L598" s="119"/>
      <c r="M598" s="210"/>
      <c r="N598" s="262"/>
      <c r="O598" s="262"/>
      <c r="P598" s="262"/>
      <c r="Q598" s="262"/>
      <c r="R598" s="262"/>
      <c r="S598" s="262"/>
      <c r="T598" s="211"/>
      <c r="AT598" s="110" t="s">
        <v>148</v>
      </c>
      <c r="AU598" s="110" t="s">
        <v>78</v>
      </c>
    </row>
    <row r="599" spans="2:51" s="221" customFormat="1" ht="13.5">
      <c r="B599" s="220"/>
      <c r="D599" s="208" t="s">
        <v>161</v>
      </c>
      <c r="E599" s="222" t="s">
        <v>5</v>
      </c>
      <c r="F599" s="223" t="s">
        <v>805</v>
      </c>
      <c r="H599" s="224">
        <v>28</v>
      </c>
      <c r="L599" s="220"/>
      <c r="M599" s="225"/>
      <c r="N599" s="226"/>
      <c r="O599" s="226"/>
      <c r="P599" s="226"/>
      <c r="Q599" s="226"/>
      <c r="R599" s="226"/>
      <c r="S599" s="226"/>
      <c r="T599" s="227"/>
      <c r="AT599" s="222" t="s">
        <v>161</v>
      </c>
      <c r="AU599" s="222" t="s">
        <v>78</v>
      </c>
      <c r="AV599" s="221" t="s">
        <v>78</v>
      </c>
      <c r="AW599" s="221" t="s">
        <v>34</v>
      </c>
      <c r="AX599" s="221" t="s">
        <v>76</v>
      </c>
      <c r="AY599" s="222" t="s">
        <v>139</v>
      </c>
    </row>
    <row r="600" spans="2:65" s="259" customFormat="1" ht="16.5" customHeight="1">
      <c r="B600" s="119"/>
      <c r="C600" s="196" t="s">
        <v>806</v>
      </c>
      <c r="D600" s="196" t="s">
        <v>141</v>
      </c>
      <c r="E600" s="197" t="s">
        <v>807</v>
      </c>
      <c r="F600" s="198" t="s">
        <v>808</v>
      </c>
      <c r="G600" s="199" t="s">
        <v>538</v>
      </c>
      <c r="H600" s="200">
        <v>20</v>
      </c>
      <c r="I600" s="6"/>
      <c r="J600" s="202">
        <f>ROUND(I600*H600,2)</f>
        <v>0</v>
      </c>
      <c r="K600" s="198" t="s">
        <v>145</v>
      </c>
      <c r="L600" s="119"/>
      <c r="M600" s="203" t="s">
        <v>5</v>
      </c>
      <c r="N600" s="204" t="s">
        <v>41</v>
      </c>
      <c r="O600" s="262"/>
      <c r="P600" s="205">
        <f>O600*H600</f>
        <v>0</v>
      </c>
      <c r="Q600" s="205">
        <v>0.01147</v>
      </c>
      <c r="R600" s="205">
        <f>Q600*H600</f>
        <v>0.2294</v>
      </c>
      <c r="S600" s="205">
        <v>0</v>
      </c>
      <c r="T600" s="206">
        <f>S600*H600</f>
        <v>0</v>
      </c>
      <c r="AR600" s="110" t="s">
        <v>146</v>
      </c>
      <c r="AT600" s="110" t="s">
        <v>141</v>
      </c>
      <c r="AU600" s="110" t="s">
        <v>78</v>
      </c>
      <c r="AY600" s="110" t="s">
        <v>139</v>
      </c>
      <c r="BE600" s="207">
        <f>IF(N600="základní",J600,0)</f>
        <v>0</v>
      </c>
      <c r="BF600" s="207">
        <f>IF(N600="snížená",J600,0)</f>
        <v>0</v>
      </c>
      <c r="BG600" s="207">
        <f>IF(N600="zákl. přenesená",J600,0)</f>
        <v>0</v>
      </c>
      <c r="BH600" s="207">
        <f>IF(N600="sníž. přenesená",J600,0)</f>
        <v>0</v>
      </c>
      <c r="BI600" s="207">
        <f>IF(N600="nulová",J600,0)</f>
        <v>0</v>
      </c>
      <c r="BJ600" s="110" t="s">
        <v>76</v>
      </c>
      <c r="BK600" s="207">
        <f>ROUND(I600*H600,2)</f>
        <v>0</v>
      </c>
      <c r="BL600" s="110" t="s">
        <v>146</v>
      </c>
      <c r="BM600" s="110" t="s">
        <v>809</v>
      </c>
    </row>
    <row r="601" spans="2:47" s="259" customFormat="1" ht="13.5">
      <c r="B601" s="119"/>
      <c r="D601" s="208" t="s">
        <v>148</v>
      </c>
      <c r="F601" s="209" t="s">
        <v>808</v>
      </c>
      <c r="L601" s="119"/>
      <c r="M601" s="210"/>
      <c r="N601" s="262"/>
      <c r="O601" s="262"/>
      <c r="P601" s="262"/>
      <c r="Q601" s="262"/>
      <c r="R601" s="262"/>
      <c r="S601" s="262"/>
      <c r="T601" s="211"/>
      <c r="AT601" s="110" t="s">
        <v>148</v>
      </c>
      <c r="AU601" s="110" t="s">
        <v>78</v>
      </c>
    </row>
    <row r="602" spans="2:47" s="259" customFormat="1" ht="27">
      <c r="B602" s="119"/>
      <c r="D602" s="208" t="s">
        <v>159</v>
      </c>
      <c r="F602" s="212" t="s">
        <v>160</v>
      </c>
      <c r="L602" s="119"/>
      <c r="M602" s="210"/>
      <c r="N602" s="262"/>
      <c r="O602" s="262"/>
      <c r="P602" s="262"/>
      <c r="Q602" s="262"/>
      <c r="R602" s="262"/>
      <c r="S602" s="262"/>
      <c r="T602" s="211"/>
      <c r="AT602" s="110" t="s">
        <v>159</v>
      </c>
      <c r="AU602" s="110" t="s">
        <v>78</v>
      </c>
    </row>
    <row r="603" spans="2:51" s="221" customFormat="1" ht="13.5">
      <c r="B603" s="220"/>
      <c r="D603" s="208" t="s">
        <v>161</v>
      </c>
      <c r="E603" s="222" t="s">
        <v>5</v>
      </c>
      <c r="F603" s="223" t="s">
        <v>810</v>
      </c>
      <c r="H603" s="224">
        <v>13</v>
      </c>
      <c r="L603" s="220"/>
      <c r="M603" s="225"/>
      <c r="N603" s="226"/>
      <c r="O603" s="226"/>
      <c r="P603" s="226"/>
      <c r="Q603" s="226"/>
      <c r="R603" s="226"/>
      <c r="S603" s="226"/>
      <c r="T603" s="227"/>
      <c r="AT603" s="222" t="s">
        <v>161</v>
      </c>
      <c r="AU603" s="222" t="s">
        <v>78</v>
      </c>
      <c r="AV603" s="221" t="s">
        <v>78</v>
      </c>
      <c r="AW603" s="221" t="s">
        <v>34</v>
      </c>
      <c r="AX603" s="221" t="s">
        <v>70</v>
      </c>
      <c r="AY603" s="222" t="s">
        <v>139</v>
      </c>
    </row>
    <row r="604" spans="2:51" s="221" customFormat="1" ht="13.5">
      <c r="B604" s="220"/>
      <c r="D604" s="208" t="s">
        <v>161</v>
      </c>
      <c r="E604" s="222" t="s">
        <v>5</v>
      </c>
      <c r="F604" s="223" t="s">
        <v>811</v>
      </c>
      <c r="H604" s="224">
        <v>1</v>
      </c>
      <c r="L604" s="220"/>
      <c r="M604" s="225"/>
      <c r="N604" s="226"/>
      <c r="O604" s="226"/>
      <c r="P604" s="226"/>
      <c r="Q604" s="226"/>
      <c r="R604" s="226"/>
      <c r="S604" s="226"/>
      <c r="T604" s="227"/>
      <c r="AT604" s="222" t="s">
        <v>161</v>
      </c>
      <c r="AU604" s="222" t="s">
        <v>78</v>
      </c>
      <c r="AV604" s="221" t="s">
        <v>78</v>
      </c>
      <c r="AW604" s="221" t="s">
        <v>34</v>
      </c>
      <c r="AX604" s="221" t="s">
        <v>70</v>
      </c>
      <c r="AY604" s="222" t="s">
        <v>139</v>
      </c>
    </row>
    <row r="605" spans="2:51" s="221" customFormat="1" ht="13.5">
      <c r="B605" s="220"/>
      <c r="D605" s="208" t="s">
        <v>161</v>
      </c>
      <c r="E605" s="222" t="s">
        <v>5</v>
      </c>
      <c r="F605" s="223" t="s">
        <v>812</v>
      </c>
      <c r="H605" s="224">
        <v>6</v>
      </c>
      <c r="L605" s="220"/>
      <c r="M605" s="225"/>
      <c r="N605" s="226"/>
      <c r="O605" s="226"/>
      <c r="P605" s="226"/>
      <c r="Q605" s="226"/>
      <c r="R605" s="226"/>
      <c r="S605" s="226"/>
      <c r="T605" s="227"/>
      <c r="AT605" s="222" t="s">
        <v>161</v>
      </c>
      <c r="AU605" s="222" t="s">
        <v>78</v>
      </c>
      <c r="AV605" s="221" t="s">
        <v>78</v>
      </c>
      <c r="AW605" s="221" t="s">
        <v>34</v>
      </c>
      <c r="AX605" s="221" t="s">
        <v>70</v>
      </c>
      <c r="AY605" s="222" t="s">
        <v>139</v>
      </c>
    </row>
    <row r="606" spans="2:51" s="229" customFormat="1" ht="13.5">
      <c r="B606" s="228"/>
      <c r="D606" s="208" t="s">
        <v>161</v>
      </c>
      <c r="E606" s="230" t="s">
        <v>5</v>
      </c>
      <c r="F606" s="231" t="s">
        <v>173</v>
      </c>
      <c r="H606" s="232">
        <v>20</v>
      </c>
      <c r="L606" s="228"/>
      <c r="M606" s="233"/>
      <c r="N606" s="234"/>
      <c r="O606" s="234"/>
      <c r="P606" s="234"/>
      <c r="Q606" s="234"/>
      <c r="R606" s="234"/>
      <c r="S606" s="234"/>
      <c r="T606" s="235"/>
      <c r="AT606" s="230" t="s">
        <v>161</v>
      </c>
      <c r="AU606" s="230" t="s">
        <v>78</v>
      </c>
      <c r="AV606" s="229" t="s">
        <v>146</v>
      </c>
      <c r="AW606" s="229" t="s">
        <v>34</v>
      </c>
      <c r="AX606" s="229" t="s">
        <v>76</v>
      </c>
      <c r="AY606" s="230" t="s">
        <v>139</v>
      </c>
    </row>
    <row r="607" spans="2:65" s="259" customFormat="1" ht="25.5" customHeight="1">
      <c r="B607" s="119"/>
      <c r="C607" s="244" t="s">
        <v>813</v>
      </c>
      <c r="D607" s="244" t="s">
        <v>368</v>
      </c>
      <c r="E607" s="245" t="s">
        <v>814</v>
      </c>
      <c r="F607" s="246" t="s">
        <v>815</v>
      </c>
      <c r="G607" s="247" t="s">
        <v>538</v>
      </c>
      <c r="H607" s="248">
        <v>20</v>
      </c>
      <c r="I607" s="6"/>
      <c r="J607" s="249">
        <f>ROUND(I607*H607,2)</f>
        <v>0</v>
      </c>
      <c r="K607" s="246" t="s">
        <v>145</v>
      </c>
      <c r="L607" s="250"/>
      <c r="M607" s="251" t="s">
        <v>5</v>
      </c>
      <c r="N607" s="252" t="s">
        <v>41</v>
      </c>
      <c r="O607" s="262"/>
      <c r="P607" s="205">
        <f>O607*H607</f>
        <v>0</v>
      </c>
      <c r="Q607" s="205">
        <v>0.548</v>
      </c>
      <c r="R607" s="205">
        <f>Q607*H607</f>
        <v>10.96</v>
      </c>
      <c r="S607" s="205">
        <v>0</v>
      </c>
      <c r="T607" s="206">
        <f>S607*H607</f>
        <v>0</v>
      </c>
      <c r="AR607" s="110" t="s">
        <v>213</v>
      </c>
      <c r="AT607" s="110" t="s">
        <v>368</v>
      </c>
      <c r="AU607" s="110" t="s">
        <v>78</v>
      </c>
      <c r="AY607" s="110" t="s">
        <v>139</v>
      </c>
      <c r="BE607" s="207">
        <f>IF(N607="základní",J607,0)</f>
        <v>0</v>
      </c>
      <c r="BF607" s="207">
        <f>IF(N607="snížená",J607,0)</f>
        <v>0</v>
      </c>
      <c r="BG607" s="207">
        <f>IF(N607="zákl. přenesená",J607,0)</f>
        <v>0</v>
      </c>
      <c r="BH607" s="207">
        <f>IF(N607="sníž. přenesená",J607,0)</f>
        <v>0</v>
      </c>
      <c r="BI607" s="207">
        <f>IF(N607="nulová",J607,0)</f>
        <v>0</v>
      </c>
      <c r="BJ607" s="110" t="s">
        <v>76</v>
      </c>
      <c r="BK607" s="207">
        <f>ROUND(I607*H607,2)</f>
        <v>0</v>
      </c>
      <c r="BL607" s="110" t="s">
        <v>146</v>
      </c>
      <c r="BM607" s="110" t="s">
        <v>816</v>
      </c>
    </row>
    <row r="608" spans="2:47" s="259" customFormat="1" ht="13.5">
      <c r="B608" s="119"/>
      <c r="D608" s="208" t="s">
        <v>148</v>
      </c>
      <c r="F608" s="209" t="s">
        <v>815</v>
      </c>
      <c r="L608" s="119"/>
      <c r="M608" s="210"/>
      <c r="N608" s="262"/>
      <c r="O608" s="262"/>
      <c r="P608" s="262"/>
      <c r="Q608" s="262"/>
      <c r="R608" s="262"/>
      <c r="S608" s="262"/>
      <c r="T608" s="211"/>
      <c r="AT608" s="110" t="s">
        <v>148</v>
      </c>
      <c r="AU608" s="110" t="s">
        <v>78</v>
      </c>
    </row>
    <row r="609" spans="2:65" s="259" customFormat="1" ht="25.5" customHeight="1">
      <c r="B609" s="119"/>
      <c r="C609" s="196" t="s">
        <v>817</v>
      </c>
      <c r="D609" s="196" t="s">
        <v>141</v>
      </c>
      <c r="E609" s="197" t="s">
        <v>818</v>
      </c>
      <c r="F609" s="198" t="s">
        <v>819</v>
      </c>
      <c r="G609" s="199" t="s">
        <v>538</v>
      </c>
      <c r="H609" s="200">
        <v>22</v>
      </c>
      <c r="I609" s="6"/>
      <c r="J609" s="202">
        <f>ROUND(I609*H609,2)</f>
        <v>0</v>
      </c>
      <c r="K609" s="198" t="s">
        <v>145</v>
      </c>
      <c r="L609" s="119"/>
      <c r="M609" s="203" t="s">
        <v>5</v>
      </c>
      <c r="N609" s="204" t="s">
        <v>41</v>
      </c>
      <c r="O609" s="262"/>
      <c r="P609" s="205">
        <f>O609*H609</f>
        <v>0</v>
      </c>
      <c r="Q609" s="205">
        <v>0.02753</v>
      </c>
      <c r="R609" s="205">
        <f>Q609*H609</f>
        <v>0.60566</v>
      </c>
      <c r="S609" s="205">
        <v>0</v>
      </c>
      <c r="T609" s="206">
        <f>S609*H609</f>
        <v>0</v>
      </c>
      <c r="AR609" s="110" t="s">
        <v>146</v>
      </c>
      <c r="AT609" s="110" t="s">
        <v>141</v>
      </c>
      <c r="AU609" s="110" t="s">
        <v>78</v>
      </c>
      <c r="AY609" s="110" t="s">
        <v>139</v>
      </c>
      <c r="BE609" s="207">
        <f>IF(N609="základní",J609,0)</f>
        <v>0</v>
      </c>
      <c r="BF609" s="207">
        <f>IF(N609="snížená",J609,0)</f>
        <v>0</v>
      </c>
      <c r="BG609" s="207">
        <f>IF(N609="zákl. přenesená",J609,0)</f>
        <v>0</v>
      </c>
      <c r="BH609" s="207">
        <f>IF(N609="sníž. přenesená",J609,0)</f>
        <v>0</v>
      </c>
      <c r="BI609" s="207">
        <f>IF(N609="nulová",J609,0)</f>
        <v>0</v>
      </c>
      <c r="BJ609" s="110" t="s">
        <v>76</v>
      </c>
      <c r="BK609" s="207">
        <f>ROUND(I609*H609,2)</f>
        <v>0</v>
      </c>
      <c r="BL609" s="110" t="s">
        <v>146</v>
      </c>
      <c r="BM609" s="110" t="s">
        <v>820</v>
      </c>
    </row>
    <row r="610" spans="2:47" s="259" customFormat="1" ht="13.5">
      <c r="B610" s="119"/>
      <c r="D610" s="208" t="s">
        <v>148</v>
      </c>
      <c r="F610" s="209" t="s">
        <v>821</v>
      </c>
      <c r="L610" s="119"/>
      <c r="M610" s="210"/>
      <c r="N610" s="262"/>
      <c r="O610" s="262"/>
      <c r="P610" s="262"/>
      <c r="Q610" s="262"/>
      <c r="R610" s="262"/>
      <c r="S610" s="262"/>
      <c r="T610" s="211"/>
      <c r="AT610" s="110" t="s">
        <v>148</v>
      </c>
      <c r="AU610" s="110" t="s">
        <v>78</v>
      </c>
    </row>
    <row r="611" spans="2:47" s="259" customFormat="1" ht="27">
      <c r="B611" s="119"/>
      <c r="D611" s="208" t="s">
        <v>159</v>
      </c>
      <c r="F611" s="212" t="s">
        <v>160</v>
      </c>
      <c r="L611" s="119"/>
      <c r="M611" s="210"/>
      <c r="N611" s="262"/>
      <c r="O611" s="262"/>
      <c r="P611" s="262"/>
      <c r="Q611" s="262"/>
      <c r="R611" s="262"/>
      <c r="S611" s="262"/>
      <c r="T611" s="211"/>
      <c r="AT611" s="110" t="s">
        <v>159</v>
      </c>
      <c r="AU611" s="110" t="s">
        <v>78</v>
      </c>
    </row>
    <row r="612" spans="2:51" s="221" customFormat="1" ht="13.5">
      <c r="B612" s="220"/>
      <c r="D612" s="208" t="s">
        <v>161</v>
      </c>
      <c r="E612" s="222" t="s">
        <v>5</v>
      </c>
      <c r="F612" s="223" t="s">
        <v>822</v>
      </c>
      <c r="H612" s="224">
        <v>14</v>
      </c>
      <c r="L612" s="220"/>
      <c r="M612" s="225"/>
      <c r="N612" s="226"/>
      <c r="O612" s="226"/>
      <c r="P612" s="226"/>
      <c r="Q612" s="226"/>
      <c r="R612" s="226"/>
      <c r="S612" s="226"/>
      <c r="T612" s="227"/>
      <c r="AT612" s="222" t="s">
        <v>161</v>
      </c>
      <c r="AU612" s="222" t="s">
        <v>78</v>
      </c>
      <c r="AV612" s="221" t="s">
        <v>78</v>
      </c>
      <c r="AW612" s="221" t="s">
        <v>34</v>
      </c>
      <c r="AX612" s="221" t="s">
        <v>70</v>
      </c>
      <c r="AY612" s="222" t="s">
        <v>139</v>
      </c>
    </row>
    <row r="613" spans="2:51" s="221" customFormat="1" ht="13.5">
      <c r="B613" s="220"/>
      <c r="D613" s="208" t="s">
        <v>161</v>
      </c>
      <c r="E613" s="222" t="s">
        <v>5</v>
      </c>
      <c r="F613" s="223" t="s">
        <v>811</v>
      </c>
      <c r="H613" s="224">
        <v>1</v>
      </c>
      <c r="L613" s="220"/>
      <c r="M613" s="225"/>
      <c r="N613" s="226"/>
      <c r="O613" s="226"/>
      <c r="P613" s="226"/>
      <c r="Q613" s="226"/>
      <c r="R613" s="226"/>
      <c r="S613" s="226"/>
      <c r="T613" s="227"/>
      <c r="AT613" s="222" t="s">
        <v>161</v>
      </c>
      <c r="AU613" s="222" t="s">
        <v>78</v>
      </c>
      <c r="AV613" s="221" t="s">
        <v>78</v>
      </c>
      <c r="AW613" s="221" t="s">
        <v>34</v>
      </c>
      <c r="AX613" s="221" t="s">
        <v>70</v>
      </c>
      <c r="AY613" s="222" t="s">
        <v>139</v>
      </c>
    </row>
    <row r="614" spans="2:51" s="221" customFormat="1" ht="13.5">
      <c r="B614" s="220"/>
      <c r="D614" s="208" t="s">
        <v>161</v>
      </c>
      <c r="E614" s="222" t="s">
        <v>5</v>
      </c>
      <c r="F614" s="223" t="s">
        <v>823</v>
      </c>
      <c r="H614" s="224">
        <v>6</v>
      </c>
      <c r="L614" s="220"/>
      <c r="M614" s="225"/>
      <c r="N614" s="226"/>
      <c r="O614" s="226"/>
      <c r="P614" s="226"/>
      <c r="Q614" s="226"/>
      <c r="R614" s="226"/>
      <c r="S614" s="226"/>
      <c r="T614" s="227"/>
      <c r="AT614" s="222" t="s">
        <v>161</v>
      </c>
      <c r="AU614" s="222" t="s">
        <v>78</v>
      </c>
      <c r="AV614" s="221" t="s">
        <v>78</v>
      </c>
      <c r="AW614" s="221" t="s">
        <v>34</v>
      </c>
      <c r="AX614" s="221" t="s">
        <v>70</v>
      </c>
      <c r="AY614" s="222" t="s">
        <v>139</v>
      </c>
    </row>
    <row r="615" spans="2:51" s="221" customFormat="1" ht="13.5">
      <c r="B615" s="220"/>
      <c r="D615" s="208" t="s">
        <v>161</v>
      </c>
      <c r="E615" s="222" t="s">
        <v>5</v>
      </c>
      <c r="F615" s="223" t="s">
        <v>787</v>
      </c>
      <c r="H615" s="224">
        <v>1</v>
      </c>
      <c r="L615" s="220"/>
      <c r="M615" s="225"/>
      <c r="N615" s="226"/>
      <c r="O615" s="226"/>
      <c r="P615" s="226"/>
      <c r="Q615" s="226"/>
      <c r="R615" s="226"/>
      <c r="S615" s="226"/>
      <c r="T615" s="227"/>
      <c r="AT615" s="222" t="s">
        <v>161</v>
      </c>
      <c r="AU615" s="222" t="s">
        <v>78</v>
      </c>
      <c r="AV615" s="221" t="s">
        <v>78</v>
      </c>
      <c r="AW615" s="221" t="s">
        <v>34</v>
      </c>
      <c r="AX615" s="221" t="s">
        <v>70</v>
      </c>
      <c r="AY615" s="222" t="s">
        <v>139</v>
      </c>
    </row>
    <row r="616" spans="2:51" s="229" customFormat="1" ht="13.5">
      <c r="B616" s="228"/>
      <c r="D616" s="208" t="s">
        <v>161</v>
      </c>
      <c r="E616" s="230" t="s">
        <v>5</v>
      </c>
      <c r="F616" s="231" t="s">
        <v>173</v>
      </c>
      <c r="H616" s="232">
        <v>22</v>
      </c>
      <c r="L616" s="228"/>
      <c r="M616" s="233"/>
      <c r="N616" s="234"/>
      <c r="O616" s="234"/>
      <c r="P616" s="234"/>
      <c r="Q616" s="234"/>
      <c r="R616" s="234"/>
      <c r="S616" s="234"/>
      <c r="T616" s="235"/>
      <c r="AT616" s="230" t="s">
        <v>161</v>
      </c>
      <c r="AU616" s="230" t="s">
        <v>78</v>
      </c>
      <c r="AV616" s="229" t="s">
        <v>146</v>
      </c>
      <c r="AW616" s="229" t="s">
        <v>34</v>
      </c>
      <c r="AX616" s="229" t="s">
        <v>76</v>
      </c>
      <c r="AY616" s="230" t="s">
        <v>139</v>
      </c>
    </row>
    <row r="617" spans="2:65" s="259" customFormat="1" ht="38.25" customHeight="1">
      <c r="B617" s="119"/>
      <c r="C617" s="244" t="s">
        <v>824</v>
      </c>
      <c r="D617" s="244" t="s">
        <v>368</v>
      </c>
      <c r="E617" s="245" t="s">
        <v>825</v>
      </c>
      <c r="F617" s="246" t="s">
        <v>826</v>
      </c>
      <c r="G617" s="247" t="s">
        <v>538</v>
      </c>
      <c r="H617" s="248">
        <v>2</v>
      </c>
      <c r="I617" s="6"/>
      <c r="J617" s="249">
        <f>ROUND(I617*H617,2)</f>
        <v>0</v>
      </c>
      <c r="K617" s="246" t="s">
        <v>145</v>
      </c>
      <c r="L617" s="250"/>
      <c r="M617" s="251" t="s">
        <v>5</v>
      </c>
      <c r="N617" s="252" t="s">
        <v>41</v>
      </c>
      <c r="O617" s="262"/>
      <c r="P617" s="205">
        <f>O617*H617</f>
        <v>0</v>
      </c>
      <c r="Q617" s="205">
        <v>1.817</v>
      </c>
      <c r="R617" s="205">
        <f>Q617*H617</f>
        <v>3.634</v>
      </c>
      <c r="S617" s="205">
        <v>0</v>
      </c>
      <c r="T617" s="206">
        <f>S617*H617</f>
        <v>0</v>
      </c>
      <c r="AR617" s="110" t="s">
        <v>213</v>
      </c>
      <c r="AT617" s="110" t="s">
        <v>368</v>
      </c>
      <c r="AU617" s="110" t="s">
        <v>78</v>
      </c>
      <c r="AY617" s="110" t="s">
        <v>139</v>
      </c>
      <c r="BE617" s="207">
        <f>IF(N617="základní",J617,0)</f>
        <v>0</v>
      </c>
      <c r="BF617" s="207">
        <f>IF(N617="snížená",J617,0)</f>
        <v>0</v>
      </c>
      <c r="BG617" s="207">
        <f>IF(N617="zákl. přenesená",J617,0)</f>
        <v>0</v>
      </c>
      <c r="BH617" s="207">
        <f>IF(N617="sníž. přenesená",J617,0)</f>
        <v>0</v>
      </c>
      <c r="BI617" s="207">
        <f>IF(N617="nulová",J617,0)</f>
        <v>0</v>
      </c>
      <c r="BJ617" s="110" t="s">
        <v>76</v>
      </c>
      <c r="BK617" s="207">
        <f>ROUND(I617*H617,2)</f>
        <v>0</v>
      </c>
      <c r="BL617" s="110" t="s">
        <v>146</v>
      </c>
      <c r="BM617" s="110" t="s">
        <v>827</v>
      </c>
    </row>
    <row r="618" spans="2:47" s="259" customFormat="1" ht="13.5">
      <c r="B618" s="119"/>
      <c r="D618" s="208" t="s">
        <v>148</v>
      </c>
      <c r="F618" s="209" t="s">
        <v>828</v>
      </c>
      <c r="L618" s="119"/>
      <c r="M618" s="210"/>
      <c r="N618" s="262"/>
      <c r="O618" s="262"/>
      <c r="P618" s="262"/>
      <c r="Q618" s="262"/>
      <c r="R618" s="262"/>
      <c r="S618" s="262"/>
      <c r="T618" s="211"/>
      <c r="AT618" s="110" t="s">
        <v>148</v>
      </c>
      <c r="AU618" s="110" t="s">
        <v>78</v>
      </c>
    </row>
    <row r="619" spans="2:51" s="221" customFormat="1" ht="13.5">
      <c r="B619" s="220"/>
      <c r="D619" s="208" t="s">
        <v>161</v>
      </c>
      <c r="E619" s="222" t="s">
        <v>5</v>
      </c>
      <c r="F619" s="223" t="s">
        <v>829</v>
      </c>
      <c r="H619" s="224">
        <v>2</v>
      </c>
      <c r="L619" s="220"/>
      <c r="M619" s="225"/>
      <c r="N619" s="226"/>
      <c r="O619" s="226"/>
      <c r="P619" s="226"/>
      <c r="Q619" s="226"/>
      <c r="R619" s="226"/>
      <c r="S619" s="226"/>
      <c r="T619" s="227"/>
      <c r="AT619" s="222" t="s">
        <v>161</v>
      </c>
      <c r="AU619" s="222" t="s">
        <v>78</v>
      </c>
      <c r="AV619" s="221" t="s">
        <v>78</v>
      </c>
      <c r="AW619" s="221" t="s">
        <v>34</v>
      </c>
      <c r="AX619" s="221" t="s">
        <v>76</v>
      </c>
      <c r="AY619" s="222" t="s">
        <v>139</v>
      </c>
    </row>
    <row r="620" spans="2:65" s="259" customFormat="1" ht="51" customHeight="1">
      <c r="B620" s="119"/>
      <c r="C620" s="244" t="s">
        <v>830</v>
      </c>
      <c r="D620" s="244" t="s">
        <v>368</v>
      </c>
      <c r="E620" s="245" t="s">
        <v>831</v>
      </c>
      <c r="F620" s="246" t="s">
        <v>832</v>
      </c>
      <c r="G620" s="247" t="s">
        <v>538</v>
      </c>
      <c r="H620" s="248">
        <v>5</v>
      </c>
      <c r="I620" s="6"/>
      <c r="J620" s="249">
        <f>ROUND(I620*H620,2)</f>
        <v>0</v>
      </c>
      <c r="K620" s="246" t="s">
        <v>5</v>
      </c>
      <c r="L620" s="250"/>
      <c r="M620" s="251" t="s">
        <v>5</v>
      </c>
      <c r="N620" s="252" t="s">
        <v>41</v>
      </c>
      <c r="O620" s="262"/>
      <c r="P620" s="205">
        <f>O620*H620</f>
        <v>0</v>
      </c>
      <c r="Q620" s="205">
        <v>1.229</v>
      </c>
      <c r="R620" s="205">
        <f>Q620*H620</f>
        <v>6.1450000000000005</v>
      </c>
      <c r="S620" s="205">
        <v>0</v>
      </c>
      <c r="T620" s="206">
        <f>S620*H620</f>
        <v>0</v>
      </c>
      <c r="AR620" s="110" t="s">
        <v>213</v>
      </c>
      <c r="AT620" s="110" t="s">
        <v>368</v>
      </c>
      <c r="AU620" s="110" t="s">
        <v>78</v>
      </c>
      <c r="AY620" s="110" t="s">
        <v>139</v>
      </c>
      <c r="BE620" s="207">
        <f>IF(N620="základní",J620,0)</f>
        <v>0</v>
      </c>
      <c r="BF620" s="207">
        <f>IF(N620="snížená",J620,0)</f>
        <v>0</v>
      </c>
      <c r="BG620" s="207">
        <f>IF(N620="zákl. přenesená",J620,0)</f>
        <v>0</v>
      </c>
      <c r="BH620" s="207">
        <f>IF(N620="sníž. přenesená",J620,0)</f>
        <v>0</v>
      </c>
      <c r="BI620" s="207">
        <f>IF(N620="nulová",J620,0)</f>
        <v>0</v>
      </c>
      <c r="BJ620" s="110" t="s">
        <v>76</v>
      </c>
      <c r="BK620" s="207">
        <f>ROUND(I620*H620,2)</f>
        <v>0</v>
      </c>
      <c r="BL620" s="110" t="s">
        <v>146</v>
      </c>
      <c r="BM620" s="110" t="s">
        <v>833</v>
      </c>
    </row>
    <row r="621" spans="2:47" s="259" customFormat="1" ht="13.5">
      <c r="B621" s="119"/>
      <c r="D621" s="208" t="s">
        <v>148</v>
      </c>
      <c r="F621" s="209" t="s">
        <v>834</v>
      </c>
      <c r="L621" s="119"/>
      <c r="M621" s="210"/>
      <c r="N621" s="262"/>
      <c r="O621" s="262"/>
      <c r="P621" s="262"/>
      <c r="Q621" s="262"/>
      <c r="R621" s="262"/>
      <c r="S621" s="262"/>
      <c r="T621" s="211"/>
      <c r="AT621" s="110" t="s">
        <v>148</v>
      </c>
      <c r="AU621" s="110" t="s">
        <v>78</v>
      </c>
    </row>
    <row r="622" spans="2:51" s="221" customFormat="1" ht="13.5">
      <c r="B622" s="220"/>
      <c r="D622" s="208" t="s">
        <v>161</v>
      </c>
      <c r="E622" s="222" t="s">
        <v>5</v>
      </c>
      <c r="F622" s="223" t="s">
        <v>174</v>
      </c>
      <c r="H622" s="224">
        <v>5</v>
      </c>
      <c r="L622" s="220"/>
      <c r="M622" s="225"/>
      <c r="N622" s="226"/>
      <c r="O622" s="226"/>
      <c r="P622" s="226"/>
      <c r="Q622" s="226"/>
      <c r="R622" s="226"/>
      <c r="S622" s="226"/>
      <c r="T622" s="227"/>
      <c r="AT622" s="222" t="s">
        <v>161</v>
      </c>
      <c r="AU622" s="222" t="s">
        <v>78</v>
      </c>
      <c r="AV622" s="221" t="s">
        <v>78</v>
      </c>
      <c r="AW622" s="221" t="s">
        <v>34</v>
      </c>
      <c r="AX622" s="221" t="s">
        <v>76</v>
      </c>
      <c r="AY622" s="222" t="s">
        <v>139</v>
      </c>
    </row>
    <row r="623" spans="2:65" s="259" customFormat="1" ht="51" customHeight="1">
      <c r="B623" s="119"/>
      <c r="C623" s="244" t="s">
        <v>835</v>
      </c>
      <c r="D623" s="244" t="s">
        <v>368</v>
      </c>
      <c r="E623" s="245" t="s">
        <v>836</v>
      </c>
      <c r="F623" s="246" t="s">
        <v>837</v>
      </c>
      <c r="G623" s="247" t="s">
        <v>538</v>
      </c>
      <c r="H623" s="248">
        <v>1</v>
      </c>
      <c r="I623" s="6"/>
      <c r="J623" s="249">
        <f>ROUND(I623*H623,2)</f>
        <v>0</v>
      </c>
      <c r="K623" s="246" t="s">
        <v>5</v>
      </c>
      <c r="L623" s="250"/>
      <c r="M623" s="251" t="s">
        <v>5</v>
      </c>
      <c r="N623" s="252" t="s">
        <v>41</v>
      </c>
      <c r="O623" s="262"/>
      <c r="P623" s="205">
        <f>O623*H623</f>
        <v>0</v>
      </c>
      <c r="Q623" s="205">
        <v>1.229</v>
      </c>
      <c r="R623" s="205">
        <f>Q623*H623</f>
        <v>1.229</v>
      </c>
      <c r="S623" s="205">
        <v>0</v>
      </c>
      <c r="T623" s="206">
        <f>S623*H623</f>
        <v>0</v>
      </c>
      <c r="AR623" s="110" t="s">
        <v>213</v>
      </c>
      <c r="AT623" s="110" t="s">
        <v>368</v>
      </c>
      <c r="AU623" s="110" t="s">
        <v>78</v>
      </c>
      <c r="AY623" s="110" t="s">
        <v>139</v>
      </c>
      <c r="BE623" s="207">
        <f>IF(N623="základní",J623,0)</f>
        <v>0</v>
      </c>
      <c r="BF623" s="207">
        <f>IF(N623="snížená",J623,0)</f>
        <v>0</v>
      </c>
      <c r="BG623" s="207">
        <f>IF(N623="zákl. přenesená",J623,0)</f>
        <v>0</v>
      </c>
      <c r="BH623" s="207">
        <f>IF(N623="sníž. přenesená",J623,0)</f>
        <v>0</v>
      </c>
      <c r="BI623" s="207">
        <f>IF(N623="nulová",J623,0)</f>
        <v>0</v>
      </c>
      <c r="BJ623" s="110" t="s">
        <v>76</v>
      </c>
      <c r="BK623" s="207">
        <f>ROUND(I623*H623,2)</f>
        <v>0</v>
      </c>
      <c r="BL623" s="110" t="s">
        <v>146</v>
      </c>
      <c r="BM623" s="110" t="s">
        <v>838</v>
      </c>
    </row>
    <row r="624" spans="2:47" s="259" customFormat="1" ht="13.5">
      <c r="B624" s="119"/>
      <c r="D624" s="208" t="s">
        <v>148</v>
      </c>
      <c r="F624" s="209" t="s">
        <v>839</v>
      </c>
      <c r="L624" s="119"/>
      <c r="M624" s="210"/>
      <c r="N624" s="262"/>
      <c r="O624" s="262"/>
      <c r="P624" s="262"/>
      <c r="Q624" s="262"/>
      <c r="R624" s="262"/>
      <c r="S624" s="262"/>
      <c r="T624" s="211"/>
      <c r="AT624" s="110" t="s">
        <v>148</v>
      </c>
      <c r="AU624" s="110" t="s">
        <v>78</v>
      </c>
    </row>
    <row r="625" spans="2:51" s="221" customFormat="1" ht="13.5">
      <c r="B625" s="220"/>
      <c r="D625" s="208" t="s">
        <v>161</v>
      </c>
      <c r="E625" s="222" t="s">
        <v>5</v>
      </c>
      <c r="F625" s="223" t="s">
        <v>76</v>
      </c>
      <c r="H625" s="224">
        <v>1</v>
      </c>
      <c r="L625" s="220"/>
      <c r="M625" s="225"/>
      <c r="N625" s="226"/>
      <c r="O625" s="226"/>
      <c r="P625" s="226"/>
      <c r="Q625" s="226"/>
      <c r="R625" s="226"/>
      <c r="S625" s="226"/>
      <c r="T625" s="227"/>
      <c r="AT625" s="222" t="s">
        <v>161</v>
      </c>
      <c r="AU625" s="222" t="s">
        <v>78</v>
      </c>
      <c r="AV625" s="221" t="s">
        <v>78</v>
      </c>
      <c r="AW625" s="221" t="s">
        <v>34</v>
      </c>
      <c r="AX625" s="221" t="s">
        <v>76</v>
      </c>
      <c r="AY625" s="222" t="s">
        <v>139</v>
      </c>
    </row>
    <row r="626" spans="2:65" s="259" customFormat="1" ht="51" customHeight="1">
      <c r="B626" s="119"/>
      <c r="C626" s="244" t="s">
        <v>840</v>
      </c>
      <c r="D626" s="244" t="s">
        <v>368</v>
      </c>
      <c r="E626" s="245" t="s">
        <v>841</v>
      </c>
      <c r="F626" s="246" t="s">
        <v>842</v>
      </c>
      <c r="G626" s="247" t="s">
        <v>538</v>
      </c>
      <c r="H626" s="248">
        <v>6</v>
      </c>
      <c r="I626" s="6"/>
      <c r="J626" s="249">
        <f>ROUND(I626*H626,2)</f>
        <v>0</v>
      </c>
      <c r="K626" s="246" t="s">
        <v>5</v>
      </c>
      <c r="L626" s="250"/>
      <c r="M626" s="251" t="s">
        <v>5</v>
      </c>
      <c r="N626" s="252" t="s">
        <v>41</v>
      </c>
      <c r="O626" s="262"/>
      <c r="P626" s="205">
        <f>O626*H626</f>
        <v>0</v>
      </c>
      <c r="Q626" s="205">
        <v>1.229</v>
      </c>
      <c r="R626" s="205">
        <f>Q626*H626</f>
        <v>7.3740000000000006</v>
      </c>
      <c r="S626" s="205">
        <v>0</v>
      </c>
      <c r="T626" s="206">
        <f>S626*H626</f>
        <v>0</v>
      </c>
      <c r="AR626" s="110" t="s">
        <v>213</v>
      </c>
      <c r="AT626" s="110" t="s">
        <v>368</v>
      </c>
      <c r="AU626" s="110" t="s">
        <v>78</v>
      </c>
      <c r="AY626" s="110" t="s">
        <v>139</v>
      </c>
      <c r="BE626" s="207">
        <f>IF(N626="základní",J626,0)</f>
        <v>0</v>
      </c>
      <c r="BF626" s="207">
        <f>IF(N626="snížená",J626,0)</f>
        <v>0</v>
      </c>
      <c r="BG626" s="207">
        <f>IF(N626="zákl. přenesená",J626,0)</f>
        <v>0</v>
      </c>
      <c r="BH626" s="207">
        <f>IF(N626="sníž. přenesená",J626,0)</f>
        <v>0</v>
      </c>
      <c r="BI626" s="207">
        <f>IF(N626="nulová",J626,0)</f>
        <v>0</v>
      </c>
      <c r="BJ626" s="110" t="s">
        <v>76</v>
      </c>
      <c r="BK626" s="207">
        <f>ROUND(I626*H626,2)</f>
        <v>0</v>
      </c>
      <c r="BL626" s="110" t="s">
        <v>146</v>
      </c>
      <c r="BM626" s="110" t="s">
        <v>843</v>
      </c>
    </row>
    <row r="627" spans="2:47" s="259" customFormat="1" ht="13.5">
      <c r="B627" s="119"/>
      <c r="D627" s="208" t="s">
        <v>148</v>
      </c>
      <c r="F627" s="209" t="s">
        <v>844</v>
      </c>
      <c r="L627" s="119"/>
      <c r="M627" s="210"/>
      <c r="N627" s="262"/>
      <c r="O627" s="262"/>
      <c r="P627" s="262"/>
      <c r="Q627" s="262"/>
      <c r="R627" s="262"/>
      <c r="S627" s="262"/>
      <c r="T627" s="211"/>
      <c r="AT627" s="110" t="s">
        <v>148</v>
      </c>
      <c r="AU627" s="110" t="s">
        <v>78</v>
      </c>
    </row>
    <row r="628" spans="2:51" s="221" customFormat="1" ht="13.5">
      <c r="B628" s="220"/>
      <c r="D628" s="208" t="s">
        <v>161</v>
      </c>
      <c r="E628" s="222" t="s">
        <v>5</v>
      </c>
      <c r="F628" s="223" t="s">
        <v>185</v>
      </c>
      <c r="H628" s="224">
        <v>6</v>
      </c>
      <c r="L628" s="220"/>
      <c r="M628" s="225"/>
      <c r="N628" s="226"/>
      <c r="O628" s="226"/>
      <c r="P628" s="226"/>
      <c r="Q628" s="226"/>
      <c r="R628" s="226"/>
      <c r="S628" s="226"/>
      <c r="T628" s="227"/>
      <c r="AT628" s="222" t="s">
        <v>161</v>
      </c>
      <c r="AU628" s="222" t="s">
        <v>78</v>
      </c>
      <c r="AV628" s="221" t="s">
        <v>78</v>
      </c>
      <c r="AW628" s="221" t="s">
        <v>34</v>
      </c>
      <c r="AX628" s="221" t="s">
        <v>76</v>
      </c>
      <c r="AY628" s="222" t="s">
        <v>139</v>
      </c>
    </row>
    <row r="629" spans="2:65" s="259" customFormat="1" ht="51" customHeight="1">
      <c r="B629" s="119"/>
      <c r="C629" s="244" t="s">
        <v>845</v>
      </c>
      <c r="D629" s="244" t="s">
        <v>368</v>
      </c>
      <c r="E629" s="245" t="s">
        <v>846</v>
      </c>
      <c r="F629" s="246" t="s">
        <v>847</v>
      </c>
      <c r="G629" s="247" t="s">
        <v>538</v>
      </c>
      <c r="H629" s="248">
        <v>1</v>
      </c>
      <c r="I629" s="6"/>
      <c r="J629" s="249">
        <f>ROUND(I629*H629,2)</f>
        <v>0</v>
      </c>
      <c r="K629" s="246" t="s">
        <v>5</v>
      </c>
      <c r="L629" s="250"/>
      <c r="M629" s="251" t="s">
        <v>5</v>
      </c>
      <c r="N629" s="252" t="s">
        <v>41</v>
      </c>
      <c r="O629" s="262"/>
      <c r="P629" s="205">
        <f>O629*H629</f>
        <v>0</v>
      </c>
      <c r="Q629" s="205">
        <v>1.229</v>
      </c>
      <c r="R629" s="205">
        <f>Q629*H629</f>
        <v>1.229</v>
      </c>
      <c r="S629" s="205">
        <v>0</v>
      </c>
      <c r="T629" s="206">
        <f>S629*H629</f>
        <v>0</v>
      </c>
      <c r="AR629" s="110" t="s">
        <v>213</v>
      </c>
      <c r="AT629" s="110" t="s">
        <v>368</v>
      </c>
      <c r="AU629" s="110" t="s">
        <v>78</v>
      </c>
      <c r="AY629" s="110" t="s">
        <v>139</v>
      </c>
      <c r="BE629" s="207">
        <f>IF(N629="základní",J629,0)</f>
        <v>0</v>
      </c>
      <c r="BF629" s="207">
        <f>IF(N629="snížená",J629,0)</f>
        <v>0</v>
      </c>
      <c r="BG629" s="207">
        <f>IF(N629="zákl. přenesená",J629,0)</f>
        <v>0</v>
      </c>
      <c r="BH629" s="207">
        <f>IF(N629="sníž. přenesená",J629,0)</f>
        <v>0</v>
      </c>
      <c r="BI629" s="207">
        <f>IF(N629="nulová",J629,0)</f>
        <v>0</v>
      </c>
      <c r="BJ629" s="110" t="s">
        <v>76</v>
      </c>
      <c r="BK629" s="207">
        <f>ROUND(I629*H629,2)</f>
        <v>0</v>
      </c>
      <c r="BL629" s="110" t="s">
        <v>146</v>
      </c>
      <c r="BM629" s="110" t="s">
        <v>848</v>
      </c>
    </row>
    <row r="630" spans="2:47" s="259" customFormat="1" ht="13.5">
      <c r="B630" s="119"/>
      <c r="D630" s="208" t="s">
        <v>148</v>
      </c>
      <c r="F630" s="209" t="s">
        <v>849</v>
      </c>
      <c r="L630" s="119"/>
      <c r="M630" s="210"/>
      <c r="N630" s="262"/>
      <c r="O630" s="262"/>
      <c r="P630" s="262"/>
      <c r="Q630" s="262"/>
      <c r="R630" s="262"/>
      <c r="S630" s="262"/>
      <c r="T630" s="211"/>
      <c r="AT630" s="110" t="s">
        <v>148</v>
      </c>
      <c r="AU630" s="110" t="s">
        <v>78</v>
      </c>
    </row>
    <row r="631" spans="2:51" s="221" customFormat="1" ht="13.5">
      <c r="B631" s="220"/>
      <c r="D631" s="208" t="s">
        <v>161</v>
      </c>
      <c r="E631" s="222" t="s">
        <v>5</v>
      </c>
      <c r="F631" s="223" t="s">
        <v>76</v>
      </c>
      <c r="H631" s="224">
        <v>1</v>
      </c>
      <c r="L631" s="220"/>
      <c r="M631" s="225"/>
      <c r="N631" s="226"/>
      <c r="O631" s="226"/>
      <c r="P631" s="226"/>
      <c r="Q631" s="226"/>
      <c r="R631" s="226"/>
      <c r="S631" s="226"/>
      <c r="T631" s="227"/>
      <c r="AT631" s="222" t="s">
        <v>161</v>
      </c>
      <c r="AU631" s="222" t="s">
        <v>78</v>
      </c>
      <c r="AV631" s="221" t="s">
        <v>78</v>
      </c>
      <c r="AW631" s="221" t="s">
        <v>34</v>
      </c>
      <c r="AX631" s="221" t="s">
        <v>76</v>
      </c>
      <c r="AY631" s="222" t="s">
        <v>139</v>
      </c>
    </row>
    <row r="632" spans="2:65" s="259" customFormat="1" ht="51" customHeight="1">
      <c r="B632" s="119"/>
      <c r="C632" s="244" t="s">
        <v>850</v>
      </c>
      <c r="D632" s="244" t="s">
        <v>368</v>
      </c>
      <c r="E632" s="245" t="s">
        <v>851</v>
      </c>
      <c r="F632" s="246" t="s">
        <v>852</v>
      </c>
      <c r="G632" s="247" t="s">
        <v>538</v>
      </c>
      <c r="H632" s="248">
        <v>3</v>
      </c>
      <c r="I632" s="6"/>
      <c r="J632" s="249">
        <f>ROUND(I632*H632,2)</f>
        <v>0</v>
      </c>
      <c r="K632" s="246" t="s">
        <v>5</v>
      </c>
      <c r="L632" s="250"/>
      <c r="M632" s="251" t="s">
        <v>5</v>
      </c>
      <c r="N632" s="252" t="s">
        <v>41</v>
      </c>
      <c r="O632" s="262"/>
      <c r="P632" s="205">
        <f>O632*H632</f>
        <v>0</v>
      </c>
      <c r="Q632" s="205">
        <v>1.229</v>
      </c>
      <c r="R632" s="205">
        <f>Q632*H632</f>
        <v>3.6870000000000003</v>
      </c>
      <c r="S632" s="205">
        <v>0</v>
      </c>
      <c r="T632" s="206">
        <f>S632*H632</f>
        <v>0</v>
      </c>
      <c r="AR632" s="110" t="s">
        <v>213</v>
      </c>
      <c r="AT632" s="110" t="s">
        <v>368</v>
      </c>
      <c r="AU632" s="110" t="s">
        <v>78</v>
      </c>
      <c r="AY632" s="110" t="s">
        <v>139</v>
      </c>
      <c r="BE632" s="207">
        <f>IF(N632="základní",J632,0)</f>
        <v>0</v>
      </c>
      <c r="BF632" s="207">
        <f>IF(N632="snížená",J632,0)</f>
        <v>0</v>
      </c>
      <c r="BG632" s="207">
        <f>IF(N632="zákl. přenesená",J632,0)</f>
        <v>0</v>
      </c>
      <c r="BH632" s="207">
        <f>IF(N632="sníž. přenesená",J632,0)</f>
        <v>0</v>
      </c>
      <c r="BI632" s="207">
        <f>IF(N632="nulová",J632,0)</f>
        <v>0</v>
      </c>
      <c r="BJ632" s="110" t="s">
        <v>76</v>
      </c>
      <c r="BK632" s="207">
        <f>ROUND(I632*H632,2)</f>
        <v>0</v>
      </c>
      <c r="BL632" s="110" t="s">
        <v>146</v>
      </c>
      <c r="BM632" s="110" t="s">
        <v>853</v>
      </c>
    </row>
    <row r="633" spans="2:47" s="259" customFormat="1" ht="13.5">
      <c r="B633" s="119"/>
      <c r="D633" s="208" t="s">
        <v>148</v>
      </c>
      <c r="F633" s="209" t="s">
        <v>854</v>
      </c>
      <c r="L633" s="119"/>
      <c r="M633" s="210"/>
      <c r="N633" s="262"/>
      <c r="O633" s="262"/>
      <c r="P633" s="262"/>
      <c r="Q633" s="262"/>
      <c r="R633" s="262"/>
      <c r="S633" s="262"/>
      <c r="T633" s="211"/>
      <c r="AT633" s="110" t="s">
        <v>148</v>
      </c>
      <c r="AU633" s="110" t="s">
        <v>78</v>
      </c>
    </row>
    <row r="634" spans="2:51" s="221" customFormat="1" ht="13.5">
      <c r="B634" s="220"/>
      <c r="D634" s="208" t="s">
        <v>161</v>
      </c>
      <c r="E634" s="222" t="s">
        <v>5</v>
      </c>
      <c r="F634" s="223" t="s">
        <v>855</v>
      </c>
      <c r="H634" s="224">
        <v>3</v>
      </c>
      <c r="L634" s="220"/>
      <c r="M634" s="225"/>
      <c r="N634" s="226"/>
      <c r="O634" s="226"/>
      <c r="P634" s="226"/>
      <c r="Q634" s="226"/>
      <c r="R634" s="226"/>
      <c r="S634" s="226"/>
      <c r="T634" s="227"/>
      <c r="AT634" s="222" t="s">
        <v>161</v>
      </c>
      <c r="AU634" s="222" t="s">
        <v>78</v>
      </c>
      <c r="AV634" s="221" t="s">
        <v>78</v>
      </c>
      <c r="AW634" s="221" t="s">
        <v>34</v>
      </c>
      <c r="AX634" s="221" t="s">
        <v>76</v>
      </c>
      <c r="AY634" s="222" t="s">
        <v>139</v>
      </c>
    </row>
    <row r="635" spans="2:65" s="259" customFormat="1" ht="51" customHeight="1">
      <c r="B635" s="119"/>
      <c r="C635" s="244" t="s">
        <v>856</v>
      </c>
      <c r="D635" s="244" t="s">
        <v>368</v>
      </c>
      <c r="E635" s="245" t="s">
        <v>857</v>
      </c>
      <c r="F635" s="246" t="s">
        <v>858</v>
      </c>
      <c r="G635" s="247" t="s">
        <v>538</v>
      </c>
      <c r="H635" s="248">
        <v>2</v>
      </c>
      <c r="I635" s="6"/>
      <c r="J635" s="249">
        <f>ROUND(I635*H635,2)</f>
        <v>0</v>
      </c>
      <c r="K635" s="246" t="s">
        <v>5</v>
      </c>
      <c r="L635" s="250"/>
      <c r="M635" s="251" t="s">
        <v>5</v>
      </c>
      <c r="N635" s="252" t="s">
        <v>41</v>
      </c>
      <c r="O635" s="262"/>
      <c r="P635" s="205">
        <f>O635*H635</f>
        <v>0</v>
      </c>
      <c r="Q635" s="205">
        <v>1.229</v>
      </c>
      <c r="R635" s="205">
        <f>Q635*H635</f>
        <v>2.458</v>
      </c>
      <c r="S635" s="205">
        <v>0</v>
      </c>
      <c r="T635" s="206">
        <f>S635*H635</f>
        <v>0</v>
      </c>
      <c r="AR635" s="110" t="s">
        <v>213</v>
      </c>
      <c r="AT635" s="110" t="s">
        <v>368</v>
      </c>
      <c r="AU635" s="110" t="s">
        <v>78</v>
      </c>
      <c r="AY635" s="110" t="s">
        <v>139</v>
      </c>
      <c r="BE635" s="207">
        <f>IF(N635="základní",J635,0)</f>
        <v>0</v>
      </c>
      <c r="BF635" s="207">
        <f>IF(N635="snížená",J635,0)</f>
        <v>0</v>
      </c>
      <c r="BG635" s="207">
        <f>IF(N635="zákl. přenesená",J635,0)</f>
        <v>0</v>
      </c>
      <c r="BH635" s="207">
        <f>IF(N635="sníž. přenesená",J635,0)</f>
        <v>0</v>
      </c>
      <c r="BI635" s="207">
        <f>IF(N635="nulová",J635,0)</f>
        <v>0</v>
      </c>
      <c r="BJ635" s="110" t="s">
        <v>76</v>
      </c>
      <c r="BK635" s="207">
        <f>ROUND(I635*H635,2)</f>
        <v>0</v>
      </c>
      <c r="BL635" s="110" t="s">
        <v>146</v>
      </c>
      <c r="BM635" s="110" t="s">
        <v>859</v>
      </c>
    </row>
    <row r="636" spans="2:47" s="259" customFormat="1" ht="13.5">
      <c r="B636" s="119"/>
      <c r="D636" s="208" t="s">
        <v>148</v>
      </c>
      <c r="F636" s="209" t="s">
        <v>860</v>
      </c>
      <c r="L636" s="119"/>
      <c r="M636" s="210"/>
      <c r="N636" s="262"/>
      <c r="O636" s="262"/>
      <c r="P636" s="262"/>
      <c r="Q636" s="262"/>
      <c r="R636" s="262"/>
      <c r="S636" s="262"/>
      <c r="T636" s="211"/>
      <c r="AT636" s="110" t="s">
        <v>148</v>
      </c>
      <c r="AU636" s="110" t="s">
        <v>78</v>
      </c>
    </row>
    <row r="637" spans="2:51" s="221" customFormat="1" ht="13.5">
      <c r="B637" s="220"/>
      <c r="D637" s="208" t="s">
        <v>161</v>
      </c>
      <c r="E637" s="222" t="s">
        <v>5</v>
      </c>
      <c r="F637" s="223" t="s">
        <v>78</v>
      </c>
      <c r="H637" s="224">
        <v>2</v>
      </c>
      <c r="L637" s="220"/>
      <c r="M637" s="225"/>
      <c r="N637" s="226"/>
      <c r="O637" s="226"/>
      <c r="P637" s="226"/>
      <c r="Q637" s="226"/>
      <c r="R637" s="226"/>
      <c r="S637" s="226"/>
      <c r="T637" s="227"/>
      <c r="AT637" s="222" t="s">
        <v>161</v>
      </c>
      <c r="AU637" s="222" t="s">
        <v>78</v>
      </c>
      <c r="AV637" s="221" t="s">
        <v>78</v>
      </c>
      <c r="AW637" s="221" t="s">
        <v>34</v>
      </c>
      <c r="AX637" s="221" t="s">
        <v>76</v>
      </c>
      <c r="AY637" s="222" t="s">
        <v>139</v>
      </c>
    </row>
    <row r="638" spans="2:65" s="259" customFormat="1" ht="51" customHeight="1">
      <c r="B638" s="119"/>
      <c r="C638" s="244" t="s">
        <v>861</v>
      </c>
      <c r="D638" s="244" t="s">
        <v>368</v>
      </c>
      <c r="E638" s="245" t="s">
        <v>862</v>
      </c>
      <c r="F638" s="246" t="s">
        <v>863</v>
      </c>
      <c r="G638" s="247" t="s">
        <v>538</v>
      </c>
      <c r="H638" s="248">
        <v>1</v>
      </c>
      <c r="I638" s="6"/>
      <c r="J638" s="249">
        <f>ROUND(I638*H638,2)</f>
        <v>0</v>
      </c>
      <c r="K638" s="246" t="s">
        <v>5</v>
      </c>
      <c r="L638" s="250"/>
      <c r="M638" s="251" t="s">
        <v>5</v>
      </c>
      <c r="N638" s="252" t="s">
        <v>41</v>
      </c>
      <c r="O638" s="262"/>
      <c r="P638" s="205">
        <f>O638*H638</f>
        <v>0</v>
      </c>
      <c r="Q638" s="205">
        <v>1.229</v>
      </c>
      <c r="R638" s="205">
        <f>Q638*H638</f>
        <v>1.229</v>
      </c>
      <c r="S638" s="205">
        <v>0</v>
      </c>
      <c r="T638" s="206">
        <f>S638*H638</f>
        <v>0</v>
      </c>
      <c r="AR638" s="110" t="s">
        <v>213</v>
      </c>
      <c r="AT638" s="110" t="s">
        <v>368</v>
      </c>
      <c r="AU638" s="110" t="s">
        <v>78</v>
      </c>
      <c r="AY638" s="110" t="s">
        <v>139</v>
      </c>
      <c r="BE638" s="207">
        <f>IF(N638="základní",J638,0)</f>
        <v>0</v>
      </c>
      <c r="BF638" s="207">
        <f>IF(N638="snížená",J638,0)</f>
        <v>0</v>
      </c>
      <c r="BG638" s="207">
        <f>IF(N638="zákl. přenesená",J638,0)</f>
        <v>0</v>
      </c>
      <c r="BH638" s="207">
        <f>IF(N638="sníž. přenesená",J638,0)</f>
        <v>0</v>
      </c>
      <c r="BI638" s="207">
        <f>IF(N638="nulová",J638,0)</f>
        <v>0</v>
      </c>
      <c r="BJ638" s="110" t="s">
        <v>76</v>
      </c>
      <c r="BK638" s="207">
        <f>ROUND(I638*H638,2)</f>
        <v>0</v>
      </c>
      <c r="BL638" s="110" t="s">
        <v>146</v>
      </c>
      <c r="BM638" s="110" t="s">
        <v>864</v>
      </c>
    </row>
    <row r="639" spans="2:47" s="259" customFormat="1" ht="13.5">
      <c r="B639" s="119"/>
      <c r="D639" s="208" t="s">
        <v>148</v>
      </c>
      <c r="F639" s="209" t="s">
        <v>865</v>
      </c>
      <c r="L639" s="119"/>
      <c r="M639" s="210"/>
      <c r="N639" s="262"/>
      <c r="O639" s="262"/>
      <c r="P639" s="262"/>
      <c r="Q639" s="262"/>
      <c r="R639" s="262"/>
      <c r="S639" s="262"/>
      <c r="T639" s="211"/>
      <c r="AT639" s="110" t="s">
        <v>148</v>
      </c>
      <c r="AU639" s="110" t="s">
        <v>78</v>
      </c>
    </row>
    <row r="640" spans="2:51" s="221" customFormat="1" ht="13.5">
      <c r="B640" s="220"/>
      <c r="D640" s="208" t="s">
        <v>161</v>
      </c>
      <c r="E640" s="222" t="s">
        <v>5</v>
      </c>
      <c r="F640" s="223" t="s">
        <v>76</v>
      </c>
      <c r="H640" s="224">
        <v>1</v>
      </c>
      <c r="L640" s="220"/>
      <c r="M640" s="225"/>
      <c r="N640" s="226"/>
      <c r="O640" s="226"/>
      <c r="P640" s="226"/>
      <c r="Q640" s="226"/>
      <c r="R640" s="226"/>
      <c r="S640" s="226"/>
      <c r="T640" s="227"/>
      <c r="AT640" s="222" t="s">
        <v>161</v>
      </c>
      <c r="AU640" s="222" t="s">
        <v>78</v>
      </c>
      <c r="AV640" s="221" t="s">
        <v>78</v>
      </c>
      <c r="AW640" s="221" t="s">
        <v>34</v>
      </c>
      <c r="AX640" s="221" t="s">
        <v>76</v>
      </c>
      <c r="AY640" s="222" t="s">
        <v>139</v>
      </c>
    </row>
    <row r="641" spans="2:65" s="259" customFormat="1" ht="51" customHeight="1">
      <c r="B641" s="119"/>
      <c r="C641" s="244" t="s">
        <v>866</v>
      </c>
      <c r="D641" s="244" t="s">
        <v>368</v>
      </c>
      <c r="E641" s="245" t="s">
        <v>867</v>
      </c>
      <c r="F641" s="246" t="s">
        <v>868</v>
      </c>
      <c r="G641" s="247" t="s">
        <v>538</v>
      </c>
      <c r="H641" s="248">
        <v>1</v>
      </c>
      <c r="I641" s="6"/>
      <c r="J641" s="249">
        <f>ROUND(I641*H641,2)</f>
        <v>0</v>
      </c>
      <c r="K641" s="246" t="s">
        <v>5</v>
      </c>
      <c r="L641" s="250"/>
      <c r="M641" s="251" t="s">
        <v>5</v>
      </c>
      <c r="N641" s="252" t="s">
        <v>41</v>
      </c>
      <c r="O641" s="262"/>
      <c r="P641" s="205">
        <f>O641*H641</f>
        <v>0</v>
      </c>
      <c r="Q641" s="205">
        <v>1.229</v>
      </c>
      <c r="R641" s="205">
        <f>Q641*H641</f>
        <v>1.229</v>
      </c>
      <c r="S641" s="205">
        <v>0</v>
      </c>
      <c r="T641" s="206">
        <f>S641*H641</f>
        <v>0</v>
      </c>
      <c r="AR641" s="110" t="s">
        <v>213</v>
      </c>
      <c r="AT641" s="110" t="s">
        <v>368</v>
      </c>
      <c r="AU641" s="110" t="s">
        <v>78</v>
      </c>
      <c r="AY641" s="110" t="s">
        <v>139</v>
      </c>
      <c r="BE641" s="207">
        <f>IF(N641="základní",J641,0)</f>
        <v>0</v>
      </c>
      <c r="BF641" s="207">
        <f>IF(N641="snížená",J641,0)</f>
        <v>0</v>
      </c>
      <c r="BG641" s="207">
        <f>IF(N641="zákl. přenesená",J641,0)</f>
        <v>0</v>
      </c>
      <c r="BH641" s="207">
        <f>IF(N641="sníž. přenesená",J641,0)</f>
        <v>0</v>
      </c>
      <c r="BI641" s="207">
        <f>IF(N641="nulová",J641,0)</f>
        <v>0</v>
      </c>
      <c r="BJ641" s="110" t="s">
        <v>76</v>
      </c>
      <c r="BK641" s="207">
        <f>ROUND(I641*H641,2)</f>
        <v>0</v>
      </c>
      <c r="BL641" s="110" t="s">
        <v>146</v>
      </c>
      <c r="BM641" s="110" t="s">
        <v>869</v>
      </c>
    </row>
    <row r="642" spans="2:47" s="259" customFormat="1" ht="13.5">
      <c r="B642" s="119"/>
      <c r="D642" s="208" t="s">
        <v>148</v>
      </c>
      <c r="F642" s="209" t="s">
        <v>870</v>
      </c>
      <c r="L642" s="119"/>
      <c r="M642" s="210"/>
      <c r="N642" s="262"/>
      <c r="O642" s="262"/>
      <c r="P642" s="262"/>
      <c r="Q642" s="262"/>
      <c r="R642" s="262"/>
      <c r="S642" s="262"/>
      <c r="T642" s="211"/>
      <c r="AT642" s="110" t="s">
        <v>148</v>
      </c>
      <c r="AU642" s="110" t="s">
        <v>78</v>
      </c>
    </row>
    <row r="643" spans="2:51" s="221" customFormat="1" ht="13.5">
      <c r="B643" s="220"/>
      <c r="D643" s="208" t="s">
        <v>161</v>
      </c>
      <c r="E643" s="222" t="s">
        <v>5</v>
      </c>
      <c r="F643" s="223" t="s">
        <v>76</v>
      </c>
      <c r="H643" s="224">
        <v>1</v>
      </c>
      <c r="L643" s="220"/>
      <c r="M643" s="225"/>
      <c r="N643" s="226"/>
      <c r="O643" s="226"/>
      <c r="P643" s="226"/>
      <c r="Q643" s="226"/>
      <c r="R643" s="226"/>
      <c r="S643" s="226"/>
      <c r="T643" s="227"/>
      <c r="AT643" s="222" t="s">
        <v>161</v>
      </c>
      <c r="AU643" s="222" t="s">
        <v>78</v>
      </c>
      <c r="AV643" s="221" t="s">
        <v>78</v>
      </c>
      <c r="AW643" s="221" t="s">
        <v>34</v>
      </c>
      <c r="AX643" s="221" t="s">
        <v>76</v>
      </c>
      <c r="AY643" s="222" t="s">
        <v>139</v>
      </c>
    </row>
    <row r="644" spans="2:65" s="259" customFormat="1" ht="16.5" customHeight="1">
      <c r="B644" s="119"/>
      <c r="C644" s="244" t="s">
        <v>871</v>
      </c>
      <c r="D644" s="244" t="s">
        <v>368</v>
      </c>
      <c r="E644" s="245" t="s">
        <v>872</v>
      </c>
      <c r="F644" s="246" t="s">
        <v>873</v>
      </c>
      <c r="G644" s="247" t="s">
        <v>538</v>
      </c>
      <c r="H644" s="248">
        <v>74</v>
      </c>
      <c r="I644" s="6"/>
      <c r="J644" s="249">
        <f>ROUND(I644*H644,2)</f>
        <v>0</v>
      </c>
      <c r="K644" s="246" t="s">
        <v>145</v>
      </c>
      <c r="L644" s="250"/>
      <c r="M644" s="251" t="s">
        <v>5</v>
      </c>
      <c r="N644" s="252" t="s">
        <v>41</v>
      </c>
      <c r="O644" s="262"/>
      <c r="P644" s="205">
        <f>O644*H644</f>
        <v>0</v>
      </c>
      <c r="Q644" s="205">
        <v>0.002</v>
      </c>
      <c r="R644" s="205">
        <f>Q644*H644</f>
        <v>0.148</v>
      </c>
      <c r="S644" s="205">
        <v>0</v>
      </c>
      <c r="T644" s="206">
        <f>S644*H644</f>
        <v>0</v>
      </c>
      <c r="AR644" s="110" t="s">
        <v>213</v>
      </c>
      <c r="AT644" s="110" t="s">
        <v>368</v>
      </c>
      <c r="AU644" s="110" t="s">
        <v>78</v>
      </c>
      <c r="AY644" s="110" t="s">
        <v>139</v>
      </c>
      <c r="BE644" s="207">
        <f>IF(N644="základní",J644,0)</f>
        <v>0</v>
      </c>
      <c r="BF644" s="207">
        <f>IF(N644="snížená",J644,0)</f>
        <v>0</v>
      </c>
      <c r="BG644" s="207">
        <f>IF(N644="zákl. přenesená",J644,0)</f>
        <v>0</v>
      </c>
      <c r="BH644" s="207">
        <f>IF(N644="sníž. přenesená",J644,0)</f>
        <v>0</v>
      </c>
      <c r="BI644" s="207">
        <f>IF(N644="nulová",J644,0)</f>
        <v>0</v>
      </c>
      <c r="BJ644" s="110" t="s">
        <v>76</v>
      </c>
      <c r="BK644" s="207">
        <f>ROUND(I644*H644,2)</f>
        <v>0</v>
      </c>
      <c r="BL644" s="110" t="s">
        <v>146</v>
      </c>
      <c r="BM644" s="110" t="s">
        <v>874</v>
      </c>
    </row>
    <row r="645" spans="2:47" s="259" customFormat="1" ht="13.5">
      <c r="B645" s="119"/>
      <c r="D645" s="208" t="s">
        <v>148</v>
      </c>
      <c r="F645" s="209" t="s">
        <v>873</v>
      </c>
      <c r="L645" s="119"/>
      <c r="M645" s="210"/>
      <c r="N645" s="262"/>
      <c r="O645" s="262"/>
      <c r="P645" s="262"/>
      <c r="Q645" s="262"/>
      <c r="R645" s="262"/>
      <c r="S645" s="262"/>
      <c r="T645" s="211"/>
      <c r="AT645" s="110" t="s">
        <v>148</v>
      </c>
      <c r="AU645" s="110" t="s">
        <v>78</v>
      </c>
    </row>
    <row r="646" spans="2:51" s="221" customFormat="1" ht="13.5">
      <c r="B646" s="220"/>
      <c r="D646" s="208" t="s">
        <v>161</v>
      </c>
      <c r="E646" s="222" t="s">
        <v>5</v>
      </c>
      <c r="F646" s="223" t="s">
        <v>875</v>
      </c>
      <c r="H646" s="224">
        <v>74</v>
      </c>
      <c r="L646" s="220"/>
      <c r="M646" s="225"/>
      <c r="N646" s="226"/>
      <c r="O646" s="226"/>
      <c r="P646" s="226"/>
      <c r="Q646" s="226"/>
      <c r="R646" s="226"/>
      <c r="S646" s="226"/>
      <c r="T646" s="227"/>
      <c r="AT646" s="222" t="s">
        <v>161</v>
      </c>
      <c r="AU646" s="222" t="s">
        <v>78</v>
      </c>
      <c r="AV646" s="221" t="s">
        <v>78</v>
      </c>
      <c r="AW646" s="221" t="s">
        <v>34</v>
      </c>
      <c r="AX646" s="221" t="s">
        <v>76</v>
      </c>
      <c r="AY646" s="222" t="s">
        <v>139</v>
      </c>
    </row>
    <row r="647" spans="2:65" s="259" customFormat="1" ht="16.5" customHeight="1">
      <c r="B647" s="119"/>
      <c r="C647" s="196" t="s">
        <v>876</v>
      </c>
      <c r="D647" s="196" t="s">
        <v>141</v>
      </c>
      <c r="E647" s="197" t="s">
        <v>877</v>
      </c>
      <c r="F647" s="198" t="s">
        <v>878</v>
      </c>
      <c r="G647" s="199" t="s">
        <v>538</v>
      </c>
      <c r="H647" s="200">
        <v>2</v>
      </c>
      <c r="I647" s="6"/>
      <c r="J647" s="202">
        <f>ROUND(I647*H647,2)</f>
        <v>0</v>
      </c>
      <c r="K647" s="198" t="s">
        <v>145</v>
      </c>
      <c r="L647" s="119"/>
      <c r="M647" s="203" t="s">
        <v>5</v>
      </c>
      <c r="N647" s="204" t="s">
        <v>41</v>
      </c>
      <c r="O647" s="262"/>
      <c r="P647" s="205">
        <f>O647*H647</f>
        <v>0</v>
      </c>
      <c r="Q647" s="205">
        <v>0.03826</v>
      </c>
      <c r="R647" s="205">
        <f>Q647*H647</f>
        <v>0.07652</v>
      </c>
      <c r="S647" s="205">
        <v>0</v>
      </c>
      <c r="T647" s="206">
        <f>S647*H647</f>
        <v>0</v>
      </c>
      <c r="AR647" s="110" t="s">
        <v>146</v>
      </c>
      <c r="AT647" s="110" t="s">
        <v>141</v>
      </c>
      <c r="AU647" s="110" t="s">
        <v>78</v>
      </c>
      <c r="AY647" s="110" t="s">
        <v>139</v>
      </c>
      <c r="BE647" s="207">
        <f>IF(N647="základní",J647,0)</f>
        <v>0</v>
      </c>
      <c r="BF647" s="207">
        <f>IF(N647="snížená",J647,0)</f>
        <v>0</v>
      </c>
      <c r="BG647" s="207">
        <f>IF(N647="zákl. přenesená",J647,0)</f>
        <v>0</v>
      </c>
      <c r="BH647" s="207">
        <f>IF(N647="sníž. přenesená",J647,0)</f>
        <v>0</v>
      </c>
      <c r="BI647" s="207">
        <f>IF(N647="nulová",J647,0)</f>
        <v>0</v>
      </c>
      <c r="BJ647" s="110" t="s">
        <v>76</v>
      </c>
      <c r="BK647" s="207">
        <f>ROUND(I647*H647,2)</f>
        <v>0</v>
      </c>
      <c r="BL647" s="110" t="s">
        <v>146</v>
      </c>
      <c r="BM647" s="110" t="s">
        <v>879</v>
      </c>
    </row>
    <row r="648" spans="2:47" s="259" customFormat="1" ht="13.5">
      <c r="B648" s="119"/>
      <c r="D648" s="208" t="s">
        <v>148</v>
      </c>
      <c r="F648" s="209" t="s">
        <v>878</v>
      </c>
      <c r="L648" s="119"/>
      <c r="M648" s="210"/>
      <c r="N648" s="262"/>
      <c r="O648" s="262"/>
      <c r="P648" s="262"/>
      <c r="Q648" s="262"/>
      <c r="R648" s="262"/>
      <c r="S648" s="262"/>
      <c r="T648" s="211"/>
      <c r="AT648" s="110" t="s">
        <v>148</v>
      </c>
      <c r="AU648" s="110" t="s">
        <v>78</v>
      </c>
    </row>
    <row r="649" spans="2:47" s="259" customFormat="1" ht="27">
      <c r="B649" s="119"/>
      <c r="D649" s="208" t="s">
        <v>159</v>
      </c>
      <c r="F649" s="212" t="s">
        <v>160</v>
      </c>
      <c r="L649" s="119"/>
      <c r="M649" s="210"/>
      <c r="N649" s="262"/>
      <c r="O649" s="262"/>
      <c r="P649" s="262"/>
      <c r="Q649" s="262"/>
      <c r="R649" s="262"/>
      <c r="S649" s="262"/>
      <c r="T649" s="211"/>
      <c r="AT649" s="110" t="s">
        <v>159</v>
      </c>
      <c r="AU649" s="110" t="s">
        <v>78</v>
      </c>
    </row>
    <row r="650" spans="2:51" s="221" customFormat="1" ht="13.5">
      <c r="B650" s="220"/>
      <c r="D650" s="208" t="s">
        <v>161</v>
      </c>
      <c r="E650" s="222" t="s">
        <v>5</v>
      </c>
      <c r="F650" s="223" t="s">
        <v>566</v>
      </c>
      <c r="H650" s="224">
        <v>1</v>
      </c>
      <c r="L650" s="220"/>
      <c r="M650" s="225"/>
      <c r="N650" s="226"/>
      <c r="O650" s="226"/>
      <c r="P650" s="226"/>
      <c r="Q650" s="226"/>
      <c r="R650" s="226"/>
      <c r="S650" s="226"/>
      <c r="T650" s="227"/>
      <c r="AT650" s="222" t="s">
        <v>161</v>
      </c>
      <c r="AU650" s="222" t="s">
        <v>78</v>
      </c>
      <c r="AV650" s="221" t="s">
        <v>78</v>
      </c>
      <c r="AW650" s="221" t="s">
        <v>34</v>
      </c>
      <c r="AX650" s="221" t="s">
        <v>70</v>
      </c>
      <c r="AY650" s="222" t="s">
        <v>139</v>
      </c>
    </row>
    <row r="651" spans="2:51" s="221" customFormat="1" ht="13.5">
      <c r="B651" s="220"/>
      <c r="D651" s="208" t="s">
        <v>161</v>
      </c>
      <c r="E651" s="222" t="s">
        <v>5</v>
      </c>
      <c r="F651" s="223" t="s">
        <v>787</v>
      </c>
      <c r="H651" s="224">
        <v>1</v>
      </c>
      <c r="L651" s="220"/>
      <c r="M651" s="225"/>
      <c r="N651" s="226"/>
      <c r="O651" s="226"/>
      <c r="P651" s="226"/>
      <c r="Q651" s="226"/>
      <c r="R651" s="226"/>
      <c r="S651" s="226"/>
      <c r="T651" s="227"/>
      <c r="AT651" s="222" t="s">
        <v>161</v>
      </c>
      <c r="AU651" s="222" t="s">
        <v>78</v>
      </c>
      <c r="AV651" s="221" t="s">
        <v>78</v>
      </c>
      <c r="AW651" s="221" t="s">
        <v>34</v>
      </c>
      <c r="AX651" s="221" t="s">
        <v>70</v>
      </c>
      <c r="AY651" s="222" t="s">
        <v>139</v>
      </c>
    </row>
    <row r="652" spans="2:51" s="229" customFormat="1" ht="13.5">
      <c r="B652" s="228"/>
      <c r="D652" s="208" t="s">
        <v>161</v>
      </c>
      <c r="E652" s="230" t="s">
        <v>5</v>
      </c>
      <c r="F652" s="231" t="s">
        <v>173</v>
      </c>
      <c r="H652" s="232">
        <v>2</v>
      </c>
      <c r="L652" s="228"/>
      <c r="M652" s="233"/>
      <c r="N652" s="234"/>
      <c r="O652" s="234"/>
      <c r="P652" s="234"/>
      <c r="Q652" s="234"/>
      <c r="R652" s="234"/>
      <c r="S652" s="234"/>
      <c r="T652" s="235"/>
      <c r="AT652" s="230" t="s">
        <v>161</v>
      </c>
      <c r="AU652" s="230" t="s">
        <v>78</v>
      </c>
      <c r="AV652" s="229" t="s">
        <v>146</v>
      </c>
      <c r="AW652" s="229" t="s">
        <v>34</v>
      </c>
      <c r="AX652" s="229" t="s">
        <v>76</v>
      </c>
      <c r="AY652" s="230" t="s">
        <v>139</v>
      </c>
    </row>
    <row r="653" spans="2:65" s="259" customFormat="1" ht="16.5" customHeight="1">
      <c r="B653" s="119"/>
      <c r="C653" s="244" t="s">
        <v>880</v>
      </c>
      <c r="D653" s="244" t="s">
        <v>368</v>
      </c>
      <c r="E653" s="245" t="s">
        <v>881</v>
      </c>
      <c r="F653" s="246" t="s">
        <v>882</v>
      </c>
      <c r="G653" s="247" t="s">
        <v>538</v>
      </c>
      <c r="H653" s="248">
        <v>2</v>
      </c>
      <c r="I653" s="6"/>
      <c r="J653" s="249">
        <f>ROUND(I653*H653,2)</f>
        <v>0</v>
      </c>
      <c r="K653" s="246" t="s">
        <v>145</v>
      </c>
      <c r="L653" s="250"/>
      <c r="M653" s="251" t="s">
        <v>5</v>
      </c>
      <c r="N653" s="252" t="s">
        <v>41</v>
      </c>
      <c r="O653" s="262"/>
      <c r="P653" s="205">
        <f>O653*H653</f>
        <v>0</v>
      </c>
      <c r="Q653" s="205">
        <v>0.521</v>
      </c>
      <c r="R653" s="205">
        <f>Q653*H653</f>
        <v>1.042</v>
      </c>
      <c r="S653" s="205">
        <v>0</v>
      </c>
      <c r="T653" s="206">
        <f>S653*H653</f>
        <v>0</v>
      </c>
      <c r="AR653" s="110" t="s">
        <v>213</v>
      </c>
      <c r="AT653" s="110" t="s">
        <v>368</v>
      </c>
      <c r="AU653" s="110" t="s">
        <v>78</v>
      </c>
      <c r="AY653" s="110" t="s">
        <v>139</v>
      </c>
      <c r="BE653" s="207">
        <f>IF(N653="základní",J653,0)</f>
        <v>0</v>
      </c>
      <c r="BF653" s="207">
        <f>IF(N653="snížená",J653,0)</f>
        <v>0</v>
      </c>
      <c r="BG653" s="207">
        <f>IF(N653="zákl. přenesená",J653,0)</f>
        <v>0</v>
      </c>
      <c r="BH653" s="207">
        <f>IF(N653="sníž. přenesená",J653,0)</f>
        <v>0</v>
      </c>
      <c r="BI653" s="207">
        <f>IF(N653="nulová",J653,0)</f>
        <v>0</v>
      </c>
      <c r="BJ653" s="110" t="s">
        <v>76</v>
      </c>
      <c r="BK653" s="207">
        <f>ROUND(I653*H653,2)</f>
        <v>0</v>
      </c>
      <c r="BL653" s="110" t="s">
        <v>146</v>
      </c>
      <c r="BM653" s="110" t="s">
        <v>883</v>
      </c>
    </row>
    <row r="654" spans="2:47" s="259" customFormat="1" ht="13.5">
      <c r="B654" s="119"/>
      <c r="D654" s="208" t="s">
        <v>148</v>
      </c>
      <c r="F654" s="209" t="s">
        <v>882</v>
      </c>
      <c r="L654" s="119"/>
      <c r="M654" s="210"/>
      <c r="N654" s="262"/>
      <c r="O654" s="262"/>
      <c r="P654" s="262"/>
      <c r="Q654" s="262"/>
      <c r="R654" s="262"/>
      <c r="S654" s="262"/>
      <c r="T654" s="211"/>
      <c r="AT654" s="110" t="s">
        <v>148</v>
      </c>
      <c r="AU654" s="110" t="s">
        <v>78</v>
      </c>
    </row>
    <row r="655" spans="2:65" s="259" customFormat="1" ht="16.5" customHeight="1">
      <c r="B655" s="119"/>
      <c r="C655" s="196" t="s">
        <v>884</v>
      </c>
      <c r="D655" s="196" t="s">
        <v>141</v>
      </c>
      <c r="E655" s="197" t="s">
        <v>885</v>
      </c>
      <c r="F655" s="198" t="s">
        <v>886</v>
      </c>
      <c r="G655" s="199" t="s">
        <v>538</v>
      </c>
      <c r="H655" s="200">
        <v>1</v>
      </c>
      <c r="I655" s="6"/>
      <c r="J655" s="202">
        <f>ROUND(I655*H655,2)</f>
        <v>0</v>
      </c>
      <c r="K655" s="198" t="s">
        <v>145</v>
      </c>
      <c r="L655" s="119"/>
      <c r="M655" s="203" t="s">
        <v>5</v>
      </c>
      <c r="N655" s="204" t="s">
        <v>41</v>
      </c>
      <c r="O655" s="262"/>
      <c r="P655" s="205">
        <f>O655*H655</f>
        <v>0</v>
      </c>
      <c r="Q655" s="205">
        <v>0.10833</v>
      </c>
      <c r="R655" s="205">
        <f>Q655*H655</f>
        <v>0.10833</v>
      </c>
      <c r="S655" s="205">
        <v>0</v>
      </c>
      <c r="T655" s="206">
        <f>S655*H655</f>
        <v>0</v>
      </c>
      <c r="AR655" s="110" t="s">
        <v>146</v>
      </c>
      <c r="AT655" s="110" t="s">
        <v>141</v>
      </c>
      <c r="AU655" s="110" t="s">
        <v>78</v>
      </c>
      <c r="AY655" s="110" t="s">
        <v>139</v>
      </c>
      <c r="BE655" s="207">
        <f>IF(N655="základní",J655,0)</f>
        <v>0</v>
      </c>
      <c r="BF655" s="207">
        <f>IF(N655="snížená",J655,0)</f>
        <v>0</v>
      </c>
      <c r="BG655" s="207">
        <f>IF(N655="zákl. přenesená",J655,0)</f>
        <v>0</v>
      </c>
      <c r="BH655" s="207">
        <f>IF(N655="sníž. přenesená",J655,0)</f>
        <v>0</v>
      </c>
      <c r="BI655" s="207">
        <f>IF(N655="nulová",J655,0)</f>
        <v>0</v>
      </c>
      <c r="BJ655" s="110" t="s">
        <v>76</v>
      </c>
      <c r="BK655" s="207">
        <f>ROUND(I655*H655,2)</f>
        <v>0</v>
      </c>
      <c r="BL655" s="110" t="s">
        <v>146</v>
      </c>
      <c r="BM655" s="110" t="s">
        <v>887</v>
      </c>
    </row>
    <row r="656" spans="2:47" s="259" customFormat="1" ht="27">
      <c r="B656" s="119"/>
      <c r="D656" s="208" t="s">
        <v>148</v>
      </c>
      <c r="F656" s="209" t="s">
        <v>888</v>
      </c>
      <c r="L656" s="119"/>
      <c r="M656" s="210"/>
      <c r="N656" s="262"/>
      <c r="O656" s="262"/>
      <c r="P656" s="262"/>
      <c r="Q656" s="262"/>
      <c r="R656" s="262"/>
      <c r="S656" s="262"/>
      <c r="T656" s="211"/>
      <c r="AT656" s="110" t="s">
        <v>148</v>
      </c>
      <c r="AU656" s="110" t="s">
        <v>78</v>
      </c>
    </row>
    <row r="657" spans="2:47" s="259" customFormat="1" ht="27">
      <c r="B657" s="119"/>
      <c r="D657" s="208" t="s">
        <v>159</v>
      </c>
      <c r="F657" s="212" t="s">
        <v>160</v>
      </c>
      <c r="L657" s="119"/>
      <c r="M657" s="210"/>
      <c r="N657" s="262"/>
      <c r="O657" s="262"/>
      <c r="P657" s="262"/>
      <c r="Q657" s="262"/>
      <c r="R657" s="262"/>
      <c r="S657" s="262"/>
      <c r="T657" s="211"/>
      <c r="AT657" s="110" t="s">
        <v>159</v>
      </c>
      <c r="AU657" s="110" t="s">
        <v>78</v>
      </c>
    </row>
    <row r="658" spans="2:51" s="214" customFormat="1" ht="13.5">
      <c r="B658" s="213"/>
      <c r="D658" s="208" t="s">
        <v>161</v>
      </c>
      <c r="E658" s="215" t="s">
        <v>5</v>
      </c>
      <c r="F658" s="216" t="s">
        <v>730</v>
      </c>
      <c r="H658" s="215" t="s">
        <v>5</v>
      </c>
      <c r="L658" s="213"/>
      <c r="M658" s="217"/>
      <c r="N658" s="218"/>
      <c r="O658" s="218"/>
      <c r="P658" s="218"/>
      <c r="Q658" s="218"/>
      <c r="R658" s="218"/>
      <c r="S658" s="218"/>
      <c r="T658" s="219"/>
      <c r="AT658" s="215" t="s">
        <v>161</v>
      </c>
      <c r="AU658" s="215" t="s">
        <v>78</v>
      </c>
      <c r="AV658" s="214" t="s">
        <v>76</v>
      </c>
      <c r="AW658" s="214" t="s">
        <v>34</v>
      </c>
      <c r="AX658" s="214" t="s">
        <v>70</v>
      </c>
      <c r="AY658" s="215" t="s">
        <v>139</v>
      </c>
    </row>
    <row r="659" spans="2:51" s="221" customFormat="1" ht="13.5">
      <c r="B659" s="220"/>
      <c r="D659" s="208" t="s">
        <v>161</v>
      </c>
      <c r="E659" s="222" t="s">
        <v>5</v>
      </c>
      <c r="F659" s="223" t="s">
        <v>76</v>
      </c>
      <c r="H659" s="224">
        <v>1</v>
      </c>
      <c r="L659" s="220"/>
      <c r="M659" s="225"/>
      <c r="N659" s="226"/>
      <c r="O659" s="226"/>
      <c r="P659" s="226"/>
      <c r="Q659" s="226"/>
      <c r="R659" s="226"/>
      <c r="S659" s="226"/>
      <c r="T659" s="227"/>
      <c r="AT659" s="222" t="s">
        <v>161</v>
      </c>
      <c r="AU659" s="222" t="s">
        <v>78</v>
      </c>
      <c r="AV659" s="221" t="s">
        <v>78</v>
      </c>
      <c r="AW659" s="221" t="s">
        <v>34</v>
      </c>
      <c r="AX659" s="221" t="s">
        <v>76</v>
      </c>
      <c r="AY659" s="222" t="s">
        <v>139</v>
      </c>
    </row>
    <row r="660" spans="2:65" s="259" customFormat="1" ht="25.5" customHeight="1">
      <c r="B660" s="119"/>
      <c r="C660" s="196" t="s">
        <v>889</v>
      </c>
      <c r="D660" s="196" t="s">
        <v>141</v>
      </c>
      <c r="E660" s="197" t="s">
        <v>890</v>
      </c>
      <c r="F660" s="198" t="s">
        <v>891</v>
      </c>
      <c r="G660" s="199" t="s">
        <v>538</v>
      </c>
      <c r="H660" s="200">
        <v>1</v>
      </c>
      <c r="I660" s="6"/>
      <c r="J660" s="202">
        <f>ROUND(I660*H660,2)</f>
        <v>0</v>
      </c>
      <c r="K660" s="198" t="s">
        <v>145</v>
      </c>
      <c r="L660" s="119"/>
      <c r="M660" s="203" t="s">
        <v>5</v>
      </c>
      <c r="N660" s="204" t="s">
        <v>41</v>
      </c>
      <c r="O660" s="262"/>
      <c r="P660" s="205">
        <f>O660*H660</f>
        <v>0</v>
      </c>
      <c r="Q660" s="205">
        <v>0.02424</v>
      </c>
      <c r="R660" s="205">
        <f>Q660*H660</f>
        <v>0.02424</v>
      </c>
      <c r="S660" s="205">
        <v>0</v>
      </c>
      <c r="T660" s="206">
        <f>S660*H660</f>
        <v>0</v>
      </c>
      <c r="AR660" s="110" t="s">
        <v>146</v>
      </c>
      <c r="AT660" s="110" t="s">
        <v>141</v>
      </c>
      <c r="AU660" s="110" t="s">
        <v>78</v>
      </c>
      <c r="AY660" s="110" t="s">
        <v>139</v>
      </c>
      <c r="BE660" s="207">
        <f>IF(N660="základní",J660,0)</f>
        <v>0</v>
      </c>
      <c r="BF660" s="207">
        <f>IF(N660="snížená",J660,0)</f>
        <v>0</v>
      </c>
      <c r="BG660" s="207">
        <f>IF(N660="zákl. přenesená",J660,0)</f>
        <v>0</v>
      </c>
      <c r="BH660" s="207">
        <f>IF(N660="sníž. přenesená",J660,0)</f>
        <v>0</v>
      </c>
      <c r="BI660" s="207">
        <f>IF(N660="nulová",J660,0)</f>
        <v>0</v>
      </c>
      <c r="BJ660" s="110" t="s">
        <v>76</v>
      </c>
      <c r="BK660" s="207">
        <f>ROUND(I660*H660,2)</f>
        <v>0</v>
      </c>
      <c r="BL660" s="110" t="s">
        <v>146</v>
      </c>
      <c r="BM660" s="110" t="s">
        <v>892</v>
      </c>
    </row>
    <row r="661" spans="2:47" s="259" customFormat="1" ht="27">
      <c r="B661" s="119"/>
      <c r="D661" s="208" t="s">
        <v>148</v>
      </c>
      <c r="F661" s="209" t="s">
        <v>893</v>
      </c>
      <c r="L661" s="119"/>
      <c r="M661" s="210"/>
      <c r="N661" s="262"/>
      <c r="O661" s="262"/>
      <c r="P661" s="262"/>
      <c r="Q661" s="262"/>
      <c r="R661" s="262"/>
      <c r="S661" s="262"/>
      <c r="T661" s="211"/>
      <c r="AT661" s="110" t="s">
        <v>148</v>
      </c>
      <c r="AU661" s="110" t="s">
        <v>78</v>
      </c>
    </row>
    <row r="662" spans="2:65" s="259" customFormat="1" ht="25.5" customHeight="1">
      <c r="B662" s="119"/>
      <c r="C662" s="196" t="s">
        <v>894</v>
      </c>
      <c r="D662" s="196" t="s">
        <v>141</v>
      </c>
      <c r="E662" s="197" t="s">
        <v>895</v>
      </c>
      <c r="F662" s="198" t="s">
        <v>896</v>
      </c>
      <c r="G662" s="199" t="s">
        <v>538</v>
      </c>
      <c r="H662" s="200">
        <v>1</v>
      </c>
      <c r="I662" s="6"/>
      <c r="J662" s="202">
        <f>ROUND(I662*H662,2)</f>
        <v>0</v>
      </c>
      <c r="K662" s="198" t="s">
        <v>145</v>
      </c>
      <c r="L662" s="119"/>
      <c r="M662" s="203" t="s">
        <v>5</v>
      </c>
      <c r="N662" s="204" t="s">
        <v>41</v>
      </c>
      <c r="O662" s="262"/>
      <c r="P662" s="205">
        <f>O662*H662</f>
        <v>0</v>
      </c>
      <c r="Q662" s="205">
        <v>0</v>
      </c>
      <c r="R662" s="205">
        <f>Q662*H662</f>
        <v>0</v>
      </c>
      <c r="S662" s="205">
        <v>0</v>
      </c>
      <c r="T662" s="206">
        <f>S662*H662</f>
        <v>0</v>
      </c>
      <c r="AR662" s="110" t="s">
        <v>146</v>
      </c>
      <c r="AT662" s="110" t="s">
        <v>141</v>
      </c>
      <c r="AU662" s="110" t="s">
        <v>78</v>
      </c>
      <c r="AY662" s="110" t="s">
        <v>139</v>
      </c>
      <c r="BE662" s="207">
        <f>IF(N662="základní",J662,0)</f>
        <v>0</v>
      </c>
      <c r="BF662" s="207">
        <f>IF(N662="snížená",J662,0)</f>
        <v>0</v>
      </c>
      <c r="BG662" s="207">
        <f>IF(N662="zákl. přenesená",J662,0)</f>
        <v>0</v>
      </c>
      <c r="BH662" s="207">
        <f>IF(N662="sníž. přenesená",J662,0)</f>
        <v>0</v>
      </c>
      <c r="BI662" s="207">
        <f>IF(N662="nulová",J662,0)</f>
        <v>0</v>
      </c>
      <c r="BJ662" s="110" t="s">
        <v>76</v>
      </c>
      <c r="BK662" s="207">
        <f>ROUND(I662*H662,2)</f>
        <v>0</v>
      </c>
      <c r="BL662" s="110" t="s">
        <v>146</v>
      </c>
      <c r="BM662" s="110" t="s">
        <v>897</v>
      </c>
    </row>
    <row r="663" spans="2:47" s="259" customFormat="1" ht="27">
      <c r="B663" s="119"/>
      <c r="D663" s="208" t="s">
        <v>148</v>
      </c>
      <c r="F663" s="209" t="s">
        <v>898</v>
      </c>
      <c r="L663" s="119"/>
      <c r="M663" s="210"/>
      <c r="N663" s="262"/>
      <c r="O663" s="262"/>
      <c r="P663" s="262"/>
      <c r="Q663" s="262"/>
      <c r="R663" s="262"/>
      <c r="S663" s="262"/>
      <c r="T663" s="211"/>
      <c r="AT663" s="110" t="s">
        <v>148</v>
      </c>
      <c r="AU663" s="110" t="s">
        <v>78</v>
      </c>
    </row>
    <row r="664" spans="2:65" s="259" customFormat="1" ht="25.5" customHeight="1">
      <c r="B664" s="119"/>
      <c r="C664" s="196" t="s">
        <v>899</v>
      </c>
      <c r="D664" s="196" t="s">
        <v>141</v>
      </c>
      <c r="E664" s="197" t="s">
        <v>900</v>
      </c>
      <c r="F664" s="198" t="s">
        <v>901</v>
      </c>
      <c r="G664" s="199" t="s">
        <v>538</v>
      </c>
      <c r="H664" s="200">
        <v>1</v>
      </c>
      <c r="I664" s="6"/>
      <c r="J664" s="202">
        <f>ROUND(I664*H664,2)</f>
        <v>0</v>
      </c>
      <c r="K664" s="198" t="s">
        <v>145</v>
      </c>
      <c r="L664" s="119"/>
      <c r="M664" s="203" t="s">
        <v>5</v>
      </c>
      <c r="N664" s="204" t="s">
        <v>41</v>
      </c>
      <c r="O664" s="262"/>
      <c r="P664" s="205">
        <f>O664*H664</f>
        <v>0</v>
      </c>
      <c r="Q664" s="205">
        <v>0.34036</v>
      </c>
      <c r="R664" s="205">
        <f>Q664*H664</f>
        <v>0.34036</v>
      </c>
      <c r="S664" s="205">
        <v>0</v>
      </c>
      <c r="T664" s="206">
        <f>S664*H664</f>
        <v>0</v>
      </c>
      <c r="AR664" s="110" t="s">
        <v>146</v>
      </c>
      <c r="AT664" s="110" t="s">
        <v>141</v>
      </c>
      <c r="AU664" s="110" t="s">
        <v>78</v>
      </c>
      <c r="AY664" s="110" t="s">
        <v>139</v>
      </c>
      <c r="BE664" s="207">
        <f>IF(N664="základní",J664,0)</f>
        <v>0</v>
      </c>
      <c r="BF664" s="207">
        <f>IF(N664="snížená",J664,0)</f>
        <v>0</v>
      </c>
      <c r="BG664" s="207">
        <f>IF(N664="zákl. přenesená",J664,0)</f>
        <v>0</v>
      </c>
      <c r="BH664" s="207">
        <f>IF(N664="sníž. přenesená",J664,0)</f>
        <v>0</v>
      </c>
      <c r="BI664" s="207">
        <f>IF(N664="nulová",J664,0)</f>
        <v>0</v>
      </c>
      <c r="BJ664" s="110" t="s">
        <v>76</v>
      </c>
      <c r="BK664" s="207">
        <f>ROUND(I664*H664,2)</f>
        <v>0</v>
      </c>
      <c r="BL664" s="110" t="s">
        <v>146</v>
      </c>
      <c r="BM664" s="110" t="s">
        <v>902</v>
      </c>
    </row>
    <row r="665" spans="2:47" s="259" customFormat="1" ht="27">
      <c r="B665" s="119"/>
      <c r="D665" s="208" t="s">
        <v>148</v>
      </c>
      <c r="F665" s="209" t="s">
        <v>903</v>
      </c>
      <c r="L665" s="119"/>
      <c r="M665" s="210"/>
      <c r="N665" s="262"/>
      <c r="O665" s="262"/>
      <c r="P665" s="262"/>
      <c r="Q665" s="262"/>
      <c r="R665" s="262"/>
      <c r="S665" s="262"/>
      <c r="T665" s="211"/>
      <c r="AT665" s="110" t="s">
        <v>148</v>
      </c>
      <c r="AU665" s="110" t="s">
        <v>78</v>
      </c>
    </row>
    <row r="666" spans="2:65" s="259" customFormat="1" ht="51" customHeight="1">
      <c r="B666" s="119"/>
      <c r="C666" s="196" t="s">
        <v>904</v>
      </c>
      <c r="D666" s="196" t="s">
        <v>141</v>
      </c>
      <c r="E666" s="197" t="s">
        <v>905</v>
      </c>
      <c r="F666" s="198" t="s">
        <v>906</v>
      </c>
      <c r="G666" s="199" t="s">
        <v>538</v>
      </c>
      <c r="H666" s="200">
        <v>2</v>
      </c>
      <c r="I666" s="6"/>
      <c r="J666" s="202">
        <f>ROUND(I666*H666,2)</f>
        <v>0</v>
      </c>
      <c r="K666" s="198" t="s">
        <v>5</v>
      </c>
      <c r="L666" s="119"/>
      <c r="M666" s="203" t="s">
        <v>5</v>
      </c>
      <c r="N666" s="204" t="s">
        <v>41</v>
      </c>
      <c r="O666" s="262"/>
      <c r="P666" s="205">
        <f>O666*H666</f>
        <v>0</v>
      </c>
      <c r="Q666" s="205">
        <v>4.55457</v>
      </c>
      <c r="R666" s="205">
        <f>Q666*H666</f>
        <v>9.10914</v>
      </c>
      <c r="S666" s="205">
        <v>0</v>
      </c>
      <c r="T666" s="206">
        <f>S666*H666</f>
        <v>0</v>
      </c>
      <c r="AR666" s="110" t="s">
        <v>146</v>
      </c>
      <c r="AT666" s="110" t="s">
        <v>141</v>
      </c>
      <c r="AU666" s="110" t="s">
        <v>78</v>
      </c>
      <c r="AY666" s="110" t="s">
        <v>139</v>
      </c>
      <c r="BE666" s="207">
        <f>IF(N666="základní",J666,0)</f>
        <v>0</v>
      </c>
      <c r="BF666" s="207">
        <f>IF(N666="snížená",J666,0)</f>
        <v>0</v>
      </c>
      <c r="BG666" s="207">
        <f>IF(N666="zákl. přenesená",J666,0)</f>
        <v>0</v>
      </c>
      <c r="BH666" s="207">
        <f>IF(N666="sníž. přenesená",J666,0)</f>
        <v>0</v>
      </c>
      <c r="BI666" s="207">
        <f>IF(N666="nulová",J666,0)</f>
        <v>0</v>
      </c>
      <c r="BJ666" s="110" t="s">
        <v>76</v>
      </c>
      <c r="BK666" s="207">
        <f>ROUND(I666*H666,2)</f>
        <v>0</v>
      </c>
      <c r="BL666" s="110" t="s">
        <v>146</v>
      </c>
      <c r="BM666" s="110" t="s">
        <v>907</v>
      </c>
    </row>
    <row r="667" spans="2:47" s="259" customFormat="1" ht="40.5">
      <c r="B667" s="119"/>
      <c r="D667" s="208" t="s">
        <v>148</v>
      </c>
      <c r="F667" s="209" t="s">
        <v>906</v>
      </c>
      <c r="L667" s="119"/>
      <c r="M667" s="210"/>
      <c r="N667" s="262"/>
      <c r="O667" s="262"/>
      <c r="P667" s="262"/>
      <c r="Q667" s="262"/>
      <c r="R667" s="262"/>
      <c r="S667" s="262"/>
      <c r="T667" s="211"/>
      <c r="AT667" s="110" t="s">
        <v>148</v>
      </c>
      <c r="AU667" s="110" t="s">
        <v>78</v>
      </c>
    </row>
    <row r="668" spans="2:47" s="259" customFormat="1" ht="27">
      <c r="B668" s="119"/>
      <c r="D668" s="208" t="s">
        <v>159</v>
      </c>
      <c r="F668" s="212" t="s">
        <v>160</v>
      </c>
      <c r="L668" s="119"/>
      <c r="M668" s="210"/>
      <c r="N668" s="262"/>
      <c r="O668" s="262"/>
      <c r="P668" s="262"/>
      <c r="Q668" s="262"/>
      <c r="R668" s="262"/>
      <c r="S668" s="262"/>
      <c r="T668" s="211"/>
      <c r="AT668" s="110" t="s">
        <v>159</v>
      </c>
      <c r="AU668" s="110" t="s">
        <v>78</v>
      </c>
    </row>
    <row r="669" spans="2:51" s="221" customFormat="1" ht="13.5">
      <c r="B669" s="220"/>
      <c r="D669" s="208" t="s">
        <v>161</v>
      </c>
      <c r="E669" s="222" t="s">
        <v>5</v>
      </c>
      <c r="F669" s="223" t="s">
        <v>78</v>
      </c>
      <c r="H669" s="224">
        <v>2</v>
      </c>
      <c r="L669" s="220"/>
      <c r="M669" s="225"/>
      <c r="N669" s="226"/>
      <c r="O669" s="226"/>
      <c r="P669" s="226"/>
      <c r="Q669" s="226"/>
      <c r="R669" s="226"/>
      <c r="S669" s="226"/>
      <c r="T669" s="227"/>
      <c r="AT669" s="222" t="s">
        <v>161</v>
      </c>
      <c r="AU669" s="222" t="s">
        <v>78</v>
      </c>
      <c r="AV669" s="221" t="s">
        <v>78</v>
      </c>
      <c r="AW669" s="221" t="s">
        <v>34</v>
      </c>
      <c r="AX669" s="221" t="s">
        <v>76</v>
      </c>
      <c r="AY669" s="222" t="s">
        <v>139</v>
      </c>
    </row>
    <row r="670" spans="2:65" s="259" customFormat="1" ht="25.5" customHeight="1">
      <c r="B670" s="119"/>
      <c r="C670" s="196" t="s">
        <v>908</v>
      </c>
      <c r="D670" s="196" t="s">
        <v>141</v>
      </c>
      <c r="E670" s="197" t="s">
        <v>909</v>
      </c>
      <c r="F670" s="198" t="s">
        <v>910</v>
      </c>
      <c r="G670" s="199" t="s">
        <v>538</v>
      </c>
      <c r="H670" s="200">
        <v>22</v>
      </c>
      <c r="I670" s="6"/>
      <c r="J670" s="202">
        <f>ROUND(I670*H670,2)</f>
        <v>0</v>
      </c>
      <c r="K670" s="198" t="s">
        <v>145</v>
      </c>
      <c r="L670" s="119"/>
      <c r="M670" s="203" t="s">
        <v>5</v>
      </c>
      <c r="N670" s="204" t="s">
        <v>41</v>
      </c>
      <c r="O670" s="262"/>
      <c r="P670" s="205">
        <f>O670*H670</f>
        <v>0</v>
      </c>
      <c r="Q670" s="205">
        <v>0.21734</v>
      </c>
      <c r="R670" s="205">
        <f>Q670*H670</f>
        <v>4.78148</v>
      </c>
      <c r="S670" s="205">
        <v>0</v>
      </c>
      <c r="T670" s="206">
        <f>S670*H670</f>
        <v>0</v>
      </c>
      <c r="AR670" s="110" t="s">
        <v>146</v>
      </c>
      <c r="AT670" s="110" t="s">
        <v>141</v>
      </c>
      <c r="AU670" s="110" t="s">
        <v>78</v>
      </c>
      <c r="AY670" s="110" t="s">
        <v>139</v>
      </c>
      <c r="BE670" s="207">
        <f>IF(N670="základní",J670,0)</f>
        <v>0</v>
      </c>
      <c r="BF670" s="207">
        <f>IF(N670="snížená",J670,0)</f>
        <v>0</v>
      </c>
      <c r="BG670" s="207">
        <f>IF(N670="zákl. přenesená",J670,0)</f>
        <v>0</v>
      </c>
      <c r="BH670" s="207">
        <f>IF(N670="sníž. přenesená",J670,0)</f>
        <v>0</v>
      </c>
      <c r="BI670" s="207">
        <f>IF(N670="nulová",J670,0)</f>
        <v>0</v>
      </c>
      <c r="BJ670" s="110" t="s">
        <v>76</v>
      </c>
      <c r="BK670" s="207">
        <f>ROUND(I670*H670,2)</f>
        <v>0</v>
      </c>
      <c r="BL670" s="110" t="s">
        <v>146</v>
      </c>
      <c r="BM670" s="110" t="s">
        <v>911</v>
      </c>
    </row>
    <row r="671" spans="2:47" s="259" customFormat="1" ht="27">
      <c r="B671" s="119"/>
      <c r="D671" s="208" t="s">
        <v>148</v>
      </c>
      <c r="F671" s="209" t="s">
        <v>2091</v>
      </c>
      <c r="L671" s="119"/>
      <c r="M671" s="210"/>
      <c r="N671" s="262"/>
      <c r="O671" s="262"/>
      <c r="P671" s="262"/>
      <c r="Q671" s="262"/>
      <c r="R671" s="262"/>
      <c r="S671" s="262"/>
      <c r="T671" s="211"/>
      <c r="AT671" s="110" t="s">
        <v>148</v>
      </c>
      <c r="AU671" s="110" t="s">
        <v>78</v>
      </c>
    </row>
    <row r="672" spans="2:47" s="259" customFormat="1" ht="27">
      <c r="B672" s="119"/>
      <c r="D672" s="208" t="s">
        <v>159</v>
      </c>
      <c r="F672" s="212" t="s">
        <v>160</v>
      </c>
      <c r="L672" s="119"/>
      <c r="M672" s="210"/>
      <c r="N672" s="262"/>
      <c r="O672" s="262"/>
      <c r="P672" s="262"/>
      <c r="Q672" s="262"/>
      <c r="R672" s="262"/>
      <c r="S672" s="262"/>
      <c r="T672" s="211"/>
      <c r="AT672" s="110" t="s">
        <v>159</v>
      </c>
      <c r="AU672" s="110" t="s">
        <v>78</v>
      </c>
    </row>
    <row r="673" spans="2:51" s="221" customFormat="1" ht="13.5">
      <c r="B673" s="220"/>
      <c r="D673" s="208" t="s">
        <v>161</v>
      </c>
      <c r="E673" s="222" t="s">
        <v>5</v>
      </c>
      <c r="F673" s="223" t="s">
        <v>767</v>
      </c>
      <c r="H673" s="224">
        <v>22</v>
      </c>
      <c r="L673" s="220"/>
      <c r="M673" s="225"/>
      <c r="N673" s="226"/>
      <c r="O673" s="226"/>
      <c r="P673" s="226"/>
      <c r="Q673" s="226"/>
      <c r="R673" s="226"/>
      <c r="S673" s="226"/>
      <c r="T673" s="227"/>
      <c r="AT673" s="222" t="s">
        <v>161</v>
      </c>
      <c r="AU673" s="222" t="s">
        <v>78</v>
      </c>
      <c r="AV673" s="221" t="s">
        <v>78</v>
      </c>
      <c r="AW673" s="221" t="s">
        <v>34</v>
      </c>
      <c r="AX673" s="221" t="s">
        <v>76</v>
      </c>
      <c r="AY673" s="222" t="s">
        <v>139</v>
      </c>
    </row>
    <row r="674" spans="2:65" s="259" customFormat="1" ht="25.5" customHeight="1">
      <c r="B674" s="119"/>
      <c r="C674" s="244" t="s">
        <v>912</v>
      </c>
      <c r="D674" s="244" t="s">
        <v>368</v>
      </c>
      <c r="E674" s="245" t="s">
        <v>913</v>
      </c>
      <c r="F674" s="246" t="s">
        <v>2092</v>
      </c>
      <c r="G674" s="247" t="s">
        <v>538</v>
      </c>
      <c r="H674" s="248">
        <v>22</v>
      </c>
      <c r="I674" s="6"/>
      <c r="J674" s="249">
        <f>ROUND(I674*H674,2)</f>
        <v>0</v>
      </c>
      <c r="K674" s="246" t="s">
        <v>5</v>
      </c>
      <c r="L674" s="250"/>
      <c r="M674" s="251" t="s">
        <v>5</v>
      </c>
      <c r="N674" s="252" t="s">
        <v>41</v>
      </c>
      <c r="O674" s="262"/>
      <c r="P674" s="205">
        <f>O674*H674</f>
        <v>0</v>
      </c>
      <c r="Q674" s="205">
        <v>0.0563</v>
      </c>
      <c r="R674" s="205">
        <f>Q674*H674</f>
        <v>1.2386000000000001</v>
      </c>
      <c r="S674" s="205">
        <v>0</v>
      </c>
      <c r="T674" s="206">
        <f>S674*H674</f>
        <v>0</v>
      </c>
      <c r="AR674" s="110" t="s">
        <v>213</v>
      </c>
      <c r="AT674" s="110" t="s">
        <v>368</v>
      </c>
      <c r="AU674" s="110" t="s">
        <v>78</v>
      </c>
      <c r="AY674" s="110" t="s">
        <v>139</v>
      </c>
      <c r="BE674" s="207">
        <f>IF(N674="základní",J674,0)</f>
        <v>0</v>
      </c>
      <c r="BF674" s="207">
        <f>IF(N674="snížená",J674,0)</f>
        <v>0</v>
      </c>
      <c r="BG674" s="207">
        <f>IF(N674="zákl. přenesená",J674,0)</f>
        <v>0</v>
      </c>
      <c r="BH674" s="207">
        <f>IF(N674="sníž. přenesená",J674,0)</f>
        <v>0</v>
      </c>
      <c r="BI674" s="207">
        <f>IF(N674="nulová",J674,0)</f>
        <v>0</v>
      </c>
      <c r="BJ674" s="110" t="s">
        <v>76</v>
      </c>
      <c r="BK674" s="207">
        <f>ROUND(I674*H674,2)</f>
        <v>0</v>
      </c>
      <c r="BL674" s="110" t="s">
        <v>146</v>
      </c>
      <c r="BM674" s="110" t="s">
        <v>914</v>
      </c>
    </row>
    <row r="675" spans="2:47" s="259" customFormat="1" ht="13.5">
      <c r="B675" s="119"/>
      <c r="D675" s="208" t="s">
        <v>148</v>
      </c>
      <c r="F675" s="209" t="s">
        <v>915</v>
      </c>
      <c r="L675" s="119"/>
      <c r="M675" s="210"/>
      <c r="N675" s="262"/>
      <c r="O675" s="262"/>
      <c r="P675" s="262"/>
      <c r="Q675" s="262"/>
      <c r="R675" s="262"/>
      <c r="S675" s="262"/>
      <c r="T675" s="211"/>
      <c r="AT675" s="110" t="s">
        <v>148</v>
      </c>
      <c r="AU675" s="110" t="s">
        <v>78</v>
      </c>
    </row>
    <row r="676" spans="2:65" s="259" customFormat="1" ht="16.5" customHeight="1">
      <c r="B676" s="119"/>
      <c r="C676" s="196" t="s">
        <v>916</v>
      </c>
      <c r="D676" s="196" t="s">
        <v>141</v>
      </c>
      <c r="E676" s="197" t="s">
        <v>917</v>
      </c>
      <c r="F676" s="198" t="s">
        <v>918</v>
      </c>
      <c r="G676" s="199" t="s">
        <v>208</v>
      </c>
      <c r="H676" s="200">
        <v>4</v>
      </c>
      <c r="I676" s="6"/>
      <c r="J676" s="202">
        <f>ROUND(I676*H676,2)</f>
        <v>0</v>
      </c>
      <c r="K676" s="198" t="s">
        <v>5</v>
      </c>
      <c r="L676" s="119"/>
      <c r="M676" s="203" t="s">
        <v>5</v>
      </c>
      <c r="N676" s="204" t="s">
        <v>41</v>
      </c>
      <c r="O676" s="262"/>
      <c r="P676" s="205">
        <f>O676*H676</f>
        <v>0</v>
      </c>
      <c r="Q676" s="205">
        <v>0</v>
      </c>
      <c r="R676" s="205">
        <f>Q676*H676</f>
        <v>0</v>
      </c>
      <c r="S676" s="205">
        <v>0</v>
      </c>
      <c r="T676" s="206">
        <f>S676*H676</f>
        <v>0</v>
      </c>
      <c r="AR676" s="110" t="s">
        <v>146</v>
      </c>
      <c r="AT676" s="110" t="s">
        <v>141</v>
      </c>
      <c r="AU676" s="110" t="s">
        <v>78</v>
      </c>
      <c r="AY676" s="110" t="s">
        <v>139</v>
      </c>
      <c r="BE676" s="207">
        <f>IF(N676="základní",J676,0)</f>
        <v>0</v>
      </c>
      <c r="BF676" s="207">
        <f>IF(N676="snížená",J676,0)</f>
        <v>0</v>
      </c>
      <c r="BG676" s="207">
        <f>IF(N676="zákl. přenesená",J676,0)</f>
        <v>0</v>
      </c>
      <c r="BH676" s="207">
        <f>IF(N676="sníž. přenesená",J676,0)</f>
        <v>0</v>
      </c>
      <c r="BI676" s="207">
        <f>IF(N676="nulová",J676,0)</f>
        <v>0</v>
      </c>
      <c r="BJ676" s="110" t="s">
        <v>76</v>
      </c>
      <c r="BK676" s="207">
        <f>ROUND(I676*H676,2)</f>
        <v>0</v>
      </c>
      <c r="BL676" s="110" t="s">
        <v>146</v>
      </c>
      <c r="BM676" s="110" t="s">
        <v>919</v>
      </c>
    </row>
    <row r="677" spans="2:47" s="259" customFormat="1" ht="13.5">
      <c r="B677" s="119"/>
      <c r="D677" s="208" t="s">
        <v>148</v>
      </c>
      <c r="F677" s="209" t="s">
        <v>918</v>
      </c>
      <c r="L677" s="119"/>
      <c r="M677" s="210"/>
      <c r="N677" s="262"/>
      <c r="O677" s="262"/>
      <c r="P677" s="262"/>
      <c r="Q677" s="262"/>
      <c r="R677" s="262"/>
      <c r="S677" s="262"/>
      <c r="T677" s="211"/>
      <c r="AT677" s="110" t="s">
        <v>148</v>
      </c>
      <c r="AU677" s="110" t="s">
        <v>78</v>
      </c>
    </row>
    <row r="678" spans="2:47" s="259" customFormat="1" ht="27">
      <c r="B678" s="119"/>
      <c r="D678" s="208" t="s">
        <v>159</v>
      </c>
      <c r="F678" s="212" t="s">
        <v>160</v>
      </c>
      <c r="L678" s="119"/>
      <c r="M678" s="210"/>
      <c r="N678" s="262"/>
      <c r="O678" s="262"/>
      <c r="P678" s="262"/>
      <c r="Q678" s="262"/>
      <c r="R678" s="262"/>
      <c r="S678" s="262"/>
      <c r="T678" s="211"/>
      <c r="AT678" s="110" t="s">
        <v>159</v>
      </c>
      <c r="AU678" s="110" t="s">
        <v>78</v>
      </c>
    </row>
    <row r="679" spans="2:51" s="214" customFormat="1" ht="13.5">
      <c r="B679" s="213"/>
      <c r="D679" s="208" t="s">
        <v>161</v>
      </c>
      <c r="E679" s="215" t="s">
        <v>5</v>
      </c>
      <c r="F679" s="216" t="s">
        <v>525</v>
      </c>
      <c r="H679" s="215" t="s">
        <v>5</v>
      </c>
      <c r="L679" s="213"/>
      <c r="M679" s="217"/>
      <c r="N679" s="218"/>
      <c r="O679" s="218"/>
      <c r="P679" s="218"/>
      <c r="Q679" s="218"/>
      <c r="R679" s="218"/>
      <c r="S679" s="218"/>
      <c r="T679" s="219"/>
      <c r="AT679" s="215" t="s">
        <v>161</v>
      </c>
      <c r="AU679" s="215" t="s">
        <v>78</v>
      </c>
      <c r="AV679" s="214" t="s">
        <v>76</v>
      </c>
      <c r="AW679" s="214" t="s">
        <v>34</v>
      </c>
      <c r="AX679" s="214" t="s">
        <v>70</v>
      </c>
      <c r="AY679" s="215" t="s">
        <v>139</v>
      </c>
    </row>
    <row r="680" spans="2:51" s="221" customFormat="1" ht="13.5">
      <c r="B680" s="220"/>
      <c r="D680" s="208" t="s">
        <v>161</v>
      </c>
      <c r="E680" s="222" t="s">
        <v>5</v>
      </c>
      <c r="F680" s="223" t="s">
        <v>146</v>
      </c>
      <c r="H680" s="224">
        <v>4</v>
      </c>
      <c r="L680" s="220"/>
      <c r="M680" s="225"/>
      <c r="N680" s="226"/>
      <c r="O680" s="226"/>
      <c r="P680" s="226"/>
      <c r="Q680" s="226"/>
      <c r="R680" s="226"/>
      <c r="S680" s="226"/>
      <c r="T680" s="227"/>
      <c r="AT680" s="222" t="s">
        <v>161</v>
      </c>
      <c r="AU680" s="222" t="s">
        <v>78</v>
      </c>
      <c r="AV680" s="221" t="s">
        <v>78</v>
      </c>
      <c r="AW680" s="221" t="s">
        <v>34</v>
      </c>
      <c r="AX680" s="221" t="s">
        <v>76</v>
      </c>
      <c r="AY680" s="222" t="s">
        <v>139</v>
      </c>
    </row>
    <row r="681" spans="2:65" s="259" customFormat="1" ht="25.5" customHeight="1">
      <c r="B681" s="119"/>
      <c r="C681" s="196" t="s">
        <v>920</v>
      </c>
      <c r="D681" s="196" t="s">
        <v>141</v>
      </c>
      <c r="E681" s="197" t="s">
        <v>921</v>
      </c>
      <c r="F681" s="198" t="s">
        <v>922</v>
      </c>
      <c r="G681" s="199" t="s">
        <v>208</v>
      </c>
      <c r="H681" s="200">
        <v>2</v>
      </c>
      <c r="I681" s="6"/>
      <c r="J681" s="202">
        <f>ROUND(I681*H681,2)</f>
        <v>0</v>
      </c>
      <c r="K681" s="198" t="s">
        <v>5</v>
      </c>
      <c r="L681" s="119"/>
      <c r="M681" s="203" t="s">
        <v>5</v>
      </c>
      <c r="N681" s="204" t="s">
        <v>41</v>
      </c>
      <c r="O681" s="262"/>
      <c r="P681" s="205">
        <f>O681*H681</f>
        <v>0</v>
      </c>
      <c r="Q681" s="205">
        <v>0</v>
      </c>
      <c r="R681" s="205">
        <f>Q681*H681</f>
        <v>0</v>
      </c>
      <c r="S681" s="205">
        <v>0</v>
      </c>
      <c r="T681" s="206">
        <f>S681*H681</f>
        <v>0</v>
      </c>
      <c r="AR681" s="110" t="s">
        <v>146</v>
      </c>
      <c r="AT681" s="110" t="s">
        <v>141</v>
      </c>
      <c r="AU681" s="110" t="s">
        <v>78</v>
      </c>
      <c r="AY681" s="110" t="s">
        <v>139</v>
      </c>
      <c r="BE681" s="207">
        <f>IF(N681="základní",J681,0)</f>
        <v>0</v>
      </c>
      <c r="BF681" s="207">
        <f>IF(N681="snížená",J681,0)</f>
        <v>0</v>
      </c>
      <c r="BG681" s="207">
        <f>IF(N681="zákl. přenesená",J681,0)</f>
        <v>0</v>
      </c>
      <c r="BH681" s="207">
        <f>IF(N681="sníž. přenesená",J681,0)</f>
        <v>0</v>
      </c>
      <c r="BI681" s="207">
        <f>IF(N681="nulová",J681,0)</f>
        <v>0</v>
      </c>
      <c r="BJ681" s="110" t="s">
        <v>76</v>
      </c>
      <c r="BK681" s="207">
        <f>ROUND(I681*H681,2)</f>
        <v>0</v>
      </c>
      <c r="BL681" s="110" t="s">
        <v>146</v>
      </c>
      <c r="BM681" s="110" t="s">
        <v>923</v>
      </c>
    </row>
    <row r="682" spans="2:47" s="259" customFormat="1" ht="27">
      <c r="B682" s="119"/>
      <c r="D682" s="208" t="s">
        <v>148</v>
      </c>
      <c r="F682" s="209" t="s">
        <v>922</v>
      </c>
      <c r="L682" s="119"/>
      <c r="M682" s="210"/>
      <c r="N682" s="262"/>
      <c r="O682" s="262"/>
      <c r="P682" s="262"/>
      <c r="Q682" s="262"/>
      <c r="R682" s="262"/>
      <c r="S682" s="262"/>
      <c r="T682" s="211"/>
      <c r="AT682" s="110" t="s">
        <v>148</v>
      </c>
      <c r="AU682" s="110" t="s">
        <v>78</v>
      </c>
    </row>
    <row r="683" spans="2:47" s="259" customFormat="1" ht="27">
      <c r="B683" s="119"/>
      <c r="D683" s="208" t="s">
        <v>159</v>
      </c>
      <c r="F683" s="212" t="s">
        <v>160</v>
      </c>
      <c r="L683" s="119"/>
      <c r="M683" s="210"/>
      <c r="N683" s="262"/>
      <c r="O683" s="262"/>
      <c r="P683" s="262"/>
      <c r="Q683" s="262"/>
      <c r="R683" s="262"/>
      <c r="S683" s="262"/>
      <c r="T683" s="211"/>
      <c r="AT683" s="110" t="s">
        <v>159</v>
      </c>
      <c r="AU683" s="110" t="s">
        <v>78</v>
      </c>
    </row>
    <row r="684" spans="2:51" s="214" customFormat="1" ht="13.5">
      <c r="B684" s="213"/>
      <c r="D684" s="208" t="s">
        <v>161</v>
      </c>
      <c r="E684" s="215" t="s">
        <v>5</v>
      </c>
      <c r="F684" s="216" t="s">
        <v>525</v>
      </c>
      <c r="H684" s="215" t="s">
        <v>5</v>
      </c>
      <c r="L684" s="213"/>
      <c r="M684" s="217"/>
      <c r="N684" s="218"/>
      <c r="O684" s="218"/>
      <c r="P684" s="218"/>
      <c r="Q684" s="218"/>
      <c r="R684" s="218"/>
      <c r="S684" s="218"/>
      <c r="T684" s="219"/>
      <c r="AT684" s="215" t="s">
        <v>161</v>
      </c>
      <c r="AU684" s="215" t="s">
        <v>78</v>
      </c>
      <c r="AV684" s="214" t="s">
        <v>76</v>
      </c>
      <c r="AW684" s="214" t="s">
        <v>34</v>
      </c>
      <c r="AX684" s="214" t="s">
        <v>70</v>
      </c>
      <c r="AY684" s="215" t="s">
        <v>139</v>
      </c>
    </row>
    <row r="685" spans="2:51" s="221" customFormat="1" ht="13.5">
      <c r="B685" s="220"/>
      <c r="D685" s="208" t="s">
        <v>161</v>
      </c>
      <c r="E685" s="222" t="s">
        <v>5</v>
      </c>
      <c r="F685" s="223" t="s">
        <v>78</v>
      </c>
      <c r="H685" s="224">
        <v>2</v>
      </c>
      <c r="L685" s="220"/>
      <c r="M685" s="225"/>
      <c r="N685" s="226"/>
      <c r="O685" s="226"/>
      <c r="P685" s="226"/>
      <c r="Q685" s="226"/>
      <c r="R685" s="226"/>
      <c r="S685" s="226"/>
      <c r="T685" s="227"/>
      <c r="AT685" s="222" t="s">
        <v>161</v>
      </c>
      <c r="AU685" s="222" t="s">
        <v>78</v>
      </c>
      <c r="AV685" s="221" t="s">
        <v>78</v>
      </c>
      <c r="AW685" s="221" t="s">
        <v>34</v>
      </c>
      <c r="AX685" s="221" t="s">
        <v>76</v>
      </c>
      <c r="AY685" s="222" t="s">
        <v>139</v>
      </c>
    </row>
    <row r="686" spans="2:65" s="259" customFormat="1" ht="16.5" customHeight="1">
      <c r="B686" s="119"/>
      <c r="C686" s="196" t="s">
        <v>924</v>
      </c>
      <c r="D686" s="196" t="s">
        <v>141</v>
      </c>
      <c r="E686" s="197" t="s">
        <v>925</v>
      </c>
      <c r="F686" s="198" t="s">
        <v>926</v>
      </c>
      <c r="G686" s="199" t="s">
        <v>224</v>
      </c>
      <c r="H686" s="200">
        <v>20</v>
      </c>
      <c r="I686" s="6"/>
      <c r="J686" s="202">
        <f>ROUND(I686*H686,2)</f>
        <v>0</v>
      </c>
      <c r="K686" s="198" t="s">
        <v>145</v>
      </c>
      <c r="L686" s="119"/>
      <c r="M686" s="203" t="s">
        <v>5</v>
      </c>
      <c r="N686" s="204" t="s">
        <v>41</v>
      </c>
      <c r="O686" s="262"/>
      <c r="P686" s="205">
        <f>O686*H686</f>
        <v>0</v>
      </c>
      <c r="Q686" s="205">
        <v>0.00019</v>
      </c>
      <c r="R686" s="205">
        <f>Q686*H686</f>
        <v>0.0038000000000000004</v>
      </c>
      <c r="S686" s="205">
        <v>0</v>
      </c>
      <c r="T686" s="206">
        <f>S686*H686</f>
        <v>0</v>
      </c>
      <c r="AR686" s="110" t="s">
        <v>146</v>
      </c>
      <c r="AT686" s="110" t="s">
        <v>141</v>
      </c>
      <c r="AU686" s="110" t="s">
        <v>78</v>
      </c>
      <c r="AY686" s="110" t="s">
        <v>139</v>
      </c>
      <c r="BE686" s="207">
        <f>IF(N686="základní",J686,0)</f>
        <v>0</v>
      </c>
      <c r="BF686" s="207">
        <f>IF(N686="snížená",J686,0)</f>
        <v>0</v>
      </c>
      <c r="BG686" s="207">
        <f>IF(N686="zákl. přenesená",J686,0)</f>
        <v>0</v>
      </c>
      <c r="BH686" s="207">
        <f>IF(N686="sníž. přenesená",J686,0)</f>
        <v>0</v>
      </c>
      <c r="BI686" s="207">
        <f>IF(N686="nulová",J686,0)</f>
        <v>0</v>
      </c>
      <c r="BJ686" s="110" t="s">
        <v>76</v>
      </c>
      <c r="BK686" s="207">
        <f>ROUND(I686*H686,2)</f>
        <v>0</v>
      </c>
      <c r="BL686" s="110" t="s">
        <v>146</v>
      </c>
      <c r="BM686" s="110" t="s">
        <v>927</v>
      </c>
    </row>
    <row r="687" spans="2:47" s="259" customFormat="1" ht="13.5">
      <c r="B687" s="119"/>
      <c r="D687" s="208" t="s">
        <v>148</v>
      </c>
      <c r="F687" s="209" t="s">
        <v>928</v>
      </c>
      <c r="L687" s="119"/>
      <c r="M687" s="210"/>
      <c r="N687" s="262"/>
      <c r="O687" s="262"/>
      <c r="P687" s="262"/>
      <c r="Q687" s="262"/>
      <c r="R687" s="262"/>
      <c r="S687" s="262"/>
      <c r="T687" s="211"/>
      <c r="AT687" s="110" t="s">
        <v>148</v>
      </c>
      <c r="AU687" s="110" t="s">
        <v>78</v>
      </c>
    </row>
    <row r="688" spans="2:51" s="221" customFormat="1" ht="13.5">
      <c r="B688" s="220"/>
      <c r="D688" s="208" t="s">
        <v>161</v>
      </c>
      <c r="E688" s="222" t="s">
        <v>5</v>
      </c>
      <c r="F688" s="223" t="s">
        <v>295</v>
      </c>
      <c r="H688" s="224">
        <v>20</v>
      </c>
      <c r="L688" s="220"/>
      <c r="M688" s="225"/>
      <c r="N688" s="226"/>
      <c r="O688" s="226"/>
      <c r="P688" s="226"/>
      <c r="Q688" s="226"/>
      <c r="R688" s="226"/>
      <c r="S688" s="226"/>
      <c r="T688" s="227"/>
      <c r="AT688" s="222" t="s">
        <v>161</v>
      </c>
      <c r="AU688" s="222" t="s">
        <v>78</v>
      </c>
      <c r="AV688" s="221" t="s">
        <v>78</v>
      </c>
      <c r="AW688" s="221" t="s">
        <v>34</v>
      </c>
      <c r="AX688" s="221" t="s">
        <v>76</v>
      </c>
      <c r="AY688" s="222" t="s">
        <v>139</v>
      </c>
    </row>
    <row r="689" spans="2:65" s="259" customFormat="1" ht="16.5" customHeight="1">
      <c r="B689" s="119"/>
      <c r="C689" s="196" t="s">
        <v>929</v>
      </c>
      <c r="D689" s="196" t="s">
        <v>141</v>
      </c>
      <c r="E689" s="197" t="s">
        <v>930</v>
      </c>
      <c r="F689" s="198" t="s">
        <v>931</v>
      </c>
      <c r="G689" s="199" t="s">
        <v>224</v>
      </c>
      <c r="H689" s="200">
        <v>18</v>
      </c>
      <c r="I689" s="6"/>
      <c r="J689" s="202">
        <f>ROUND(I689*H689,2)</f>
        <v>0</v>
      </c>
      <c r="K689" s="198" t="s">
        <v>145</v>
      </c>
      <c r="L689" s="119"/>
      <c r="M689" s="203" t="s">
        <v>5</v>
      </c>
      <c r="N689" s="204" t="s">
        <v>41</v>
      </c>
      <c r="O689" s="262"/>
      <c r="P689" s="205">
        <f>O689*H689</f>
        <v>0</v>
      </c>
      <c r="Q689" s="205">
        <v>0.00013</v>
      </c>
      <c r="R689" s="205">
        <f>Q689*H689</f>
        <v>0.0023399999999999996</v>
      </c>
      <c r="S689" s="205">
        <v>0</v>
      </c>
      <c r="T689" s="206">
        <f>S689*H689</f>
        <v>0</v>
      </c>
      <c r="AR689" s="110" t="s">
        <v>146</v>
      </c>
      <c r="AT689" s="110" t="s">
        <v>141</v>
      </c>
      <c r="AU689" s="110" t="s">
        <v>78</v>
      </c>
      <c r="AY689" s="110" t="s">
        <v>139</v>
      </c>
      <c r="BE689" s="207">
        <f>IF(N689="základní",J689,0)</f>
        <v>0</v>
      </c>
      <c r="BF689" s="207">
        <f>IF(N689="snížená",J689,0)</f>
        <v>0</v>
      </c>
      <c r="BG689" s="207">
        <f>IF(N689="zákl. přenesená",J689,0)</f>
        <v>0</v>
      </c>
      <c r="BH689" s="207">
        <f>IF(N689="sníž. přenesená",J689,0)</f>
        <v>0</v>
      </c>
      <c r="BI689" s="207">
        <f>IF(N689="nulová",J689,0)</f>
        <v>0</v>
      </c>
      <c r="BJ689" s="110" t="s">
        <v>76</v>
      </c>
      <c r="BK689" s="207">
        <f>ROUND(I689*H689,2)</f>
        <v>0</v>
      </c>
      <c r="BL689" s="110" t="s">
        <v>146</v>
      </c>
      <c r="BM689" s="110" t="s">
        <v>932</v>
      </c>
    </row>
    <row r="690" spans="2:47" s="259" customFormat="1" ht="13.5">
      <c r="B690" s="119"/>
      <c r="D690" s="208" t="s">
        <v>148</v>
      </c>
      <c r="F690" s="209" t="s">
        <v>933</v>
      </c>
      <c r="L690" s="119"/>
      <c r="M690" s="210"/>
      <c r="N690" s="262"/>
      <c r="O690" s="262"/>
      <c r="P690" s="262"/>
      <c r="Q690" s="262"/>
      <c r="R690" s="262"/>
      <c r="S690" s="262"/>
      <c r="T690" s="211"/>
      <c r="AT690" s="110" t="s">
        <v>148</v>
      </c>
      <c r="AU690" s="110" t="s">
        <v>78</v>
      </c>
    </row>
    <row r="691" spans="2:65" s="259" customFormat="1" ht="16.5" customHeight="1">
      <c r="B691" s="119"/>
      <c r="C691" s="196" t="s">
        <v>934</v>
      </c>
      <c r="D691" s="196" t="s">
        <v>141</v>
      </c>
      <c r="E691" s="197" t="s">
        <v>935</v>
      </c>
      <c r="F691" s="198" t="s">
        <v>936</v>
      </c>
      <c r="G691" s="199" t="s">
        <v>538</v>
      </c>
      <c r="H691" s="200">
        <v>40</v>
      </c>
      <c r="I691" s="6"/>
      <c r="J691" s="202">
        <f>ROUND(I691*H691,2)</f>
        <v>0</v>
      </c>
      <c r="K691" s="198" t="s">
        <v>145</v>
      </c>
      <c r="L691" s="119"/>
      <c r="M691" s="203" t="s">
        <v>5</v>
      </c>
      <c r="N691" s="204" t="s">
        <v>41</v>
      </c>
      <c r="O691" s="262"/>
      <c r="P691" s="205">
        <f>O691*H691</f>
        <v>0</v>
      </c>
      <c r="Q691" s="205">
        <v>0.0004</v>
      </c>
      <c r="R691" s="205">
        <f>Q691*H691</f>
        <v>0.016</v>
      </c>
      <c r="S691" s="205">
        <v>0</v>
      </c>
      <c r="T691" s="206">
        <f>S691*H691</f>
        <v>0</v>
      </c>
      <c r="AR691" s="110" t="s">
        <v>146</v>
      </c>
      <c r="AT691" s="110" t="s">
        <v>141</v>
      </c>
      <c r="AU691" s="110" t="s">
        <v>78</v>
      </c>
      <c r="AY691" s="110" t="s">
        <v>139</v>
      </c>
      <c r="BE691" s="207">
        <f>IF(N691="základní",J691,0)</f>
        <v>0</v>
      </c>
      <c r="BF691" s="207">
        <f>IF(N691="snížená",J691,0)</f>
        <v>0</v>
      </c>
      <c r="BG691" s="207">
        <f>IF(N691="zákl. přenesená",J691,0)</f>
        <v>0</v>
      </c>
      <c r="BH691" s="207">
        <f>IF(N691="sníž. přenesená",J691,0)</f>
        <v>0</v>
      </c>
      <c r="BI691" s="207">
        <f>IF(N691="nulová",J691,0)</f>
        <v>0</v>
      </c>
      <c r="BJ691" s="110" t="s">
        <v>76</v>
      </c>
      <c r="BK691" s="207">
        <f>ROUND(I691*H691,2)</f>
        <v>0</v>
      </c>
      <c r="BL691" s="110" t="s">
        <v>146</v>
      </c>
      <c r="BM691" s="110" t="s">
        <v>937</v>
      </c>
    </row>
    <row r="692" spans="2:47" s="259" customFormat="1" ht="27">
      <c r="B692" s="119"/>
      <c r="D692" s="208" t="s">
        <v>148</v>
      </c>
      <c r="F692" s="209" t="s">
        <v>938</v>
      </c>
      <c r="L692" s="119"/>
      <c r="M692" s="210"/>
      <c r="N692" s="262"/>
      <c r="O692" s="262"/>
      <c r="P692" s="262"/>
      <c r="Q692" s="262"/>
      <c r="R692" s="262"/>
      <c r="S692" s="262"/>
      <c r="T692" s="211"/>
      <c r="AT692" s="110" t="s">
        <v>148</v>
      </c>
      <c r="AU692" s="110" t="s">
        <v>78</v>
      </c>
    </row>
    <row r="693" spans="2:47" s="259" customFormat="1" ht="27">
      <c r="B693" s="119"/>
      <c r="D693" s="208" t="s">
        <v>159</v>
      </c>
      <c r="F693" s="212" t="s">
        <v>160</v>
      </c>
      <c r="L693" s="119"/>
      <c r="M693" s="210"/>
      <c r="N693" s="262"/>
      <c r="O693" s="262"/>
      <c r="P693" s="262"/>
      <c r="Q693" s="262"/>
      <c r="R693" s="262"/>
      <c r="S693" s="262"/>
      <c r="T693" s="211"/>
      <c r="AT693" s="110" t="s">
        <v>159</v>
      </c>
      <c r="AU693" s="110" t="s">
        <v>78</v>
      </c>
    </row>
    <row r="694" spans="2:51" s="221" customFormat="1" ht="13.5">
      <c r="B694" s="220"/>
      <c r="D694" s="208" t="s">
        <v>161</v>
      </c>
      <c r="E694" s="222" t="s">
        <v>5</v>
      </c>
      <c r="F694" s="223" t="s">
        <v>939</v>
      </c>
      <c r="H694" s="224">
        <v>12</v>
      </c>
      <c r="L694" s="220"/>
      <c r="M694" s="225"/>
      <c r="N694" s="226"/>
      <c r="O694" s="226"/>
      <c r="P694" s="226"/>
      <c r="Q694" s="226"/>
      <c r="R694" s="226"/>
      <c r="S694" s="226"/>
      <c r="T694" s="227"/>
      <c r="AT694" s="222" t="s">
        <v>161</v>
      </c>
      <c r="AU694" s="222" t="s">
        <v>78</v>
      </c>
      <c r="AV694" s="221" t="s">
        <v>78</v>
      </c>
      <c r="AW694" s="221" t="s">
        <v>34</v>
      </c>
      <c r="AX694" s="221" t="s">
        <v>70</v>
      </c>
      <c r="AY694" s="222" t="s">
        <v>139</v>
      </c>
    </row>
    <row r="695" spans="2:51" s="221" customFormat="1" ht="13.5">
      <c r="B695" s="220"/>
      <c r="D695" s="208" t="s">
        <v>161</v>
      </c>
      <c r="E695" s="222" t="s">
        <v>5</v>
      </c>
      <c r="F695" s="223" t="s">
        <v>940</v>
      </c>
      <c r="H695" s="224">
        <v>16</v>
      </c>
      <c r="L695" s="220"/>
      <c r="M695" s="225"/>
      <c r="N695" s="226"/>
      <c r="O695" s="226"/>
      <c r="P695" s="226"/>
      <c r="Q695" s="226"/>
      <c r="R695" s="226"/>
      <c r="S695" s="226"/>
      <c r="T695" s="227"/>
      <c r="AT695" s="222" t="s">
        <v>161</v>
      </c>
      <c r="AU695" s="222" t="s">
        <v>78</v>
      </c>
      <c r="AV695" s="221" t="s">
        <v>78</v>
      </c>
      <c r="AW695" s="221" t="s">
        <v>34</v>
      </c>
      <c r="AX695" s="221" t="s">
        <v>70</v>
      </c>
      <c r="AY695" s="222" t="s">
        <v>139</v>
      </c>
    </row>
    <row r="696" spans="2:51" s="221" customFormat="1" ht="13.5">
      <c r="B696" s="220"/>
      <c r="D696" s="208" t="s">
        <v>161</v>
      </c>
      <c r="E696" s="222" t="s">
        <v>5</v>
      </c>
      <c r="F696" s="223" t="s">
        <v>941</v>
      </c>
      <c r="H696" s="224">
        <v>12</v>
      </c>
      <c r="L696" s="220"/>
      <c r="M696" s="225"/>
      <c r="N696" s="226"/>
      <c r="O696" s="226"/>
      <c r="P696" s="226"/>
      <c r="Q696" s="226"/>
      <c r="R696" s="226"/>
      <c r="S696" s="226"/>
      <c r="T696" s="227"/>
      <c r="AT696" s="222" t="s">
        <v>161</v>
      </c>
      <c r="AU696" s="222" t="s">
        <v>78</v>
      </c>
      <c r="AV696" s="221" t="s">
        <v>78</v>
      </c>
      <c r="AW696" s="221" t="s">
        <v>34</v>
      </c>
      <c r="AX696" s="221" t="s">
        <v>70</v>
      </c>
      <c r="AY696" s="222" t="s">
        <v>139</v>
      </c>
    </row>
    <row r="697" spans="2:51" s="229" customFormat="1" ht="13.5">
      <c r="B697" s="228"/>
      <c r="D697" s="208" t="s">
        <v>161</v>
      </c>
      <c r="E697" s="230" t="s">
        <v>5</v>
      </c>
      <c r="F697" s="231" t="s">
        <v>173</v>
      </c>
      <c r="H697" s="232">
        <v>40</v>
      </c>
      <c r="L697" s="228"/>
      <c r="M697" s="233"/>
      <c r="N697" s="234"/>
      <c r="O697" s="234"/>
      <c r="P697" s="234"/>
      <c r="Q697" s="234"/>
      <c r="R697" s="234"/>
      <c r="S697" s="234"/>
      <c r="T697" s="235"/>
      <c r="AT697" s="230" t="s">
        <v>161</v>
      </c>
      <c r="AU697" s="230" t="s">
        <v>78</v>
      </c>
      <c r="AV697" s="229" t="s">
        <v>146</v>
      </c>
      <c r="AW697" s="229" t="s">
        <v>34</v>
      </c>
      <c r="AX697" s="229" t="s">
        <v>76</v>
      </c>
      <c r="AY697" s="230" t="s">
        <v>139</v>
      </c>
    </row>
    <row r="698" spans="2:65" s="259" customFormat="1" ht="16.5" customHeight="1">
      <c r="B698" s="119"/>
      <c r="C698" s="196" t="s">
        <v>942</v>
      </c>
      <c r="D698" s="196" t="s">
        <v>141</v>
      </c>
      <c r="E698" s="197" t="s">
        <v>943</v>
      </c>
      <c r="F698" s="198" t="s">
        <v>944</v>
      </c>
      <c r="G698" s="199" t="s">
        <v>538</v>
      </c>
      <c r="H698" s="200">
        <v>6</v>
      </c>
      <c r="I698" s="6"/>
      <c r="J698" s="202">
        <f>ROUND(I698*H698,2)</f>
        <v>0</v>
      </c>
      <c r="K698" s="198" t="s">
        <v>145</v>
      </c>
      <c r="L698" s="119"/>
      <c r="M698" s="203" t="s">
        <v>5</v>
      </c>
      <c r="N698" s="204" t="s">
        <v>41</v>
      </c>
      <c r="O698" s="262"/>
      <c r="P698" s="205">
        <f>O698*H698</f>
        <v>0</v>
      </c>
      <c r="Q698" s="205">
        <v>0.00114</v>
      </c>
      <c r="R698" s="205">
        <f>Q698*H698</f>
        <v>0.00684</v>
      </c>
      <c r="S698" s="205">
        <v>0</v>
      </c>
      <c r="T698" s="206">
        <f>S698*H698</f>
        <v>0</v>
      </c>
      <c r="AR698" s="110" t="s">
        <v>146</v>
      </c>
      <c r="AT698" s="110" t="s">
        <v>141</v>
      </c>
      <c r="AU698" s="110" t="s">
        <v>78</v>
      </c>
      <c r="AY698" s="110" t="s">
        <v>139</v>
      </c>
      <c r="BE698" s="207">
        <f>IF(N698="základní",J698,0)</f>
        <v>0</v>
      </c>
      <c r="BF698" s="207">
        <f>IF(N698="snížená",J698,0)</f>
        <v>0</v>
      </c>
      <c r="BG698" s="207">
        <f>IF(N698="zákl. přenesená",J698,0)</f>
        <v>0</v>
      </c>
      <c r="BH698" s="207">
        <f>IF(N698="sníž. přenesená",J698,0)</f>
        <v>0</v>
      </c>
      <c r="BI698" s="207">
        <f>IF(N698="nulová",J698,0)</f>
        <v>0</v>
      </c>
      <c r="BJ698" s="110" t="s">
        <v>76</v>
      </c>
      <c r="BK698" s="207">
        <f>ROUND(I698*H698,2)</f>
        <v>0</v>
      </c>
      <c r="BL698" s="110" t="s">
        <v>146</v>
      </c>
      <c r="BM698" s="110" t="s">
        <v>945</v>
      </c>
    </row>
    <row r="699" spans="2:47" s="259" customFormat="1" ht="13.5">
      <c r="B699" s="119"/>
      <c r="D699" s="208" t="s">
        <v>148</v>
      </c>
      <c r="F699" s="209" t="s">
        <v>946</v>
      </c>
      <c r="L699" s="119"/>
      <c r="M699" s="210"/>
      <c r="N699" s="262"/>
      <c r="O699" s="262"/>
      <c r="P699" s="262"/>
      <c r="Q699" s="262"/>
      <c r="R699" s="262"/>
      <c r="S699" s="262"/>
      <c r="T699" s="211"/>
      <c r="AT699" s="110" t="s">
        <v>148</v>
      </c>
      <c r="AU699" s="110" t="s">
        <v>78</v>
      </c>
    </row>
    <row r="700" spans="2:47" s="259" customFormat="1" ht="27">
      <c r="B700" s="119"/>
      <c r="D700" s="208" t="s">
        <v>159</v>
      </c>
      <c r="F700" s="212" t="s">
        <v>160</v>
      </c>
      <c r="L700" s="119"/>
      <c r="M700" s="210"/>
      <c r="N700" s="262"/>
      <c r="O700" s="262"/>
      <c r="P700" s="262"/>
      <c r="Q700" s="262"/>
      <c r="R700" s="262"/>
      <c r="S700" s="262"/>
      <c r="T700" s="211"/>
      <c r="AT700" s="110" t="s">
        <v>159</v>
      </c>
      <c r="AU700" s="110" t="s">
        <v>78</v>
      </c>
    </row>
    <row r="701" spans="2:51" s="221" customFormat="1" ht="13.5">
      <c r="B701" s="220"/>
      <c r="D701" s="208" t="s">
        <v>161</v>
      </c>
      <c r="E701" s="222" t="s">
        <v>5</v>
      </c>
      <c r="F701" s="223" t="s">
        <v>947</v>
      </c>
      <c r="H701" s="224">
        <v>6</v>
      </c>
      <c r="L701" s="220"/>
      <c r="M701" s="225"/>
      <c r="N701" s="226"/>
      <c r="O701" s="226"/>
      <c r="P701" s="226"/>
      <c r="Q701" s="226"/>
      <c r="R701" s="226"/>
      <c r="S701" s="226"/>
      <c r="T701" s="227"/>
      <c r="AT701" s="222" t="s">
        <v>161</v>
      </c>
      <c r="AU701" s="222" t="s">
        <v>78</v>
      </c>
      <c r="AV701" s="221" t="s">
        <v>78</v>
      </c>
      <c r="AW701" s="221" t="s">
        <v>34</v>
      </c>
      <c r="AX701" s="221" t="s">
        <v>76</v>
      </c>
      <c r="AY701" s="222" t="s">
        <v>139</v>
      </c>
    </row>
    <row r="702" spans="2:65" s="259" customFormat="1" ht="16.5" customHeight="1">
      <c r="B702" s="119"/>
      <c r="C702" s="196" t="s">
        <v>948</v>
      </c>
      <c r="D702" s="196" t="s">
        <v>141</v>
      </c>
      <c r="E702" s="197" t="s">
        <v>949</v>
      </c>
      <c r="F702" s="198" t="s">
        <v>950</v>
      </c>
      <c r="G702" s="199" t="s">
        <v>302</v>
      </c>
      <c r="H702" s="200">
        <v>2.564</v>
      </c>
      <c r="I702" s="6"/>
      <c r="J702" s="202">
        <f>ROUND(I702*H702,2)</f>
        <v>0</v>
      </c>
      <c r="K702" s="198" t="s">
        <v>5</v>
      </c>
      <c r="L702" s="119"/>
      <c r="M702" s="203" t="s">
        <v>5</v>
      </c>
      <c r="N702" s="204" t="s">
        <v>41</v>
      </c>
      <c r="O702" s="262"/>
      <c r="P702" s="205">
        <f>O702*H702</f>
        <v>0</v>
      </c>
      <c r="Q702" s="205">
        <v>0</v>
      </c>
      <c r="R702" s="205">
        <f>Q702*H702</f>
        <v>0</v>
      </c>
      <c r="S702" s="205">
        <v>0</v>
      </c>
      <c r="T702" s="206">
        <f>S702*H702</f>
        <v>0</v>
      </c>
      <c r="AR702" s="110" t="s">
        <v>146</v>
      </c>
      <c r="AT702" s="110" t="s">
        <v>141</v>
      </c>
      <c r="AU702" s="110" t="s">
        <v>78</v>
      </c>
      <c r="AY702" s="110" t="s">
        <v>139</v>
      </c>
      <c r="BE702" s="207">
        <f>IF(N702="základní",J702,0)</f>
        <v>0</v>
      </c>
      <c r="BF702" s="207">
        <f>IF(N702="snížená",J702,0)</f>
        <v>0</v>
      </c>
      <c r="BG702" s="207">
        <f>IF(N702="zákl. přenesená",J702,0)</f>
        <v>0</v>
      </c>
      <c r="BH702" s="207">
        <f>IF(N702="sníž. přenesená",J702,0)</f>
        <v>0</v>
      </c>
      <c r="BI702" s="207">
        <f>IF(N702="nulová",J702,0)</f>
        <v>0</v>
      </c>
      <c r="BJ702" s="110" t="s">
        <v>76</v>
      </c>
      <c r="BK702" s="207">
        <f>ROUND(I702*H702,2)</f>
        <v>0</v>
      </c>
      <c r="BL702" s="110" t="s">
        <v>146</v>
      </c>
      <c r="BM702" s="110" t="s">
        <v>951</v>
      </c>
    </row>
    <row r="703" spans="2:47" s="259" customFormat="1" ht="13.5">
      <c r="B703" s="119"/>
      <c r="D703" s="208" t="s">
        <v>148</v>
      </c>
      <c r="F703" s="209" t="s">
        <v>950</v>
      </c>
      <c r="L703" s="119"/>
      <c r="M703" s="210"/>
      <c r="N703" s="262"/>
      <c r="O703" s="262"/>
      <c r="P703" s="262"/>
      <c r="Q703" s="262"/>
      <c r="R703" s="262"/>
      <c r="S703" s="262"/>
      <c r="T703" s="211"/>
      <c r="AT703" s="110" t="s">
        <v>148</v>
      </c>
      <c r="AU703" s="110" t="s">
        <v>78</v>
      </c>
    </row>
    <row r="704" spans="2:51" s="221" customFormat="1" ht="13.5">
      <c r="B704" s="220"/>
      <c r="D704" s="208" t="s">
        <v>161</v>
      </c>
      <c r="E704" s="222" t="s">
        <v>5</v>
      </c>
      <c r="F704" s="223" t="s">
        <v>952</v>
      </c>
      <c r="H704" s="224">
        <v>4.208</v>
      </c>
      <c r="L704" s="220"/>
      <c r="M704" s="225"/>
      <c r="N704" s="226"/>
      <c r="O704" s="226"/>
      <c r="P704" s="226"/>
      <c r="Q704" s="226"/>
      <c r="R704" s="226"/>
      <c r="S704" s="226"/>
      <c r="T704" s="227"/>
      <c r="AT704" s="222" t="s">
        <v>161</v>
      </c>
      <c r="AU704" s="222" t="s">
        <v>78</v>
      </c>
      <c r="AV704" s="221" t="s">
        <v>78</v>
      </c>
      <c r="AW704" s="221" t="s">
        <v>34</v>
      </c>
      <c r="AX704" s="221" t="s">
        <v>70</v>
      </c>
      <c r="AY704" s="222" t="s">
        <v>139</v>
      </c>
    </row>
    <row r="705" spans="2:51" s="221" customFormat="1" ht="13.5">
      <c r="B705" s="220"/>
      <c r="D705" s="208" t="s">
        <v>161</v>
      </c>
      <c r="E705" s="222" t="s">
        <v>5</v>
      </c>
      <c r="F705" s="223" t="s">
        <v>953</v>
      </c>
      <c r="H705" s="224">
        <v>-1.644</v>
      </c>
      <c r="L705" s="220"/>
      <c r="M705" s="225"/>
      <c r="N705" s="226"/>
      <c r="O705" s="226"/>
      <c r="P705" s="226"/>
      <c r="Q705" s="226"/>
      <c r="R705" s="226"/>
      <c r="S705" s="226"/>
      <c r="T705" s="227"/>
      <c r="AT705" s="222" t="s">
        <v>161</v>
      </c>
      <c r="AU705" s="222" t="s">
        <v>78</v>
      </c>
      <c r="AV705" s="221" t="s">
        <v>78</v>
      </c>
      <c r="AW705" s="221" t="s">
        <v>34</v>
      </c>
      <c r="AX705" s="221" t="s">
        <v>70</v>
      </c>
      <c r="AY705" s="222" t="s">
        <v>139</v>
      </c>
    </row>
    <row r="706" spans="2:51" s="229" customFormat="1" ht="13.5">
      <c r="B706" s="228"/>
      <c r="D706" s="208" t="s">
        <v>161</v>
      </c>
      <c r="E706" s="230" t="s">
        <v>5</v>
      </c>
      <c r="F706" s="231" t="s">
        <v>173</v>
      </c>
      <c r="H706" s="232">
        <v>2.564</v>
      </c>
      <c r="L706" s="228"/>
      <c r="M706" s="233"/>
      <c r="N706" s="234"/>
      <c r="O706" s="234"/>
      <c r="P706" s="234"/>
      <c r="Q706" s="234"/>
      <c r="R706" s="234"/>
      <c r="S706" s="234"/>
      <c r="T706" s="235"/>
      <c r="AT706" s="230" t="s">
        <v>161</v>
      </c>
      <c r="AU706" s="230" t="s">
        <v>78</v>
      </c>
      <c r="AV706" s="229" t="s">
        <v>146</v>
      </c>
      <c r="AW706" s="229" t="s">
        <v>34</v>
      </c>
      <c r="AX706" s="229" t="s">
        <v>76</v>
      </c>
      <c r="AY706" s="230" t="s">
        <v>139</v>
      </c>
    </row>
    <row r="707" spans="2:63" s="184" customFormat="1" ht="29.85" customHeight="1">
      <c r="B707" s="183"/>
      <c r="D707" s="185" t="s">
        <v>69</v>
      </c>
      <c r="E707" s="194" t="s">
        <v>217</v>
      </c>
      <c r="F707" s="194" t="s">
        <v>954</v>
      </c>
      <c r="J707" s="195">
        <f>BK707</f>
        <v>0</v>
      </c>
      <c r="L707" s="183"/>
      <c r="M707" s="188"/>
      <c r="N707" s="189"/>
      <c r="O707" s="189"/>
      <c r="P707" s="190">
        <f>SUM(P708:P755)</f>
        <v>0</v>
      </c>
      <c r="Q707" s="189"/>
      <c r="R707" s="190">
        <f>SUM(R708:R755)</f>
        <v>0.110412</v>
      </c>
      <c r="S707" s="189"/>
      <c r="T707" s="191">
        <f>SUM(T708:T755)</f>
        <v>7.425</v>
      </c>
      <c r="AR707" s="185" t="s">
        <v>76</v>
      </c>
      <c r="AT707" s="192" t="s">
        <v>69</v>
      </c>
      <c r="AU707" s="192" t="s">
        <v>76</v>
      </c>
      <c r="AY707" s="185" t="s">
        <v>139</v>
      </c>
      <c r="BK707" s="193">
        <f>SUM(BK708:BK755)</f>
        <v>0</v>
      </c>
    </row>
    <row r="708" spans="2:65" s="259" customFormat="1" ht="25.5" customHeight="1">
      <c r="B708" s="119"/>
      <c r="C708" s="196" t="s">
        <v>955</v>
      </c>
      <c r="D708" s="196" t="s">
        <v>141</v>
      </c>
      <c r="E708" s="197" t="s">
        <v>956</v>
      </c>
      <c r="F708" s="198" t="s">
        <v>957</v>
      </c>
      <c r="G708" s="199" t="s">
        <v>224</v>
      </c>
      <c r="H708" s="200">
        <v>1226.8</v>
      </c>
      <c r="I708" s="6"/>
      <c r="J708" s="202">
        <f>ROUND(I708*H708,2)</f>
        <v>0</v>
      </c>
      <c r="K708" s="198" t="s">
        <v>145</v>
      </c>
      <c r="L708" s="119"/>
      <c r="M708" s="203" t="s">
        <v>5</v>
      </c>
      <c r="N708" s="204" t="s">
        <v>41</v>
      </c>
      <c r="O708" s="262"/>
      <c r="P708" s="205">
        <f>O708*H708</f>
        <v>0</v>
      </c>
      <c r="Q708" s="205">
        <v>9E-05</v>
      </c>
      <c r="R708" s="205">
        <f>Q708*H708</f>
        <v>0.110412</v>
      </c>
      <c r="S708" s="205">
        <v>0</v>
      </c>
      <c r="T708" s="206">
        <f>S708*H708</f>
        <v>0</v>
      </c>
      <c r="AR708" s="110" t="s">
        <v>146</v>
      </c>
      <c r="AT708" s="110" t="s">
        <v>141</v>
      </c>
      <c r="AU708" s="110" t="s">
        <v>78</v>
      </c>
      <c r="AY708" s="110" t="s">
        <v>139</v>
      </c>
      <c r="BE708" s="207">
        <f>IF(N708="základní",J708,0)</f>
        <v>0</v>
      </c>
      <c r="BF708" s="207">
        <f>IF(N708="snížená",J708,0)</f>
        <v>0</v>
      </c>
      <c r="BG708" s="207">
        <f>IF(N708="zákl. přenesená",J708,0)</f>
        <v>0</v>
      </c>
      <c r="BH708" s="207">
        <f>IF(N708="sníž. přenesená",J708,0)</f>
        <v>0</v>
      </c>
      <c r="BI708" s="207">
        <f>IF(N708="nulová",J708,0)</f>
        <v>0</v>
      </c>
      <c r="BJ708" s="110" t="s">
        <v>76</v>
      </c>
      <c r="BK708" s="207">
        <f>ROUND(I708*H708,2)</f>
        <v>0</v>
      </c>
      <c r="BL708" s="110" t="s">
        <v>146</v>
      </c>
      <c r="BM708" s="110" t="s">
        <v>958</v>
      </c>
    </row>
    <row r="709" spans="2:47" s="259" customFormat="1" ht="27">
      <c r="B709" s="119"/>
      <c r="D709" s="208" t="s">
        <v>148</v>
      </c>
      <c r="F709" s="209" t="s">
        <v>959</v>
      </c>
      <c r="L709" s="119"/>
      <c r="M709" s="210"/>
      <c r="N709" s="262"/>
      <c r="O709" s="262"/>
      <c r="P709" s="262"/>
      <c r="Q709" s="262"/>
      <c r="R709" s="262"/>
      <c r="S709" s="262"/>
      <c r="T709" s="211"/>
      <c r="AT709" s="110" t="s">
        <v>148</v>
      </c>
      <c r="AU709" s="110" t="s">
        <v>78</v>
      </c>
    </row>
    <row r="710" spans="2:47" s="259" customFormat="1" ht="27">
      <c r="B710" s="119"/>
      <c r="D710" s="208" t="s">
        <v>159</v>
      </c>
      <c r="F710" s="212" t="s">
        <v>160</v>
      </c>
      <c r="L710" s="119"/>
      <c r="M710" s="210"/>
      <c r="N710" s="262"/>
      <c r="O710" s="262"/>
      <c r="P710" s="262"/>
      <c r="Q710" s="262"/>
      <c r="R710" s="262"/>
      <c r="S710" s="262"/>
      <c r="T710" s="211"/>
      <c r="AT710" s="110" t="s">
        <v>159</v>
      </c>
      <c r="AU710" s="110" t="s">
        <v>78</v>
      </c>
    </row>
    <row r="711" spans="2:51" s="214" customFormat="1" ht="13.5">
      <c r="B711" s="213"/>
      <c r="D711" s="208" t="s">
        <v>161</v>
      </c>
      <c r="E711" s="215" t="s">
        <v>5</v>
      </c>
      <c r="F711" s="216" t="s">
        <v>960</v>
      </c>
      <c r="H711" s="215" t="s">
        <v>5</v>
      </c>
      <c r="L711" s="213"/>
      <c r="M711" s="217"/>
      <c r="N711" s="218"/>
      <c r="O711" s="218"/>
      <c r="P711" s="218"/>
      <c r="Q711" s="218"/>
      <c r="R711" s="218"/>
      <c r="S711" s="218"/>
      <c r="T711" s="219"/>
      <c r="AT711" s="215" t="s">
        <v>161</v>
      </c>
      <c r="AU711" s="215" t="s">
        <v>78</v>
      </c>
      <c r="AV711" s="214" t="s">
        <v>76</v>
      </c>
      <c r="AW711" s="214" t="s">
        <v>34</v>
      </c>
      <c r="AX711" s="214" t="s">
        <v>70</v>
      </c>
      <c r="AY711" s="215" t="s">
        <v>139</v>
      </c>
    </row>
    <row r="712" spans="2:51" s="221" customFormat="1" ht="13.5">
      <c r="B712" s="220"/>
      <c r="D712" s="208" t="s">
        <v>161</v>
      </c>
      <c r="E712" s="222" t="s">
        <v>5</v>
      </c>
      <c r="F712" s="223" t="s">
        <v>961</v>
      </c>
      <c r="H712" s="224">
        <v>310.4</v>
      </c>
      <c r="L712" s="220"/>
      <c r="M712" s="225"/>
      <c r="N712" s="226"/>
      <c r="O712" s="226"/>
      <c r="P712" s="226"/>
      <c r="Q712" s="226"/>
      <c r="R712" s="226"/>
      <c r="S712" s="226"/>
      <c r="T712" s="227"/>
      <c r="AT712" s="222" t="s">
        <v>161</v>
      </c>
      <c r="AU712" s="222" t="s">
        <v>78</v>
      </c>
      <c r="AV712" s="221" t="s">
        <v>78</v>
      </c>
      <c r="AW712" s="221" t="s">
        <v>34</v>
      </c>
      <c r="AX712" s="221" t="s">
        <v>70</v>
      </c>
      <c r="AY712" s="222" t="s">
        <v>139</v>
      </c>
    </row>
    <row r="713" spans="2:51" s="221" customFormat="1" ht="13.5">
      <c r="B713" s="220"/>
      <c r="D713" s="208" t="s">
        <v>161</v>
      </c>
      <c r="E713" s="222" t="s">
        <v>5</v>
      </c>
      <c r="F713" s="223" t="s">
        <v>962</v>
      </c>
      <c r="H713" s="224">
        <v>382</v>
      </c>
      <c r="L713" s="220"/>
      <c r="M713" s="225"/>
      <c r="N713" s="226"/>
      <c r="O713" s="226"/>
      <c r="P713" s="226"/>
      <c r="Q713" s="226"/>
      <c r="R713" s="226"/>
      <c r="S713" s="226"/>
      <c r="T713" s="227"/>
      <c r="AT713" s="222" t="s">
        <v>161</v>
      </c>
      <c r="AU713" s="222" t="s">
        <v>78</v>
      </c>
      <c r="AV713" s="221" t="s">
        <v>78</v>
      </c>
      <c r="AW713" s="221" t="s">
        <v>34</v>
      </c>
      <c r="AX713" s="221" t="s">
        <v>70</v>
      </c>
      <c r="AY713" s="222" t="s">
        <v>139</v>
      </c>
    </row>
    <row r="714" spans="2:51" s="221" customFormat="1" ht="13.5">
      <c r="B714" s="220"/>
      <c r="D714" s="208" t="s">
        <v>161</v>
      </c>
      <c r="E714" s="222" t="s">
        <v>5</v>
      </c>
      <c r="F714" s="223" t="s">
        <v>963</v>
      </c>
      <c r="H714" s="224">
        <v>31.6</v>
      </c>
      <c r="L714" s="220"/>
      <c r="M714" s="225"/>
      <c r="N714" s="226"/>
      <c r="O714" s="226"/>
      <c r="P714" s="226"/>
      <c r="Q714" s="226"/>
      <c r="R714" s="226"/>
      <c r="S714" s="226"/>
      <c r="T714" s="227"/>
      <c r="AT714" s="222" t="s">
        <v>161</v>
      </c>
      <c r="AU714" s="222" t="s">
        <v>78</v>
      </c>
      <c r="AV714" s="221" t="s">
        <v>78</v>
      </c>
      <c r="AW714" s="221" t="s">
        <v>34</v>
      </c>
      <c r="AX714" s="221" t="s">
        <v>70</v>
      </c>
      <c r="AY714" s="222" t="s">
        <v>139</v>
      </c>
    </row>
    <row r="715" spans="2:51" s="221" customFormat="1" ht="13.5">
      <c r="B715" s="220"/>
      <c r="D715" s="208" t="s">
        <v>161</v>
      </c>
      <c r="E715" s="222" t="s">
        <v>5</v>
      </c>
      <c r="F715" s="223" t="s">
        <v>964</v>
      </c>
      <c r="H715" s="224">
        <v>129.8</v>
      </c>
      <c r="L715" s="220"/>
      <c r="M715" s="225"/>
      <c r="N715" s="226"/>
      <c r="O715" s="226"/>
      <c r="P715" s="226"/>
      <c r="Q715" s="226"/>
      <c r="R715" s="226"/>
      <c r="S715" s="226"/>
      <c r="T715" s="227"/>
      <c r="AT715" s="222" t="s">
        <v>161</v>
      </c>
      <c r="AU715" s="222" t="s">
        <v>78</v>
      </c>
      <c r="AV715" s="221" t="s">
        <v>78</v>
      </c>
      <c r="AW715" s="221" t="s">
        <v>34</v>
      </c>
      <c r="AX715" s="221" t="s">
        <v>70</v>
      </c>
      <c r="AY715" s="222" t="s">
        <v>139</v>
      </c>
    </row>
    <row r="716" spans="2:51" s="214" customFormat="1" ht="13.5">
      <c r="B716" s="213"/>
      <c r="D716" s="208" t="s">
        <v>161</v>
      </c>
      <c r="E716" s="215" t="s">
        <v>5</v>
      </c>
      <c r="F716" s="216" t="s">
        <v>179</v>
      </c>
      <c r="H716" s="215" t="s">
        <v>5</v>
      </c>
      <c r="L716" s="213"/>
      <c r="M716" s="217"/>
      <c r="N716" s="218"/>
      <c r="O716" s="218"/>
      <c r="P716" s="218"/>
      <c r="Q716" s="218"/>
      <c r="R716" s="218"/>
      <c r="S716" s="218"/>
      <c r="T716" s="219"/>
      <c r="AT716" s="215" t="s">
        <v>161</v>
      </c>
      <c r="AU716" s="215" t="s">
        <v>78</v>
      </c>
      <c r="AV716" s="214" t="s">
        <v>76</v>
      </c>
      <c r="AW716" s="214" t="s">
        <v>34</v>
      </c>
      <c r="AX716" s="214" t="s">
        <v>70</v>
      </c>
      <c r="AY716" s="215" t="s">
        <v>139</v>
      </c>
    </row>
    <row r="717" spans="2:51" s="221" customFormat="1" ht="13.5">
      <c r="B717" s="220"/>
      <c r="D717" s="208" t="s">
        <v>161</v>
      </c>
      <c r="E717" s="222" t="s">
        <v>5</v>
      </c>
      <c r="F717" s="223" t="s">
        <v>965</v>
      </c>
      <c r="H717" s="224">
        <v>373</v>
      </c>
      <c r="L717" s="220"/>
      <c r="M717" s="225"/>
      <c r="N717" s="226"/>
      <c r="O717" s="226"/>
      <c r="P717" s="226"/>
      <c r="Q717" s="226"/>
      <c r="R717" s="226"/>
      <c r="S717" s="226"/>
      <c r="T717" s="227"/>
      <c r="AT717" s="222" t="s">
        <v>161</v>
      </c>
      <c r="AU717" s="222" t="s">
        <v>78</v>
      </c>
      <c r="AV717" s="221" t="s">
        <v>78</v>
      </c>
      <c r="AW717" s="221" t="s">
        <v>34</v>
      </c>
      <c r="AX717" s="221" t="s">
        <v>70</v>
      </c>
      <c r="AY717" s="222" t="s">
        <v>139</v>
      </c>
    </row>
    <row r="718" spans="2:51" s="229" customFormat="1" ht="13.5">
      <c r="B718" s="228"/>
      <c r="D718" s="208" t="s">
        <v>161</v>
      </c>
      <c r="E718" s="230" t="s">
        <v>5</v>
      </c>
      <c r="F718" s="231" t="s">
        <v>173</v>
      </c>
      <c r="H718" s="232">
        <v>1226.8</v>
      </c>
      <c r="L718" s="228"/>
      <c r="M718" s="233"/>
      <c r="N718" s="234"/>
      <c r="O718" s="234"/>
      <c r="P718" s="234"/>
      <c r="Q718" s="234"/>
      <c r="R718" s="234"/>
      <c r="S718" s="234"/>
      <c r="T718" s="235"/>
      <c r="AT718" s="230" t="s">
        <v>161</v>
      </c>
      <c r="AU718" s="230" t="s">
        <v>78</v>
      </c>
      <c r="AV718" s="229" t="s">
        <v>146</v>
      </c>
      <c r="AW718" s="229" t="s">
        <v>34</v>
      </c>
      <c r="AX718" s="229" t="s">
        <v>76</v>
      </c>
      <c r="AY718" s="230" t="s">
        <v>139</v>
      </c>
    </row>
    <row r="719" spans="2:65" s="259" customFormat="1" ht="16.5" customHeight="1">
      <c r="B719" s="119"/>
      <c r="C719" s="196" t="s">
        <v>966</v>
      </c>
      <c r="D719" s="196" t="s">
        <v>141</v>
      </c>
      <c r="E719" s="197" t="s">
        <v>967</v>
      </c>
      <c r="F719" s="198" t="s">
        <v>968</v>
      </c>
      <c r="G719" s="199" t="s">
        <v>224</v>
      </c>
      <c r="H719" s="200">
        <v>1699.2</v>
      </c>
      <c r="I719" s="6"/>
      <c r="J719" s="202">
        <f>ROUND(I719*H719,2)</f>
        <v>0</v>
      </c>
      <c r="K719" s="198" t="s">
        <v>145</v>
      </c>
      <c r="L719" s="119"/>
      <c r="M719" s="203" t="s">
        <v>5</v>
      </c>
      <c r="N719" s="204" t="s">
        <v>41</v>
      </c>
      <c r="O719" s="262"/>
      <c r="P719" s="205">
        <f>O719*H719</f>
        <v>0</v>
      </c>
      <c r="Q719" s="205">
        <v>0</v>
      </c>
      <c r="R719" s="205">
        <f>Q719*H719</f>
        <v>0</v>
      </c>
      <c r="S719" s="205">
        <v>0</v>
      </c>
      <c r="T719" s="206">
        <f>S719*H719</f>
        <v>0</v>
      </c>
      <c r="AR719" s="110" t="s">
        <v>146</v>
      </c>
      <c r="AT719" s="110" t="s">
        <v>141</v>
      </c>
      <c r="AU719" s="110" t="s">
        <v>78</v>
      </c>
      <c r="AY719" s="110" t="s">
        <v>139</v>
      </c>
      <c r="BE719" s="207">
        <f>IF(N719="základní",J719,0)</f>
        <v>0</v>
      </c>
      <c r="BF719" s="207">
        <f>IF(N719="snížená",J719,0)</f>
        <v>0</v>
      </c>
      <c r="BG719" s="207">
        <f>IF(N719="zákl. přenesená",J719,0)</f>
        <v>0</v>
      </c>
      <c r="BH719" s="207">
        <f>IF(N719="sníž. přenesená",J719,0)</f>
        <v>0</v>
      </c>
      <c r="BI719" s="207">
        <f>IF(N719="nulová",J719,0)</f>
        <v>0</v>
      </c>
      <c r="BJ719" s="110" t="s">
        <v>76</v>
      </c>
      <c r="BK719" s="207">
        <f>ROUND(I719*H719,2)</f>
        <v>0</v>
      </c>
      <c r="BL719" s="110" t="s">
        <v>146</v>
      </c>
      <c r="BM719" s="110" t="s">
        <v>969</v>
      </c>
    </row>
    <row r="720" spans="2:47" s="259" customFormat="1" ht="13.5">
      <c r="B720" s="119"/>
      <c r="D720" s="208" t="s">
        <v>148</v>
      </c>
      <c r="F720" s="209" t="s">
        <v>970</v>
      </c>
      <c r="L720" s="119"/>
      <c r="M720" s="210"/>
      <c r="N720" s="262"/>
      <c r="O720" s="262"/>
      <c r="P720" s="262"/>
      <c r="Q720" s="262"/>
      <c r="R720" s="262"/>
      <c r="S720" s="262"/>
      <c r="T720" s="211"/>
      <c r="AT720" s="110" t="s">
        <v>148</v>
      </c>
      <c r="AU720" s="110" t="s">
        <v>78</v>
      </c>
    </row>
    <row r="721" spans="2:47" s="259" customFormat="1" ht="27">
      <c r="B721" s="119"/>
      <c r="D721" s="208" t="s">
        <v>159</v>
      </c>
      <c r="F721" s="212" t="s">
        <v>160</v>
      </c>
      <c r="L721" s="119"/>
      <c r="M721" s="210"/>
      <c r="N721" s="262"/>
      <c r="O721" s="262"/>
      <c r="P721" s="262"/>
      <c r="Q721" s="262"/>
      <c r="R721" s="262"/>
      <c r="S721" s="262"/>
      <c r="T721" s="211"/>
      <c r="AT721" s="110" t="s">
        <v>159</v>
      </c>
      <c r="AU721" s="110" t="s">
        <v>78</v>
      </c>
    </row>
    <row r="722" spans="2:51" s="214" customFormat="1" ht="13.5">
      <c r="B722" s="213"/>
      <c r="D722" s="208" t="s">
        <v>161</v>
      </c>
      <c r="E722" s="215" t="s">
        <v>5</v>
      </c>
      <c r="F722" s="216" t="s">
        <v>960</v>
      </c>
      <c r="H722" s="215" t="s">
        <v>5</v>
      </c>
      <c r="L722" s="213"/>
      <c r="M722" s="217"/>
      <c r="N722" s="218"/>
      <c r="O722" s="218"/>
      <c r="P722" s="218"/>
      <c r="Q722" s="218"/>
      <c r="R722" s="218"/>
      <c r="S722" s="218"/>
      <c r="T722" s="219"/>
      <c r="AT722" s="215" t="s">
        <v>161</v>
      </c>
      <c r="AU722" s="215" t="s">
        <v>78</v>
      </c>
      <c r="AV722" s="214" t="s">
        <v>76</v>
      </c>
      <c r="AW722" s="214" t="s">
        <v>34</v>
      </c>
      <c r="AX722" s="214" t="s">
        <v>70</v>
      </c>
      <c r="AY722" s="215" t="s">
        <v>139</v>
      </c>
    </row>
    <row r="723" spans="2:51" s="221" customFormat="1" ht="13.5">
      <c r="B723" s="220"/>
      <c r="D723" s="208" t="s">
        <v>161</v>
      </c>
      <c r="E723" s="222" t="s">
        <v>5</v>
      </c>
      <c r="F723" s="223" t="s">
        <v>961</v>
      </c>
      <c r="H723" s="224">
        <v>310.4</v>
      </c>
      <c r="L723" s="220"/>
      <c r="M723" s="225"/>
      <c r="N723" s="226"/>
      <c r="O723" s="226"/>
      <c r="P723" s="226"/>
      <c r="Q723" s="226"/>
      <c r="R723" s="226"/>
      <c r="S723" s="226"/>
      <c r="T723" s="227"/>
      <c r="AT723" s="222" t="s">
        <v>161</v>
      </c>
      <c r="AU723" s="222" t="s">
        <v>78</v>
      </c>
      <c r="AV723" s="221" t="s">
        <v>78</v>
      </c>
      <c r="AW723" s="221" t="s">
        <v>34</v>
      </c>
      <c r="AX723" s="221" t="s">
        <v>70</v>
      </c>
      <c r="AY723" s="222" t="s">
        <v>139</v>
      </c>
    </row>
    <row r="724" spans="2:51" s="221" customFormat="1" ht="13.5">
      <c r="B724" s="220"/>
      <c r="D724" s="208" t="s">
        <v>161</v>
      </c>
      <c r="E724" s="222" t="s">
        <v>5</v>
      </c>
      <c r="F724" s="223" t="s">
        <v>962</v>
      </c>
      <c r="H724" s="224">
        <v>382</v>
      </c>
      <c r="L724" s="220"/>
      <c r="M724" s="225"/>
      <c r="N724" s="226"/>
      <c r="O724" s="226"/>
      <c r="P724" s="226"/>
      <c r="Q724" s="226"/>
      <c r="R724" s="226"/>
      <c r="S724" s="226"/>
      <c r="T724" s="227"/>
      <c r="AT724" s="222" t="s">
        <v>161</v>
      </c>
      <c r="AU724" s="222" t="s">
        <v>78</v>
      </c>
      <c r="AV724" s="221" t="s">
        <v>78</v>
      </c>
      <c r="AW724" s="221" t="s">
        <v>34</v>
      </c>
      <c r="AX724" s="221" t="s">
        <v>70</v>
      </c>
      <c r="AY724" s="222" t="s">
        <v>139</v>
      </c>
    </row>
    <row r="725" spans="2:51" s="221" customFormat="1" ht="13.5">
      <c r="B725" s="220"/>
      <c r="D725" s="208" t="s">
        <v>161</v>
      </c>
      <c r="E725" s="222" t="s">
        <v>5</v>
      </c>
      <c r="F725" s="223" t="s">
        <v>963</v>
      </c>
      <c r="H725" s="224">
        <v>31.6</v>
      </c>
      <c r="L725" s="220"/>
      <c r="M725" s="225"/>
      <c r="N725" s="226"/>
      <c r="O725" s="226"/>
      <c r="P725" s="226"/>
      <c r="Q725" s="226"/>
      <c r="R725" s="226"/>
      <c r="S725" s="226"/>
      <c r="T725" s="227"/>
      <c r="AT725" s="222" t="s">
        <v>161</v>
      </c>
      <c r="AU725" s="222" t="s">
        <v>78</v>
      </c>
      <c r="AV725" s="221" t="s">
        <v>78</v>
      </c>
      <c r="AW725" s="221" t="s">
        <v>34</v>
      </c>
      <c r="AX725" s="221" t="s">
        <v>70</v>
      </c>
      <c r="AY725" s="222" t="s">
        <v>139</v>
      </c>
    </row>
    <row r="726" spans="2:51" s="221" customFormat="1" ht="13.5">
      <c r="B726" s="220"/>
      <c r="D726" s="208" t="s">
        <v>161</v>
      </c>
      <c r="E726" s="222" t="s">
        <v>5</v>
      </c>
      <c r="F726" s="223" t="s">
        <v>964</v>
      </c>
      <c r="H726" s="224">
        <v>129.8</v>
      </c>
      <c r="L726" s="220"/>
      <c r="M726" s="225"/>
      <c r="N726" s="226"/>
      <c r="O726" s="226"/>
      <c r="P726" s="226"/>
      <c r="Q726" s="226"/>
      <c r="R726" s="226"/>
      <c r="S726" s="226"/>
      <c r="T726" s="227"/>
      <c r="AT726" s="222" t="s">
        <v>161</v>
      </c>
      <c r="AU726" s="222" t="s">
        <v>78</v>
      </c>
      <c r="AV726" s="221" t="s">
        <v>78</v>
      </c>
      <c r="AW726" s="221" t="s">
        <v>34</v>
      </c>
      <c r="AX726" s="221" t="s">
        <v>70</v>
      </c>
      <c r="AY726" s="222" t="s">
        <v>139</v>
      </c>
    </row>
    <row r="727" spans="2:51" s="214" customFormat="1" ht="13.5">
      <c r="B727" s="213"/>
      <c r="D727" s="208" t="s">
        <v>161</v>
      </c>
      <c r="E727" s="215" t="s">
        <v>5</v>
      </c>
      <c r="F727" s="216" t="s">
        <v>638</v>
      </c>
      <c r="H727" s="215" t="s">
        <v>5</v>
      </c>
      <c r="L727" s="213"/>
      <c r="M727" s="217"/>
      <c r="N727" s="218"/>
      <c r="O727" s="218"/>
      <c r="P727" s="218"/>
      <c r="Q727" s="218"/>
      <c r="R727" s="218"/>
      <c r="S727" s="218"/>
      <c r="T727" s="219"/>
      <c r="AT727" s="215" t="s">
        <v>161</v>
      </c>
      <c r="AU727" s="215" t="s">
        <v>78</v>
      </c>
      <c r="AV727" s="214" t="s">
        <v>76</v>
      </c>
      <c r="AW727" s="214" t="s">
        <v>34</v>
      </c>
      <c r="AX727" s="214" t="s">
        <v>70</v>
      </c>
      <c r="AY727" s="215" t="s">
        <v>139</v>
      </c>
    </row>
    <row r="728" spans="2:51" s="221" customFormat="1" ht="13.5">
      <c r="B728" s="220"/>
      <c r="D728" s="208" t="s">
        <v>161</v>
      </c>
      <c r="E728" s="222" t="s">
        <v>5</v>
      </c>
      <c r="F728" s="223" t="s">
        <v>971</v>
      </c>
      <c r="H728" s="224">
        <v>579</v>
      </c>
      <c r="L728" s="220"/>
      <c r="M728" s="225"/>
      <c r="N728" s="226"/>
      <c r="O728" s="226"/>
      <c r="P728" s="226"/>
      <c r="Q728" s="226"/>
      <c r="R728" s="226"/>
      <c r="S728" s="226"/>
      <c r="T728" s="227"/>
      <c r="AT728" s="222" t="s">
        <v>161</v>
      </c>
      <c r="AU728" s="222" t="s">
        <v>78</v>
      </c>
      <c r="AV728" s="221" t="s">
        <v>78</v>
      </c>
      <c r="AW728" s="221" t="s">
        <v>34</v>
      </c>
      <c r="AX728" s="221" t="s">
        <v>70</v>
      </c>
      <c r="AY728" s="222" t="s">
        <v>139</v>
      </c>
    </row>
    <row r="729" spans="2:51" s="221" customFormat="1" ht="13.5">
      <c r="B729" s="220"/>
      <c r="D729" s="208" t="s">
        <v>161</v>
      </c>
      <c r="E729" s="222" t="s">
        <v>5</v>
      </c>
      <c r="F729" s="223" t="s">
        <v>972</v>
      </c>
      <c r="H729" s="224">
        <v>91.4</v>
      </c>
      <c r="L729" s="220"/>
      <c r="M729" s="225"/>
      <c r="N729" s="226"/>
      <c r="O729" s="226"/>
      <c r="P729" s="226"/>
      <c r="Q729" s="226"/>
      <c r="R729" s="226"/>
      <c r="S729" s="226"/>
      <c r="T729" s="227"/>
      <c r="AT729" s="222" t="s">
        <v>161</v>
      </c>
      <c r="AU729" s="222" t="s">
        <v>78</v>
      </c>
      <c r="AV729" s="221" t="s">
        <v>78</v>
      </c>
      <c r="AW729" s="221" t="s">
        <v>34</v>
      </c>
      <c r="AX729" s="221" t="s">
        <v>70</v>
      </c>
      <c r="AY729" s="222" t="s">
        <v>139</v>
      </c>
    </row>
    <row r="730" spans="2:51" s="221" customFormat="1" ht="13.5">
      <c r="B730" s="220"/>
      <c r="D730" s="208" t="s">
        <v>161</v>
      </c>
      <c r="E730" s="222" t="s">
        <v>5</v>
      </c>
      <c r="F730" s="223" t="s">
        <v>973</v>
      </c>
      <c r="H730" s="224">
        <v>15.8</v>
      </c>
      <c r="L730" s="220"/>
      <c r="M730" s="225"/>
      <c r="N730" s="226"/>
      <c r="O730" s="226"/>
      <c r="P730" s="226"/>
      <c r="Q730" s="226"/>
      <c r="R730" s="226"/>
      <c r="S730" s="226"/>
      <c r="T730" s="227"/>
      <c r="AT730" s="222" t="s">
        <v>161</v>
      </c>
      <c r="AU730" s="222" t="s">
        <v>78</v>
      </c>
      <c r="AV730" s="221" t="s">
        <v>78</v>
      </c>
      <c r="AW730" s="221" t="s">
        <v>34</v>
      </c>
      <c r="AX730" s="221" t="s">
        <v>70</v>
      </c>
      <c r="AY730" s="222" t="s">
        <v>139</v>
      </c>
    </row>
    <row r="731" spans="2:51" s="221" customFormat="1" ht="13.5">
      <c r="B731" s="220"/>
      <c r="D731" s="208" t="s">
        <v>161</v>
      </c>
      <c r="E731" s="222" t="s">
        <v>5</v>
      </c>
      <c r="F731" s="223" t="s">
        <v>974</v>
      </c>
      <c r="H731" s="224">
        <v>29.4</v>
      </c>
      <c r="L731" s="220"/>
      <c r="M731" s="225"/>
      <c r="N731" s="226"/>
      <c r="O731" s="226"/>
      <c r="P731" s="226"/>
      <c r="Q731" s="226"/>
      <c r="R731" s="226"/>
      <c r="S731" s="226"/>
      <c r="T731" s="227"/>
      <c r="AT731" s="222" t="s">
        <v>161</v>
      </c>
      <c r="AU731" s="222" t="s">
        <v>78</v>
      </c>
      <c r="AV731" s="221" t="s">
        <v>78</v>
      </c>
      <c r="AW731" s="221" t="s">
        <v>34</v>
      </c>
      <c r="AX731" s="221" t="s">
        <v>70</v>
      </c>
      <c r="AY731" s="222" t="s">
        <v>139</v>
      </c>
    </row>
    <row r="732" spans="2:51" s="221" customFormat="1" ht="13.5">
      <c r="B732" s="220"/>
      <c r="D732" s="208" t="s">
        <v>161</v>
      </c>
      <c r="E732" s="222" t="s">
        <v>5</v>
      </c>
      <c r="F732" s="223" t="s">
        <v>975</v>
      </c>
      <c r="H732" s="224">
        <v>129.8</v>
      </c>
      <c r="L732" s="220"/>
      <c r="M732" s="225"/>
      <c r="N732" s="226"/>
      <c r="O732" s="226"/>
      <c r="P732" s="226"/>
      <c r="Q732" s="226"/>
      <c r="R732" s="226"/>
      <c r="S732" s="226"/>
      <c r="T732" s="227"/>
      <c r="AT732" s="222" t="s">
        <v>161</v>
      </c>
      <c r="AU732" s="222" t="s">
        <v>78</v>
      </c>
      <c r="AV732" s="221" t="s">
        <v>78</v>
      </c>
      <c r="AW732" s="221" t="s">
        <v>34</v>
      </c>
      <c r="AX732" s="221" t="s">
        <v>70</v>
      </c>
      <c r="AY732" s="222" t="s">
        <v>139</v>
      </c>
    </row>
    <row r="733" spans="2:51" s="229" customFormat="1" ht="13.5">
      <c r="B733" s="228"/>
      <c r="D733" s="208" t="s">
        <v>161</v>
      </c>
      <c r="E733" s="230" t="s">
        <v>5</v>
      </c>
      <c r="F733" s="231" t="s">
        <v>173</v>
      </c>
      <c r="H733" s="232">
        <v>1699.2</v>
      </c>
      <c r="L733" s="228"/>
      <c r="M733" s="233"/>
      <c r="N733" s="234"/>
      <c r="O733" s="234"/>
      <c r="P733" s="234"/>
      <c r="Q733" s="234"/>
      <c r="R733" s="234"/>
      <c r="S733" s="234"/>
      <c r="T733" s="235"/>
      <c r="AT733" s="230" t="s">
        <v>161</v>
      </c>
      <c r="AU733" s="230" t="s">
        <v>78</v>
      </c>
      <c r="AV733" s="229" t="s">
        <v>146</v>
      </c>
      <c r="AW733" s="229" t="s">
        <v>34</v>
      </c>
      <c r="AX733" s="229" t="s">
        <v>76</v>
      </c>
      <c r="AY733" s="230" t="s">
        <v>139</v>
      </c>
    </row>
    <row r="734" spans="2:65" s="259" customFormat="1" ht="16.5" customHeight="1">
      <c r="B734" s="119"/>
      <c r="C734" s="196" t="s">
        <v>976</v>
      </c>
      <c r="D734" s="196" t="s">
        <v>141</v>
      </c>
      <c r="E734" s="197" t="s">
        <v>977</v>
      </c>
      <c r="F734" s="198" t="s">
        <v>978</v>
      </c>
      <c r="G734" s="199" t="s">
        <v>224</v>
      </c>
      <c r="H734" s="200">
        <v>75</v>
      </c>
      <c r="I734" s="6"/>
      <c r="J734" s="202">
        <f>ROUND(I734*H734,2)</f>
        <v>0</v>
      </c>
      <c r="K734" s="198" t="s">
        <v>145</v>
      </c>
      <c r="L734" s="119"/>
      <c r="M734" s="203" t="s">
        <v>5</v>
      </c>
      <c r="N734" s="204" t="s">
        <v>41</v>
      </c>
      <c r="O734" s="262"/>
      <c r="P734" s="205">
        <f>O734*H734</f>
        <v>0</v>
      </c>
      <c r="Q734" s="205">
        <v>0</v>
      </c>
      <c r="R734" s="205">
        <f>Q734*H734</f>
        <v>0</v>
      </c>
      <c r="S734" s="205">
        <v>0.093</v>
      </c>
      <c r="T734" s="206">
        <f>S734*H734</f>
        <v>6.975</v>
      </c>
      <c r="AR734" s="110" t="s">
        <v>146</v>
      </c>
      <c r="AT734" s="110" t="s">
        <v>141</v>
      </c>
      <c r="AU734" s="110" t="s">
        <v>78</v>
      </c>
      <c r="AY734" s="110" t="s">
        <v>139</v>
      </c>
      <c r="BE734" s="207">
        <f>IF(N734="základní",J734,0)</f>
        <v>0</v>
      </c>
      <c r="BF734" s="207">
        <f>IF(N734="snížená",J734,0)</f>
        <v>0</v>
      </c>
      <c r="BG734" s="207">
        <f>IF(N734="zákl. přenesená",J734,0)</f>
        <v>0</v>
      </c>
      <c r="BH734" s="207">
        <f>IF(N734="sníž. přenesená",J734,0)</f>
        <v>0</v>
      </c>
      <c r="BI734" s="207">
        <f>IF(N734="nulová",J734,0)</f>
        <v>0</v>
      </c>
      <c r="BJ734" s="110" t="s">
        <v>76</v>
      </c>
      <c r="BK734" s="207">
        <f>ROUND(I734*H734,2)</f>
        <v>0</v>
      </c>
      <c r="BL734" s="110" t="s">
        <v>146</v>
      </c>
      <c r="BM734" s="110" t="s">
        <v>979</v>
      </c>
    </row>
    <row r="735" spans="2:47" s="259" customFormat="1" ht="13.5">
      <c r="B735" s="119"/>
      <c r="D735" s="208" t="s">
        <v>148</v>
      </c>
      <c r="F735" s="209" t="s">
        <v>980</v>
      </c>
      <c r="L735" s="119"/>
      <c r="M735" s="210"/>
      <c r="N735" s="262"/>
      <c r="O735" s="262"/>
      <c r="P735" s="262"/>
      <c r="Q735" s="262"/>
      <c r="R735" s="262"/>
      <c r="S735" s="262"/>
      <c r="T735" s="211"/>
      <c r="AT735" s="110" t="s">
        <v>148</v>
      </c>
      <c r="AU735" s="110" t="s">
        <v>78</v>
      </c>
    </row>
    <row r="736" spans="2:47" s="259" customFormat="1" ht="27">
      <c r="B736" s="119"/>
      <c r="D736" s="208" t="s">
        <v>159</v>
      </c>
      <c r="F736" s="212" t="s">
        <v>160</v>
      </c>
      <c r="L736" s="119"/>
      <c r="M736" s="210"/>
      <c r="N736" s="262"/>
      <c r="O736" s="262"/>
      <c r="P736" s="262"/>
      <c r="Q736" s="262"/>
      <c r="R736" s="262"/>
      <c r="S736" s="262"/>
      <c r="T736" s="211"/>
      <c r="AT736" s="110" t="s">
        <v>159</v>
      </c>
      <c r="AU736" s="110" t="s">
        <v>78</v>
      </c>
    </row>
    <row r="737" spans="2:51" s="214" customFormat="1" ht="13.5">
      <c r="B737" s="213"/>
      <c r="D737" s="208" t="s">
        <v>161</v>
      </c>
      <c r="E737" s="215" t="s">
        <v>5</v>
      </c>
      <c r="F737" s="216" t="s">
        <v>981</v>
      </c>
      <c r="H737" s="215" t="s">
        <v>5</v>
      </c>
      <c r="L737" s="213"/>
      <c r="M737" s="217"/>
      <c r="N737" s="218"/>
      <c r="O737" s="218"/>
      <c r="P737" s="218"/>
      <c r="Q737" s="218"/>
      <c r="R737" s="218"/>
      <c r="S737" s="218"/>
      <c r="T737" s="219"/>
      <c r="AT737" s="215" t="s">
        <v>161</v>
      </c>
      <c r="AU737" s="215" t="s">
        <v>78</v>
      </c>
      <c r="AV737" s="214" t="s">
        <v>76</v>
      </c>
      <c r="AW737" s="214" t="s">
        <v>34</v>
      </c>
      <c r="AX737" s="214" t="s">
        <v>70</v>
      </c>
      <c r="AY737" s="215" t="s">
        <v>139</v>
      </c>
    </row>
    <row r="738" spans="2:51" s="221" customFormat="1" ht="13.5">
      <c r="B738" s="220"/>
      <c r="D738" s="208" t="s">
        <v>161</v>
      </c>
      <c r="E738" s="222" t="s">
        <v>5</v>
      </c>
      <c r="F738" s="223" t="s">
        <v>228</v>
      </c>
      <c r="H738" s="224">
        <v>75</v>
      </c>
      <c r="L738" s="220"/>
      <c r="M738" s="225"/>
      <c r="N738" s="226"/>
      <c r="O738" s="226"/>
      <c r="P738" s="226"/>
      <c r="Q738" s="226"/>
      <c r="R738" s="226"/>
      <c r="S738" s="226"/>
      <c r="T738" s="227"/>
      <c r="AT738" s="222" t="s">
        <v>161</v>
      </c>
      <c r="AU738" s="222" t="s">
        <v>78</v>
      </c>
      <c r="AV738" s="221" t="s">
        <v>78</v>
      </c>
      <c r="AW738" s="221" t="s">
        <v>34</v>
      </c>
      <c r="AX738" s="221" t="s">
        <v>76</v>
      </c>
      <c r="AY738" s="222" t="s">
        <v>139</v>
      </c>
    </row>
    <row r="739" spans="2:65" s="259" customFormat="1" ht="16.5" customHeight="1">
      <c r="B739" s="119"/>
      <c r="C739" s="196" t="s">
        <v>982</v>
      </c>
      <c r="D739" s="196" t="s">
        <v>141</v>
      </c>
      <c r="E739" s="197" t="s">
        <v>983</v>
      </c>
      <c r="F739" s="198" t="s">
        <v>984</v>
      </c>
      <c r="G739" s="199" t="s">
        <v>224</v>
      </c>
      <c r="H739" s="200">
        <v>3</v>
      </c>
      <c r="I739" s="6"/>
      <c r="J739" s="202">
        <f>ROUND(I739*H739,2)</f>
        <v>0</v>
      </c>
      <c r="K739" s="198" t="s">
        <v>5</v>
      </c>
      <c r="L739" s="119"/>
      <c r="M739" s="203" t="s">
        <v>5</v>
      </c>
      <c r="N739" s="204" t="s">
        <v>41</v>
      </c>
      <c r="O739" s="262"/>
      <c r="P739" s="205">
        <f>O739*H739</f>
        <v>0</v>
      </c>
      <c r="Q739" s="205">
        <v>0</v>
      </c>
      <c r="R739" s="205">
        <f>Q739*H739</f>
        <v>0</v>
      </c>
      <c r="S739" s="205">
        <v>0.15</v>
      </c>
      <c r="T739" s="206">
        <f>S739*H739</f>
        <v>0.44999999999999996</v>
      </c>
      <c r="AR739" s="110" t="s">
        <v>146</v>
      </c>
      <c r="AT739" s="110" t="s">
        <v>141</v>
      </c>
      <c r="AU739" s="110" t="s">
        <v>78</v>
      </c>
      <c r="AY739" s="110" t="s">
        <v>139</v>
      </c>
      <c r="BE739" s="207">
        <f>IF(N739="základní",J739,0)</f>
        <v>0</v>
      </c>
      <c r="BF739" s="207">
        <f>IF(N739="snížená",J739,0)</f>
        <v>0</v>
      </c>
      <c r="BG739" s="207">
        <f>IF(N739="zákl. přenesená",J739,0)</f>
        <v>0</v>
      </c>
      <c r="BH739" s="207">
        <f>IF(N739="sníž. přenesená",J739,0)</f>
        <v>0</v>
      </c>
      <c r="BI739" s="207">
        <f>IF(N739="nulová",J739,0)</f>
        <v>0</v>
      </c>
      <c r="BJ739" s="110" t="s">
        <v>76</v>
      </c>
      <c r="BK739" s="207">
        <f>ROUND(I739*H739,2)</f>
        <v>0</v>
      </c>
      <c r="BL739" s="110" t="s">
        <v>146</v>
      </c>
      <c r="BM739" s="110" t="s">
        <v>985</v>
      </c>
    </row>
    <row r="740" spans="2:47" s="259" customFormat="1" ht="13.5">
      <c r="B740" s="119"/>
      <c r="D740" s="208" t="s">
        <v>148</v>
      </c>
      <c r="F740" s="209" t="s">
        <v>980</v>
      </c>
      <c r="L740" s="119"/>
      <c r="M740" s="210"/>
      <c r="N740" s="262"/>
      <c r="O740" s="262"/>
      <c r="P740" s="262"/>
      <c r="Q740" s="262"/>
      <c r="R740" s="262"/>
      <c r="S740" s="262"/>
      <c r="T740" s="211"/>
      <c r="AT740" s="110" t="s">
        <v>148</v>
      </c>
      <c r="AU740" s="110" t="s">
        <v>78</v>
      </c>
    </row>
    <row r="741" spans="2:47" s="259" customFormat="1" ht="27">
      <c r="B741" s="119"/>
      <c r="D741" s="208" t="s">
        <v>159</v>
      </c>
      <c r="F741" s="212" t="s">
        <v>160</v>
      </c>
      <c r="L741" s="119"/>
      <c r="M741" s="210"/>
      <c r="N741" s="262"/>
      <c r="O741" s="262"/>
      <c r="P741" s="262"/>
      <c r="Q741" s="262"/>
      <c r="R741" s="262"/>
      <c r="S741" s="262"/>
      <c r="T741" s="211"/>
      <c r="AT741" s="110" t="s">
        <v>159</v>
      </c>
      <c r="AU741" s="110" t="s">
        <v>78</v>
      </c>
    </row>
    <row r="742" spans="2:51" s="214" customFormat="1" ht="13.5">
      <c r="B742" s="213"/>
      <c r="D742" s="208" t="s">
        <v>161</v>
      </c>
      <c r="E742" s="215" t="s">
        <v>5</v>
      </c>
      <c r="F742" s="216" t="s">
        <v>699</v>
      </c>
      <c r="H742" s="215" t="s">
        <v>5</v>
      </c>
      <c r="L742" s="213"/>
      <c r="M742" s="217"/>
      <c r="N742" s="218"/>
      <c r="O742" s="218"/>
      <c r="P742" s="218"/>
      <c r="Q742" s="218"/>
      <c r="R742" s="218"/>
      <c r="S742" s="218"/>
      <c r="T742" s="219"/>
      <c r="AT742" s="215" t="s">
        <v>161</v>
      </c>
      <c r="AU742" s="215" t="s">
        <v>78</v>
      </c>
      <c r="AV742" s="214" t="s">
        <v>76</v>
      </c>
      <c r="AW742" s="214" t="s">
        <v>34</v>
      </c>
      <c r="AX742" s="214" t="s">
        <v>70</v>
      </c>
      <c r="AY742" s="215" t="s">
        <v>139</v>
      </c>
    </row>
    <row r="743" spans="2:51" s="221" customFormat="1" ht="13.5">
      <c r="B743" s="220"/>
      <c r="D743" s="208" t="s">
        <v>161</v>
      </c>
      <c r="E743" s="222" t="s">
        <v>5</v>
      </c>
      <c r="F743" s="223" t="s">
        <v>986</v>
      </c>
      <c r="H743" s="224">
        <v>3</v>
      </c>
      <c r="L743" s="220"/>
      <c r="M743" s="225"/>
      <c r="N743" s="226"/>
      <c r="O743" s="226"/>
      <c r="P743" s="226"/>
      <c r="Q743" s="226"/>
      <c r="R743" s="226"/>
      <c r="S743" s="226"/>
      <c r="T743" s="227"/>
      <c r="AT743" s="222" t="s">
        <v>161</v>
      </c>
      <c r="AU743" s="222" t="s">
        <v>78</v>
      </c>
      <c r="AV743" s="221" t="s">
        <v>78</v>
      </c>
      <c r="AW743" s="221" t="s">
        <v>34</v>
      </c>
      <c r="AX743" s="221" t="s">
        <v>76</v>
      </c>
      <c r="AY743" s="222" t="s">
        <v>139</v>
      </c>
    </row>
    <row r="744" spans="2:65" s="259" customFormat="1" ht="25.5" customHeight="1">
      <c r="B744" s="119"/>
      <c r="C744" s="196" t="s">
        <v>987</v>
      </c>
      <c r="D744" s="196" t="s">
        <v>141</v>
      </c>
      <c r="E744" s="197" t="s">
        <v>988</v>
      </c>
      <c r="F744" s="198" t="s">
        <v>989</v>
      </c>
      <c r="G744" s="199" t="s">
        <v>208</v>
      </c>
      <c r="H744" s="200">
        <v>2</v>
      </c>
      <c r="I744" s="6"/>
      <c r="J744" s="202">
        <f>ROUND(I744*H744,2)</f>
        <v>0</v>
      </c>
      <c r="K744" s="198" t="s">
        <v>5</v>
      </c>
      <c r="L744" s="119"/>
      <c r="M744" s="203" t="s">
        <v>5</v>
      </c>
      <c r="N744" s="204" t="s">
        <v>41</v>
      </c>
      <c r="O744" s="262"/>
      <c r="P744" s="205">
        <f>O744*H744</f>
        <v>0</v>
      </c>
      <c r="Q744" s="205">
        <v>0</v>
      </c>
      <c r="R744" s="205">
        <f>Q744*H744</f>
        <v>0</v>
      </c>
      <c r="S744" s="205">
        <v>0</v>
      </c>
      <c r="T744" s="206">
        <f>S744*H744</f>
        <v>0</v>
      </c>
      <c r="AR744" s="110" t="s">
        <v>146</v>
      </c>
      <c r="AT744" s="110" t="s">
        <v>141</v>
      </c>
      <c r="AU744" s="110" t="s">
        <v>78</v>
      </c>
      <c r="AY744" s="110" t="s">
        <v>139</v>
      </c>
      <c r="BE744" s="207">
        <f>IF(N744="základní",J744,0)</f>
        <v>0</v>
      </c>
      <c r="BF744" s="207">
        <f>IF(N744="snížená",J744,0)</f>
        <v>0</v>
      </c>
      <c r="BG744" s="207">
        <f>IF(N744="zákl. přenesená",J744,0)</f>
        <v>0</v>
      </c>
      <c r="BH744" s="207">
        <f>IF(N744="sníž. přenesená",J744,0)</f>
        <v>0</v>
      </c>
      <c r="BI744" s="207">
        <f>IF(N744="nulová",J744,0)</f>
        <v>0</v>
      </c>
      <c r="BJ744" s="110" t="s">
        <v>76</v>
      </c>
      <c r="BK744" s="207">
        <f>ROUND(I744*H744,2)</f>
        <v>0</v>
      </c>
      <c r="BL744" s="110" t="s">
        <v>146</v>
      </c>
      <c r="BM744" s="110" t="s">
        <v>990</v>
      </c>
    </row>
    <row r="745" spans="2:47" s="259" customFormat="1" ht="27">
      <c r="B745" s="119"/>
      <c r="D745" s="208" t="s">
        <v>148</v>
      </c>
      <c r="F745" s="209" t="s">
        <v>989</v>
      </c>
      <c r="L745" s="119"/>
      <c r="M745" s="210"/>
      <c r="N745" s="262"/>
      <c r="O745" s="262"/>
      <c r="P745" s="262"/>
      <c r="Q745" s="262"/>
      <c r="R745" s="262"/>
      <c r="S745" s="262"/>
      <c r="T745" s="211"/>
      <c r="AT745" s="110" t="s">
        <v>148</v>
      </c>
      <c r="AU745" s="110" t="s">
        <v>78</v>
      </c>
    </row>
    <row r="746" spans="2:65" s="259" customFormat="1" ht="25.5" customHeight="1">
      <c r="B746" s="119"/>
      <c r="C746" s="196" t="s">
        <v>991</v>
      </c>
      <c r="D746" s="196" t="s">
        <v>141</v>
      </c>
      <c r="E746" s="197" t="s">
        <v>992</v>
      </c>
      <c r="F746" s="198" t="s">
        <v>993</v>
      </c>
      <c r="G746" s="199" t="s">
        <v>208</v>
      </c>
      <c r="H746" s="200">
        <v>4</v>
      </c>
      <c r="I746" s="6"/>
      <c r="J746" s="202">
        <f>ROUND(I746*H746,2)</f>
        <v>0</v>
      </c>
      <c r="K746" s="198" t="s">
        <v>5</v>
      </c>
      <c r="L746" s="119"/>
      <c r="M746" s="203" t="s">
        <v>5</v>
      </c>
      <c r="N746" s="204" t="s">
        <v>41</v>
      </c>
      <c r="O746" s="262"/>
      <c r="P746" s="205">
        <f>O746*H746</f>
        <v>0</v>
      </c>
      <c r="Q746" s="205">
        <v>0</v>
      </c>
      <c r="R746" s="205">
        <f>Q746*H746</f>
        <v>0</v>
      </c>
      <c r="S746" s="205">
        <v>0</v>
      </c>
      <c r="T746" s="206">
        <f>S746*H746</f>
        <v>0</v>
      </c>
      <c r="AR746" s="110" t="s">
        <v>146</v>
      </c>
      <c r="AT746" s="110" t="s">
        <v>141</v>
      </c>
      <c r="AU746" s="110" t="s">
        <v>78</v>
      </c>
      <c r="AY746" s="110" t="s">
        <v>139</v>
      </c>
      <c r="BE746" s="207">
        <f>IF(N746="základní",J746,0)</f>
        <v>0</v>
      </c>
      <c r="BF746" s="207">
        <f>IF(N746="snížená",J746,0)</f>
        <v>0</v>
      </c>
      <c r="BG746" s="207">
        <f>IF(N746="zákl. přenesená",J746,0)</f>
        <v>0</v>
      </c>
      <c r="BH746" s="207">
        <f>IF(N746="sníž. přenesená",J746,0)</f>
        <v>0</v>
      </c>
      <c r="BI746" s="207">
        <f>IF(N746="nulová",J746,0)</f>
        <v>0</v>
      </c>
      <c r="BJ746" s="110" t="s">
        <v>76</v>
      </c>
      <c r="BK746" s="207">
        <f>ROUND(I746*H746,2)</f>
        <v>0</v>
      </c>
      <c r="BL746" s="110" t="s">
        <v>146</v>
      </c>
      <c r="BM746" s="110" t="s">
        <v>994</v>
      </c>
    </row>
    <row r="747" spans="2:47" s="259" customFormat="1" ht="13.5">
      <c r="B747" s="119"/>
      <c r="D747" s="208" t="s">
        <v>148</v>
      </c>
      <c r="F747" s="209" t="s">
        <v>993</v>
      </c>
      <c r="L747" s="119"/>
      <c r="M747" s="210"/>
      <c r="N747" s="262"/>
      <c r="O747" s="262"/>
      <c r="P747" s="262"/>
      <c r="Q747" s="262"/>
      <c r="R747" s="262"/>
      <c r="S747" s="262"/>
      <c r="T747" s="211"/>
      <c r="AT747" s="110" t="s">
        <v>148</v>
      </c>
      <c r="AU747" s="110" t="s">
        <v>78</v>
      </c>
    </row>
    <row r="748" spans="2:65" s="259" customFormat="1" ht="16.5" customHeight="1">
      <c r="B748" s="119"/>
      <c r="C748" s="196" t="s">
        <v>995</v>
      </c>
      <c r="D748" s="196" t="s">
        <v>141</v>
      </c>
      <c r="E748" s="197" t="s">
        <v>996</v>
      </c>
      <c r="F748" s="198" t="s">
        <v>997</v>
      </c>
      <c r="G748" s="199" t="s">
        <v>208</v>
      </c>
      <c r="H748" s="200">
        <v>2</v>
      </c>
      <c r="I748" s="6"/>
      <c r="J748" s="202">
        <f>ROUND(I748*H748,2)</f>
        <v>0</v>
      </c>
      <c r="K748" s="198" t="s">
        <v>5</v>
      </c>
      <c r="L748" s="119"/>
      <c r="M748" s="203" t="s">
        <v>5</v>
      </c>
      <c r="N748" s="204" t="s">
        <v>41</v>
      </c>
      <c r="O748" s="262"/>
      <c r="P748" s="205">
        <f>O748*H748</f>
        <v>0</v>
      </c>
      <c r="Q748" s="205">
        <v>0</v>
      </c>
      <c r="R748" s="205">
        <f>Q748*H748</f>
        <v>0</v>
      </c>
      <c r="S748" s="205">
        <v>0</v>
      </c>
      <c r="T748" s="206">
        <f>S748*H748</f>
        <v>0</v>
      </c>
      <c r="AR748" s="110" t="s">
        <v>146</v>
      </c>
      <c r="AT748" s="110" t="s">
        <v>141</v>
      </c>
      <c r="AU748" s="110" t="s">
        <v>78</v>
      </c>
      <c r="AY748" s="110" t="s">
        <v>139</v>
      </c>
      <c r="BE748" s="207">
        <f>IF(N748="základní",J748,0)</f>
        <v>0</v>
      </c>
      <c r="BF748" s="207">
        <f>IF(N748="snížená",J748,0)</f>
        <v>0</v>
      </c>
      <c r="BG748" s="207">
        <f>IF(N748="zákl. přenesená",J748,0)</f>
        <v>0</v>
      </c>
      <c r="BH748" s="207">
        <f>IF(N748="sníž. přenesená",J748,0)</f>
        <v>0</v>
      </c>
      <c r="BI748" s="207">
        <f>IF(N748="nulová",J748,0)</f>
        <v>0</v>
      </c>
      <c r="BJ748" s="110" t="s">
        <v>76</v>
      </c>
      <c r="BK748" s="207">
        <f>ROUND(I748*H748,2)</f>
        <v>0</v>
      </c>
      <c r="BL748" s="110" t="s">
        <v>146</v>
      </c>
      <c r="BM748" s="110" t="s">
        <v>998</v>
      </c>
    </row>
    <row r="749" spans="2:47" s="259" customFormat="1" ht="13.5">
      <c r="B749" s="119"/>
      <c r="D749" s="208" t="s">
        <v>148</v>
      </c>
      <c r="F749" s="209" t="s">
        <v>997</v>
      </c>
      <c r="L749" s="119"/>
      <c r="M749" s="210"/>
      <c r="N749" s="262"/>
      <c r="O749" s="262"/>
      <c r="P749" s="262"/>
      <c r="Q749" s="262"/>
      <c r="R749" s="262"/>
      <c r="S749" s="262"/>
      <c r="T749" s="211"/>
      <c r="AT749" s="110" t="s">
        <v>148</v>
      </c>
      <c r="AU749" s="110" t="s">
        <v>78</v>
      </c>
    </row>
    <row r="750" spans="2:47" s="259" customFormat="1" ht="67.5">
      <c r="B750" s="119"/>
      <c r="D750" s="208" t="s">
        <v>159</v>
      </c>
      <c r="F750" s="212" t="s">
        <v>999</v>
      </c>
      <c r="L750" s="119"/>
      <c r="M750" s="210"/>
      <c r="N750" s="262"/>
      <c r="O750" s="262"/>
      <c r="P750" s="262"/>
      <c r="Q750" s="262"/>
      <c r="R750" s="262"/>
      <c r="S750" s="262"/>
      <c r="T750" s="211"/>
      <c r="AT750" s="110" t="s">
        <v>159</v>
      </c>
      <c r="AU750" s="110" t="s">
        <v>78</v>
      </c>
    </row>
    <row r="751" spans="2:51" s="221" customFormat="1" ht="13.5">
      <c r="B751" s="220"/>
      <c r="D751" s="208" t="s">
        <v>161</v>
      </c>
      <c r="E751" s="222" t="s">
        <v>5</v>
      </c>
      <c r="F751" s="223" t="s">
        <v>78</v>
      </c>
      <c r="H751" s="224">
        <v>2</v>
      </c>
      <c r="L751" s="220"/>
      <c r="M751" s="225"/>
      <c r="N751" s="226"/>
      <c r="O751" s="226"/>
      <c r="P751" s="226"/>
      <c r="Q751" s="226"/>
      <c r="R751" s="226"/>
      <c r="S751" s="226"/>
      <c r="T751" s="227"/>
      <c r="AT751" s="222" t="s">
        <v>161</v>
      </c>
      <c r="AU751" s="222" t="s">
        <v>78</v>
      </c>
      <c r="AV751" s="221" t="s">
        <v>78</v>
      </c>
      <c r="AW751" s="221" t="s">
        <v>34</v>
      </c>
      <c r="AX751" s="221" t="s">
        <v>76</v>
      </c>
      <c r="AY751" s="222" t="s">
        <v>139</v>
      </c>
    </row>
    <row r="752" spans="2:65" s="259" customFormat="1" ht="16.5" customHeight="1">
      <c r="B752" s="119"/>
      <c r="C752" s="196" t="s">
        <v>1000</v>
      </c>
      <c r="D752" s="196" t="s">
        <v>141</v>
      </c>
      <c r="E752" s="197" t="s">
        <v>1001</v>
      </c>
      <c r="F752" s="198" t="s">
        <v>1002</v>
      </c>
      <c r="G752" s="199" t="s">
        <v>208</v>
      </c>
      <c r="H752" s="200">
        <v>27</v>
      </c>
      <c r="I752" s="6"/>
      <c r="J752" s="202">
        <f>ROUND(I752*H752,2)</f>
        <v>0</v>
      </c>
      <c r="K752" s="198" t="s">
        <v>5</v>
      </c>
      <c r="L752" s="119"/>
      <c r="M752" s="203" t="s">
        <v>5</v>
      </c>
      <c r="N752" s="204" t="s">
        <v>41</v>
      </c>
      <c r="O752" s="262"/>
      <c r="P752" s="205">
        <f>O752*H752</f>
        <v>0</v>
      </c>
      <c r="Q752" s="205">
        <v>0</v>
      </c>
      <c r="R752" s="205">
        <f>Q752*H752</f>
        <v>0</v>
      </c>
      <c r="S752" s="205">
        <v>0</v>
      </c>
      <c r="T752" s="206">
        <f>S752*H752</f>
        <v>0</v>
      </c>
      <c r="AR752" s="110" t="s">
        <v>146</v>
      </c>
      <c r="AT752" s="110" t="s">
        <v>141</v>
      </c>
      <c r="AU752" s="110" t="s">
        <v>78</v>
      </c>
      <c r="AY752" s="110" t="s">
        <v>139</v>
      </c>
      <c r="BE752" s="207">
        <f>IF(N752="základní",J752,0)</f>
        <v>0</v>
      </c>
      <c r="BF752" s="207">
        <f>IF(N752="snížená",J752,0)</f>
        <v>0</v>
      </c>
      <c r="BG752" s="207">
        <f>IF(N752="zákl. přenesená",J752,0)</f>
        <v>0</v>
      </c>
      <c r="BH752" s="207">
        <f>IF(N752="sníž. přenesená",J752,0)</f>
        <v>0</v>
      </c>
      <c r="BI752" s="207">
        <f>IF(N752="nulová",J752,0)</f>
        <v>0</v>
      </c>
      <c r="BJ752" s="110" t="s">
        <v>76</v>
      </c>
      <c r="BK752" s="207">
        <f>ROUND(I752*H752,2)</f>
        <v>0</v>
      </c>
      <c r="BL752" s="110" t="s">
        <v>146</v>
      </c>
      <c r="BM752" s="110" t="s">
        <v>1003</v>
      </c>
    </row>
    <row r="753" spans="2:47" s="259" customFormat="1" ht="13.5">
      <c r="B753" s="119"/>
      <c r="D753" s="208" t="s">
        <v>148</v>
      </c>
      <c r="F753" s="209" t="s">
        <v>1002</v>
      </c>
      <c r="L753" s="119"/>
      <c r="M753" s="210"/>
      <c r="N753" s="262"/>
      <c r="O753" s="262"/>
      <c r="P753" s="262"/>
      <c r="Q753" s="262"/>
      <c r="R753" s="262"/>
      <c r="S753" s="262"/>
      <c r="T753" s="211"/>
      <c r="AT753" s="110" t="s">
        <v>148</v>
      </c>
      <c r="AU753" s="110" t="s">
        <v>78</v>
      </c>
    </row>
    <row r="754" spans="2:47" s="259" customFormat="1" ht="67.5">
      <c r="B754" s="119"/>
      <c r="D754" s="208" t="s">
        <v>159</v>
      </c>
      <c r="F754" s="212" t="s">
        <v>1004</v>
      </c>
      <c r="L754" s="119"/>
      <c r="M754" s="210"/>
      <c r="N754" s="262"/>
      <c r="O754" s="262"/>
      <c r="P754" s="262"/>
      <c r="Q754" s="262"/>
      <c r="R754" s="262"/>
      <c r="S754" s="262"/>
      <c r="T754" s="211"/>
      <c r="AT754" s="110" t="s">
        <v>159</v>
      </c>
      <c r="AU754" s="110" t="s">
        <v>78</v>
      </c>
    </row>
    <row r="755" spans="2:51" s="221" customFormat="1" ht="13.5">
      <c r="B755" s="220"/>
      <c r="D755" s="208" t="s">
        <v>161</v>
      </c>
      <c r="E755" s="222" t="s">
        <v>5</v>
      </c>
      <c r="F755" s="223" t="s">
        <v>1005</v>
      </c>
      <c r="H755" s="224">
        <v>27</v>
      </c>
      <c r="L755" s="220"/>
      <c r="M755" s="225"/>
      <c r="N755" s="226"/>
      <c r="O755" s="226"/>
      <c r="P755" s="226"/>
      <c r="Q755" s="226"/>
      <c r="R755" s="226"/>
      <c r="S755" s="226"/>
      <c r="T755" s="227"/>
      <c r="AT755" s="222" t="s">
        <v>161</v>
      </c>
      <c r="AU755" s="222" t="s">
        <v>78</v>
      </c>
      <c r="AV755" s="221" t="s">
        <v>78</v>
      </c>
      <c r="AW755" s="221" t="s">
        <v>34</v>
      </c>
      <c r="AX755" s="221" t="s">
        <v>76</v>
      </c>
      <c r="AY755" s="222" t="s">
        <v>139</v>
      </c>
    </row>
    <row r="756" spans="2:63" s="184" customFormat="1" ht="29.85" customHeight="1">
      <c r="B756" s="183"/>
      <c r="D756" s="185" t="s">
        <v>69</v>
      </c>
      <c r="E756" s="194" t="s">
        <v>1006</v>
      </c>
      <c r="F756" s="194" t="s">
        <v>1007</v>
      </c>
      <c r="J756" s="195">
        <f>BK756</f>
        <v>0</v>
      </c>
      <c r="L756" s="183"/>
      <c r="M756" s="188"/>
      <c r="N756" s="189"/>
      <c r="O756" s="189"/>
      <c r="P756" s="190">
        <f>SUM(P757:P772)</f>
        <v>0</v>
      </c>
      <c r="Q756" s="189"/>
      <c r="R756" s="190">
        <f>SUM(R757:R772)</f>
        <v>0</v>
      </c>
      <c r="S756" s="189"/>
      <c r="T756" s="191">
        <f>SUM(T757:T772)</f>
        <v>0</v>
      </c>
      <c r="AR756" s="185" t="s">
        <v>76</v>
      </c>
      <c r="AT756" s="192" t="s">
        <v>69</v>
      </c>
      <c r="AU756" s="192" t="s">
        <v>76</v>
      </c>
      <c r="AY756" s="185" t="s">
        <v>139</v>
      </c>
      <c r="BK756" s="193">
        <f>SUM(BK757:BK772)</f>
        <v>0</v>
      </c>
    </row>
    <row r="757" spans="2:65" s="259" customFormat="1" ht="16.5" customHeight="1">
      <c r="B757" s="119"/>
      <c r="C757" s="196" t="s">
        <v>1008</v>
      </c>
      <c r="D757" s="196" t="s">
        <v>141</v>
      </c>
      <c r="E757" s="197" t="s">
        <v>1009</v>
      </c>
      <c r="F757" s="198" t="s">
        <v>1010</v>
      </c>
      <c r="G757" s="199" t="s">
        <v>433</v>
      </c>
      <c r="H757" s="200">
        <v>1822.725</v>
      </c>
      <c r="I757" s="6"/>
      <c r="J757" s="202">
        <f>ROUND(I757*H757,2)</f>
        <v>0</v>
      </c>
      <c r="K757" s="198" t="s">
        <v>145</v>
      </c>
      <c r="L757" s="119"/>
      <c r="M757" s="203" t="s">
        <v>5</v>
      </c>
      <c r="N757" s="204" t="s">
        <v>41</v>
      </c>
      <c r="O757" s="262"/>
      <c r="P757" s="205">
        <f>O757*H757</f>
        <v>0</v>
      </c>
      <c r="Q757" s="205">
        <v>0</v>
      </c>
      <c r="R757" s="205">
        <f>Q757*H757</f>
        <v>0</v>
      </c>
      <c r="S757" s="205">
        <v>0</v>
      </c>
      <c r="T757" s="206">
        <f>S757*H757</f>
        <v>0</v>
      </c>
      <c r="AR757" s="110" t="s">
        <v>146</v>
      </c>
      <c r="AT757" s="110" t="s">
        <v>141</v>
      </c>
      <c r="AU757" s="110" t="s">
        <v>78</v>
      </c>
      <c r="AY757" s="110" t="s">
        <v>139</v>
      </c>
      <c r="BE757" s="207">
        <f>IF(N757="základní",J757,0)</f>
        <v>0</v>
      </c>
      <c r="BF757" s="207">
        <f>IF(N757="snížená",J757,0)</f>
        <v>0</v>
      </c>
      <c r="BG757" s="207">
        <f>IF(N757="zákl. přenesená",J757,0)</f>
        <v>0</v>
      </c>
      <c r="BH757" s="207">
        <f>IF(N757="sníž. přenesená",J757,0)</f>
        <v>0</v>
      </c>
      <c r="BI757" s="207">
        <f>IF(N757="nulová",J757,0)</f>
        <v>0</v>
      </c>
      <c r="BJ757" s="110" t="s">
        <v>76</v>
      </c>
      <c r="BK757" s="207">
        <f>ROUND(I757*H757,2)</f>
        <v>0</v>
      </c>
      <c r="BL757" s="110" t="s">
        <v>146</v>
      </c>
      <c r="BM757" s="110" t="s">
        <v>1011</v>
      </c>
    </row>
    <row r="758" spans="2:47" s="259" customFormat="1" ht="27">
      <c r="B758" s="119"/>
      <c r="D758" s="208" t="s">
        <v>148</v>
      </c>
      <c r="F758" s="209" t="s">
        <v>1012</v>
      </c>
      <c r="L758" s="119"/>
      <c r="M758" s="210"/>
      <c r="N758" s="262"/>
      <c r="O758" s="262"/>
      <c r="P758" s="262"/>
      <c r="Q758" s="262"/>
      <c r="R758" s="262"/>
      <c r="S758" s="262"/>
      <c r="T758" s="211"/>
      <c r="AT758" s="110" t="s">
        <v>148</v>
      </c>
      <c r="AU758" s="110" t="s">
        <v>78</v>
      </c>
    </row>
    <row r="759" spans="2:65" s="259" customFormat="1" ht="16.5" customHeight="1">
      <c r="B759" s="119"/>
      <c r="C759" s="196" t="s">
        <v>1013</v>
      </c>
      <c r="D759" s="196" t="s">
        <v>141</v>
      </c>
      <c r="E759" s="197" t="s">
        <v>1014</v>
      </c>
      <c r="F759" s="198" t="s">
        <v>1015</v>
      </c>
      <c r="G759" s="199" t="s">
        <v>433</v>
      </c>
      <c r="H759" s="200">
        <v>16404.525</v>
      </c>
      <c r="I759" s="6"/>
      <c r="J759" s="202">
        <f>ROUND(I759*H759,2)</f>
        <v>0</v>
      </c>
      <c r="K759" s="198" t="s">
        <v>145</v>
      </c>
      <c r="L759" s="119"/>
      <c r="M759" s="203" t="s">
        <v>5</v>
      </c>
      <c r="N759" s="204" t="s">
        <v>41</v>
      </c>
      <c r="O759" s="262"/>
      <c r="P759" s="205">
        <f>O759*H759</f>
        <v>0</v>
      </c>
      <c r="Q759" s="205">
        <v>0</v>
      </c>
      <c r="R759" s="205">
        <f>Q759*H759</f>
        <v>0</v>
      </c>
      <c r="S759" s="205">
        <v>0</v>
      </c>
      <c r="T759" s="206">
        <f>S759*H759</f>
        <v>0</v>
      </c>
      <c r="AR759" s="110" t="s">
        <v>146</v>
      </c>
      <c r="AT759" s="110" t="s">
        <v>141</v>
      </c>
      <c r="AU759" s="110" t="s">
        <v>78</v>
      </c>
      <c r="AY759" s="110" t="s">
        <v>139</v>
      </c>
      <c r="BE759" s="207">
        <f>IF(N759="základní",J759,0)</f>
        <v>0</v>
      </c>
      <c r="BF759" s="207">
        <f>IF(N759="snížená",J759,0)</f>
        <v>0</v>
      </c>
      <c r="BG759" s="207">
        <f>IF(N759="zákl. přenesená",J759,0)</f>
        <v>0</v>
      </c>
      <c r="BH759" s="207">
        <f>IF(N759="sníž. přenesená",J759,0)</f>
        <v>0</v>
      </c>
      <c r="BI759" s="207">
        <f>IF(N759="nulová",J759,0)</f>
        <v>0</v>
      </c>
      <c r="BJ759" s="110" t="s">
        <v>76</v>
      </c>
      <c r="BK759" s="207">
        <f>ROUND(I759*H759,2)</f>
        <v>0</v>
      </c>
      <c r="BL759" s="110" t="s">
        <v>146</v>
      </c>
      <c r="BM759" s="110" t="s">
        <v>1016</v>
      </c>
    </row>
    <row r="760" spans="2:47" s="259" customFormat="1" ht="27">
      <c r="B760" s="119"/>
      <c r="D760" s="208" t="s">
        <v>148</v>
      </c>
      <c r="F760" s="209" t="s">
        <v>1017</v>
      </c>
      <c r="L760" s="119"/>
      <c r="M760" s="210"/>
      <c r="N760" s="262"/>
      <c r="O760" s="262"/>
      <c r="P760" s="262"/>
      <c r="Q760" s="262"/>
      <c r="R760" s="262"/>
      <c r="S760" s="262"/>
      <c r="T760" s="211"/>
      <c r="AT760" s="110" t="s">
        <v>148</v>
      </c>
      <c r="AU760" s="110" t="s">
        <v>78</v>
      </c>
    </row>
    <row r="761" spans="2:51" s="221" customFormat="1" ht="13.5">
      <c r="B761" s="220"/>
      <c r="D761" s="208" t="s">
        <v>161</v>
      </c>
      <c r="F761" s="223" t="s">
        <v>1018</v>
      </c>
      <c r="H761" s="224">
        <v>16404.525</v>
      </c>
      <c r="L761" s="220"/>
      <c r="M761" s="225"/>
      <c r="N761" s="226"/>
      <c r="O761" s="226"/>
      <c r="P761" s="226"/>
      <c r="Q761" s="226"/>
      <c r="R761" s="226"/>
      <c r="S761" s="226"/>
      <c r="T761" s="227"/>
      <c r="AT761" s="222" t="s">
        <v>161</v>
      </c>
      <c r="AU761" s="222" t="s">
        <v>78</v>
      </c>
      <c r="AV761" s="221" t="s">
        <v>78</v>
      </c>
      <c r="AW761" s="221" t="s">
        <v>6</v>
      </c>
      <c r="AX761" s="221" t="s">
        <v>76</v>
      </c>
      <c r="AY761" s="222" t="s">
        <v>139</v>
      </c>
    </row>
    <row r="762" spans="2:65" s="259" customFormat="1" ht="16.5" customHeight="1">
      <c r="B762" s="119"/>
      <c r="C762" s="196" t="s">
        <v>1019</v>
      </c>
      <c r="D762" s="196" t="s">
        <v>141</v>
      </c>
      <c r="E762" s="197" t="s">
        <v>1020</v>
      </c>
      <c r="F762" s="198" t="s">
        <v>1021</v>
      </c>
      <c r="G762" s="199" t="s">
        <v>433</v>
      </c>
      <c r="H762" s="200">
        <v>1822.725</v>
      </c>
      <c r="I762" s="6"/>
      <c r="J762" s="202">
        <f>ROUND(I762*H762,2)</f>
        <v>0</v>
      </c>
      <c r="K762" s="198" t="s">
        <v>145</v>
      </c>
      <c r="L762" s="119"/>
      <c r="M762" s="203" t="s">
        <v>5</v>
      </c>
      <c r="N762" s="204" t="s">
        <v>41</v>
      </c>
      <c r="O762" s="262"/>
      <c r="P762" s="205">
        <f>O762*H762</f>
        <v>0</v>
      </c>
      <c r="Q762" s="205">
        <v>0</v>
      </c>
      <c r="R762" s="205">
        <f>Q762*H762</f>
        <v>0</v>
      </c>
      <c r="S762" s="205">
        <v>0</v>
      </c>
      <c r="T762" s="206">
        <f>S762*H762</f>
        <v>0</v>
      </c>
      <c r="AR762" s="110" t="s">
        <v>146</v>
      </c>
      <c r="AT762" s="110" t="s">
        <v>141</v>
      </c>
      <c r="AU762" s="110" t="s">
        <v>78</v>
      </c>
      <c r="AY762" s="110" t="s">
        <v>139</v>
      </c>
      <c r="BE762" s="207">
        <f>IF(N762="základní",J762,0)</f>
        <v>0</v>
      </c>
      <c r="BF762" s="207">
        <f>IF(N762="snížená",J762,0)</f>
        <v>0</v>
      </c>
      <c r="BG762" s="207">
        <f>IF(N762="zákl. přenesená",J762,0)</f>
        <v>0</v>
      </c>
      <c r="BH762" s="207">
        <f>IF(N762="sníž. přenesená",J762,0)</f>
        <v>0</v>
      </c>
      <c r="BI762" s="207">
        <f>IF(N762="nulová",J762,0)</f>
        <v>0</v>
      </c>
      <c r="BJ762" s="110" t="s">
        <v>76</v>
      </c>
      <c r="BK762" s="207">
        <f>ROUND(I762*H762,2)</f>
        <v>0</v>
      </c>
      <c r="BL762" s="110" t="s">
        <v>146</v>
      </c>
      <c r="BM762" s="110" t="s">
        <v>1022</v>
      </c>
    </row>
    <row r="763" spans="2:47" s="259" customFormat="1" ht="13.5">
      <c r="B763" s="119"/>
      <c r="D763" s="208" t="s">
        <v>148</v>
      </c>
      <c r="F763" s="209" t="s">
        <v>1023</v>
      </c>
      <c r="L763" s="119"/>
      <c r="M763" s="210"/>
      <c r="N763" s="262"/>
      <c r="O763" s="262"/>
      <c r="P763" s="262"/>
      <c r="Q763" s="262"/>
      <c r="R763" s="262"/>
      <c r="S763" s="262"/>
      <c r="T763" s="211"/>
      <c r="AT763" s="110" t="s">
        <v>148</v>
      </c>
      <c r="AU763" s="110" t="s">
        <v>78</v>
      </c>
    </row>
    <row r="764" spans="2:65" s="259" customFormat="1" ht="25.5" customHeight="1">
      <c r="B764" s="119"/>
      <c r="C764" s="196" t="s">
        <v>1024</v>
      </c>
      <c r="D764" s="196" t="s">
        <v>141</v>
      </c>
      <c r="E764" s="197" t="s">
        <v>1025</v>
      </c>
      <c r="F764" s="198" t="s">
        <v>1026</v>
      </c>
      <c r="G764" s="199" t="s">
        <v>433</v>
      </c>
      <c r="H764" s="200">
        <v>7.425</v>
      </c>
      <c r="I764" s="6"/>
      <c r="J764" s="202">
        <f>ROUND(I764*H764,2)</f>
        <v>0</v>
      </c>
      <c r="K764" s="198" t="s">
        <v>145</v>
      </c>
      <c r="L764" s="119"/>
      <c r="M764" s="203" t="s">
        <v>5</v>
      </c>
      <c r="N764" s="204" t="s">
        <v>41</v>
      </c>
      <c r="O764" s="262"/>
      <c r="P764" s="205">
        <f>O764*H764</f>
        <v>0</v>
      </c>
      <c r="Q764" s="205">
        <v>0</v>
      </c>
      <c r="R764" s="205">
        <f>Q764*H764</f>
        <v>0</v>
      </c>
      <c r="S764" s="205">
        <v>0</v>
      </c>
      <c r="T764" s="206">
        <f>S764*H764</f>
        <v>0</v>
      </c>
      <c r="AR764" s="110" t="s">
        <v>146</v>
      </c>
      <c r="AT764" s="110" t="s">
        <v>141</v>
      </c>
      <c r="AU764" s="110" t="s">
        <v>78</v>
      </c>
      <c r="AY764" s="110" t="s">
        <v>139</v>
      </c>
      <c r="BE764" s="207">
        <f>IF(N764="základní",J764,0)</f>
        <v>0</v>
      </c>
      <c r="BF764" s="207">
        <f>IF(N764="snížená",J764,0)</f>
        <v>0</v>
      </c>
      <c r="BG764" s="207">
        <f>IF(N764="zákl. přenesená",J764,0)</f>
        <v>0</v>
      </c>
      <c r="BH764" s="207">
        <f>IF(N764="sníž. přenesená",J764,0)</f>
        <v>0</v>
      </c>
      <c r="BI764" s="207">
        <f>IF(N764="nulová",J764,0)</f>
        <v>0</v>
      </c>
      <c r="BJ764" s="110" t="s">
        <v>76</v>
      </c>
      <c r="BK764" s="207">
        <f>ROUND(I764*H764,2)</f>
        <v>0</v>
      </c>
      <c r="BL764" s="110" t="s">
        <v>146</v>
      </c>
      <c r="BM764" s="110" t="s">
        <v>1027</v>
      </c>
    </row>
    <row r="765" spans="2:47" s="259" customFormat="1" ht="27">
      <c r="B765" s="119"/>
      <c r="D765" s="208" t="s">
        <v>148</v>
      </c>
      <c r="F765" s="209" t="s">
        <v>1028</v>
      </c>
      <c r="L765" s="119"/>
      <c r="M765" s="210"/>
      <c r="N765" s="262"/>
      <c r="O765" s="262"/>
      <c r="P765" s="262"/>
      <c r="Q765" s="262"/>
      <c r="R765" s="262"/>
      <c r="S765" s="262"/>
      <c r="T765" s="211"/>
      <c r="AT765" s="110" t="s">
        <v>148</v>
      </c>
      <c r="AU765" s="110" t="s">
        <v>78</v>
      </c>
    </row>
    <row r="766" spans="2:51" s="221" customFormat="1" ht="13.5">
      <c r="B766" s="220"/>
      <c r="D766" s="208" t="s">
        <v>161</v>
      </c>
      <c r="E766" s="222" t="s">
        <v>5</v>
      </c>
      <c r="F766" s="223" t="s">
        <v>1029</v>
      </c>
      <c r="H766" s="224">
        <v>7.425</v>
      </c>
      <c r="L766" s="220"/>
      <c r="M766" s="225"/>
      <c r="N766" s="226"/>
      <c r="O766" s="226"/>
      <c r="P766" s="226"/>
      <c r="Q766" s="226"/>
      <c r="R766" s="226"/>
      <c r="S766" s="226"/>
      <c r="T766" s="227"/>
      <c r="AT766" s="222" t="s">
        <v>161</v>
      </c>
      <c r="AU766" s="222" t="s">
        <v>78</v>
      </c>
      <c r="AV766" s="221" t="s">
        <v>78</v>
      </c>
      <c r="AW766" s="221" t="s">
        <v>34</v>
      </c>
      <c r="AX766" s="221" t="s">
        <v>76</v>
      </c>
      <c r="AY766" s="222" t="s">
        <v>139</v>
      </c>
    </row>
    <row r="767" spans="2:65" s="259" customFormat="1" ht="25.5" customHeight="1">
      <c r="B767" s="119"/>
      <c r="C767" s="196" t="s">
        <v>1030</v>
      </c>
      <c r="D767" s="196" t="s">
        <v>141</v>
      </c>
      <c r="E767" s="197" t="s">
        <v>1031</v>
      </c>
      <c r="F767" s="198" t="s">
        <v>1032</v>
      </c>
      <c r="G767" s="199" t="s">
        <v>433</v>
      </c>
      <c r="H767" s="200">
        <v>1033.119</v>
      </c>
      <c r="I767" s="6"/>
      <c r="J767" s="202">
        <f>ROUND(I767*H767,2)</f>
        <v>0</v>
      </c>
      <c r="K767" s="198" t="s">
        <v>145</v>
      </c>
      <c r="L767" s="119"/>
      <c r="M767" s="203" t="s">
        <v>5</v>
      </c>
      <c r="N767" s="204" t="s">
        <v>41</v>
      </c>
      <c r="O767" s="262"/>
      <c r="P767" s="205">
        <f>O767*H767</f>
        <v>0</v>
      </c>
      <c r="Q767" s="205">
        <v>0</v>
      </c>
      <c r="R767" s="205">
        <f>Q767*H767</f>
        <v>0</v>
      </c>
      <c r="S767" s="205">
        <v>0</v>
      </c>
      <c r="T767" s="206">
        <f>S767*H767</f>
        <v>0</v>
      </c>
      <c r="AR767" s="110" t="s">
        <v>146</v>
      </c>
      <c r="AT767" s="110" t="s">
        <v>141</v>
      </c>
      <c r="AU767" s="110" t="s">
        <v>78</v>
      </c>
      <c r="AY767" s="110" t="s">
        <v>139</v>
      </c>
      <c r="BE767" s="207">
        <f>IF(N767="základní",J767,0)</f>
        <v>0</v>
      </c>
      <c r="BF767" s="207">
        <f>IF(N767="snížená",J767,0)</f>
        <v>0</v>
      </c>
      <c r="BG767" s="207">
        <f>IF(N767="zákl. přenesená",J767,0)</f>
        <v>0</v>
      </c>
      <c r="BH767" s="207">
        <f>IF(N767="sníž. přenesená",J767,0)</f>
        <v>0</v>
      </c>
      <c r="BI767" s="207">
        <f>IF(N767="nulová",J767,0)</f>
        <v>0</v>
      </c>
      <c r="BJ767" s="110" t="s">
        <v>76</v>
      </c>
      <c r="BK767" s="207">
        <f>ROUND(I767*H767,2)</f>
        <v>0</v>
      </c>
      <c r="BL767" s="110" t="s">
        <v>146</v>
      </c>
      <c r="BM767" s="110" t="s">
        <v>1033</v>
      </c>
    </row>
    <row r="768" spans="2:47" s="259" customFormat="1" ht="27">
      <c r="B768" s="119"/>
      <c r="D768" s="208" t="s">
        <v>148</v>
      </c>
      <c r="F768" s="209" t="s">
        <v>1034</v>
      </c>
      <c r="L768" s="119"/>
      <c r="M768" s="210"/>
      <c r="N768" s="262"/>
      <c r="O768" s="262"/>
      <c r="P768" s="262"/>
      <c r="Q768" s="262"/>
      <c r="R768" s="262"/>
      <c r="S768" s="262"/>
      <c r="T768" s="211"/>
      <c r="AT768" s="110" t="s">
        <v>148</v>
      </c>
      <c r="AU768" s="110" t="s">
        <v>78</v>
      </c>
    </row>
    <row r="769" spans="2:51" s="221" customFormat="1" ht="13.5">
      <c r="B769" s="220"/>
      <c r="D769" s="208" t="s">
        <v>161</v>
      </c>
      <c r="E769" s="222" t="s">
        <v>5</v>
      </c>
      <c r="F769" s="223" t="s">
        <v>1035</v>
      </c>
      <c r="H769" s="224">
        <v>1033.119</v>
      </c>
      <c r="L769" s="220"/>
      <c r="M769" s="225"/>
      <c r="N769" s="226"/>
      <c r="O769" s="226"/>
      <c r="P769" s="226"/>
      <c r="Q769" s="226"/>
      <c r="R769" s="226"/>
      <c r="S769" s="226"/>
      <c r="T769" s="227"/>
      <c r="AT769" s="222" t="s">
        <v>161</v>
      </c>
      <c r="AU769" s="222" t="s">
        <v>78</v>
      </c>
      <c r="AV769" s="221" t="s">
        <v>78</v>
      </c>
      <c r="AW769" s="221" t="s">
        <v>34</v>
      </c>
      <c r="AX769" s="221" t="s">
        <v>76</v>
      </c>
      <c r="AY769" s="222" t="s">
        <v>139</v>
      </c>
    </row>
    <row r="770" spans="2:65" s="259" customFormat="1" ht="25.5" customHeight="1">
      <c r="B770" s="119"/>
      <c r="C770" s="196" t="s">
        <v>1036</v>
      </c>
      <c r="D770" s="196" t="s">
        <v>141</v>
      </c>
      <c r="E770" s="197" t="s">
        <v>1037</v>
      </c>
      <c r="F770" s="198" t="s">
        <v>1038</v>
      </c>
      <c r="G770" s="199" t="s">
        <v>433</v>
      </c>
      <c r="H770" s="200">
        <v>782.181</v>
      </c>
      <c r="I770" s="6"/>
      <c r="J770" s="202">
        <f>ROUND(I770*H770,2)</f>
        <v>0</v>
      </c>
      <c r="K770" s="198" t="s">
        <v>145</v>
      </c>
      <c r="L770" s="119"/>
      <c r="M770" s="203" t="s">
        <v>5</v>
      </c>
      <c r="N770" s="204" t="s">
        <v>41</v>
      </c>
      <c r="O770" s="262"/>
      <c r="P770" s="205">
        <f>O770*H770</f>
        <v>0</v>
      </c>
      <c r="Q770" s="205">
        <v>0</v>
      </c>
      <c r="R770" s="205">
        <f>Q770*H770</f>
        <v>0</v>
      </c>
      <c r="S770" s="205">
        <v>0</v>
      </c>
      <c r="T770" s="206">
        <f>S770*H770</f>
        <v>0</v>
      </c>
      <c r="AR770" s="110" t="s">
        <v>146</v>
      </c>
      <c r="AT770" s="110" t="s">
        <v>141</v>
      </c>
      <c r="AU770" s="110" t="s">
        <v>78</v>
      </c>
      <c r="AY770" s="110" t="s">
        <v>139</v>
      </c>
      <c r="BE770" s="207">
        <f>IF(N770="základní",J770,0)</f>
        <v>0</v>
      </c>
      <c r="BF770" s="207">
        <f>IF(N770="snížená",J770,0)</f>
        <v>0</v>
      </c>
      <c r="BG770" s="207">
        <f>IF(N770="zákl. přenesená",J770,0)</f>
        <v>0</v>
      </c>
      <c r="BH770" s="207">
        <f>IF(N770="sníž. přenesená",J770,0)</f>
        <v>0</v>
      </c>
      <c r="BI770" s="207">
        <f>IF(N770="nulová",J770,0)</f>
        <v>0</v>
      </c>
      <c r="BJ770" s="110" t="s">
        <v>76</v>
      </c>
      <c r="BK770" s="207">
        <f>ROUND(I770*H770,2)</f>
        <v>0</v>
      </c>
      <c r="BL770" s="110" t="s">
        <v>146</v>
      </c>
      <c r="BM770" s="110" t="s">
        <v>1039</v>
      </c>
    </row>
    <row r="771" spans="2:47" s="259" customFormat="1" ht="27">
      <c r="B771" s="119"/>
      <c r="D771" s="208" t="s">
        <v>148</v>
      </c>
      <c r="F771" s="209" t="s">
        <v>435</v>
      </c>
      <c r="L771" s="119"/>
      <c r="M771" s="210"/>
      <c r="N771" s="262"/>
      <c r="O771" s="262"/>
      <c r="P771" s="262"/>
      <c r="Q771" s="262"/>
      <c r="R771" s="262"/>
      <c r="S771" s="262"/>
      <c r="T771" s="211"/>
      <c r="AT771" s="110" t="s">
        <v>148</v>
      </c>
      <c r="AU771" s="110" t="s">
        <v>78</v>
      </c>
    </row>
    <row r="772" spans="2:51" s="221" customFormat="1" ht="13.5">
      <c r="B772" s="220"/>
      <c r="D772" s="208" t="s">
        <v>161</v>
      </c>
      <c r="E772" s="222" t="s">
        <v>5</v>
      </c>
      <c r="F772" s="223" t="s">
        <v>1040</v>
      </c>
      <c r="H772" s="224">
        <v>782.181</v>
      </c>
      <c r="L772" s="220"/>
      <c r="M772" s="225"/>
      <c r="N772" s="226"/>
      <c r="O772" s="226"/>
      <c r="P772" s="226"/>
      <c r="Q772" s="226"/>
      <c r="R772" s="226"/>
      <c r="S772" s="226"/>
      <c r="T772" s="227"/>
      <c r="AT772" s="222" t="s">
        <v>161</v>
      </c>
      <c r="AU772" s="222" t="s">
        <v>78</v>
      </c>
      <c r="AV772" s="221" t="s">
        <v>78</v>
      </c>
      <c r="AW772" s="221" t="s">
        <v>34</v>
      </c>
      <c r="AX772" s="221" t="s">
        <v>76</v>
      </c>
      <c r="AY772" s="222" t="s">
        <v>139</v>
      </c>
    </row>
    <row r="773" spans="2:63" s="184" customFormat="1" ht="29.85" customHeight="1">
      <c r="B773" s="183"/>
      <c r="D773" s="185" t="s">
        <v>69</v>
      </c>
      <c r="E773" s="194" t="s">
        <v>1041</v>
      </c>
      <c r="F773" s="194" t="s">
        <v>1042</v>
      </c>
      <c r="J773" s="195">
        <f>BK773</f>
        <v>0</v>
      </c>
      <c r="L773" s="183"/>
      <c r="M773" s="188"/>
      <c r="N773" s="189"/>
      <c r="O773" s="189"/>
      <c r="P773" s="190">
        <f>SUM(P774:P775)</f>
        <v>0</v>
      </c>
      <c r="Q773" s="189"/>
      <c r="R773" s="190">
        <f>SUM(R774:R775)</f>
        <v>0</v>
      </c>
      <c r="S773" s="189"/>
      <c r="T773" s="191">
        <f>SUM(T774:T775)</f>
        <v>0</v>
      </c>
      <c r="AR773" s="185" t="s">
        <v>76</v>
      </c>
      <c r="AT773" s="192" t="s">
        <v>69</v>
      </c>
      <c r="AU773" s="192" t="s">
        <v>76</v>
      </c>
      <c r="AY773" s="185" t="s">
        <v>139</v>
      </c>
      <c r="BK773" s="193">
        <f>SUM(BK774:BK775)</f>
        <v>0</v>
      </c>
    </row>
    <row r="774" spans="2:65" s="259" customFormat="1" ht="16.5" customHeight="1">
      <c r="B774" s="119"/>
      <c r="C774" s="196" t="s">
        <v>1043</v>
      </c>
      <c r="D774" s="196" t="s">
        <v>141</v>
      </c>
      <c r="E774" s="197" t="s">
        <v>1044</v>
      </c>
      <c r="F774" s="198" t="s">
        <v>1045</v>
      </c>
      <c r="G774" s="199" t="s">
        <v>433</v>
      </c>
      <c r="H774" s="200">
        <v>1601.665</v>
      </c>
      <c r="I774" s="6"/>
      <c r="J774" s="202">
        <f>ROUND(I774*H774,2)</f>
        <v>0</v>
      </c>
      <c r="K774" s="198" t="s">
        <v>145</v>
      </c>
      <c r="L774" s="119"/>
      <c r="M774" s="203" t="s">
        <v>5</v>
      </c>
      <c r="N774" s="204" t="s">
        <v>41</v>
      </c>
      <c r="O774" s="262"/>
      <c r="P774" s="205">
        <f>O774*H774</f>
        <v>0</v>
      </c>
      <c r="Q774" s="205">
        <v>0</v>
      </c>
      <c r="R774" s="205">
        <f>Q774*H774</f>
        <v>0</v>
      </c>
      <c r="S774" s="205">
        <v>0</v>
      </c>
      <c r="T774" s="206">
        <f>S774*H774</f>
        <v>0</v>
      </c>
      <c r="AR774" s="110" t="s">
        <v>146</v>
      </c>
      <c r="AT774" s="110" t="s">
        <v>141</v>
      </c>
      <c r="AU774" s="110" t="s">
        <v>78</v>
      </c>
      <c r="AY774" s="110" t="s">
        <v>139</v>
      </c>
      <c r="BE774" s="207">
        <f>IF(N774="základní",J774,0)</f>
        <v>0</v>
      </c>
      <c r="BF774" s="207">
        <f>IF(N774="snížená",J774,0)</f>
        <v>0</v>
      </c>
      <c r="BG774" s="207">
        <f>IF(N774="zákl. přenesená",J774,0)</f>
        <v>0</v>
      </c>
      <c r="BH774" s="207">
        <f>IF(N774="sníž. přenesená",J774,0)</f>
        <v>0</v>
      </c>
      <c r="BI774" s="207">
        <f>IF(N774="nulová",J774,0)</f>
        <v>0</v>
      </c>
      <c r="BJ774" s="110" t="s">
        <v>76</v>
      </c>
      <c r="BK774" s="207">
        <f>ROUND(I774*H774,2)</f>
        <v>0</v>
      </c>
      <c r="BL774" s="110" t="s">
        <v>146</v>
      </c>
      <c r="BM774" s="110" t="s">
        <v>1046</v>
      </c>
    </row>
    <row r="775" spans="2:47" s="259" customFormat="1" ht="27">
      <c r="B775" s="119"/>
      <c r="D775" s="208" t="s">
        <v>148</v>
      </c>
      <c r="F775" s="209" t="s">
        <v>1047</v>
      </c>
      <c r="L775" s="119"/>
      <c r="M775" s="255"/>
      <c r="N775" s="256"/>
      <c r="O775" s="256"/>
      <c r="P775" s="256"/>
      <c r="Q775" s="256"/>
      <c r="R775" s="256"/>
      <c r="S775" s="256"/>
      <c r="T775" s="257"/>
      <c r="AT775" s="110" t="s">
        <v>148</v>
      </c>
      <c r="AU775" s="110" t="s">
        <v>78</v>
      </c>
    </row>
    <row r="776" spans="2:12" s="259" customFormat="1" ht="6.95" customHeight="1">
      <c r="B776" s="142"/>
      <c r="C776" s="143"/>
      <c r="D776" s="143"/>
      <c r="E776" s="143"/>
      <c r="F776" s="143"/>
      <c r="G776" s="143"/>
      <c r="H776" s="143"/>
      <c r="I776" s="143"/>
      <c r="J776" s="143"/>
      <c r="K776" s="143"/>
      <c r="L776" s="119"/>
    </row>
  </sheetData>
  <sheetProtection algorithmName="SHA-512" hashValue="Jr2sLP5I0jf0znv9wl2BkV4EF3I7Yjw3rYlrJnh2ZymMonashUMe/1Ue4os6JMgyctxqLYN2zOLv+/e9VmjsIg==" saltValue="QRIDQZPLvF/cGBoAjGwfnQ==" spinCount="100000" sheet="1" objects="1" scenarios="1"/>
  <autoFilter ref="C90:K775"/>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31"/>
  <sheetViews>
    <sheetView showGridLines="0" workbookViewId="0" topLeftCell="A1">
      <pane ySplit="1" topLeftCell="A493" activePane="bottomLeft" state="frozen"/>
      <selection pane="bottomLeft" activeCell="I512" sqref="I512"/>
    </sheetView>
  </sheetViews>
  <sheetFormatPr defaultColWidth="9.33203125" defaultRowHeight="13.5"/>
  <cols>
    <col min="1" max="1" width="8.33203125" style="261" customWidth="1"/>
    <col min="2" max="2" width="1.66796875" style="261" customWidth="1"/>
    <col min="3" max="3" width="4.16015625" style="261" customWidth="1"/>
    <col min="4" max="4" width="4.33203125" style="261" customWidth="1"/>
    <col min="5" max="5" width="17.16015625" style="261" customWidth="1"/>
    <col min="6" max="6" width="75" style="261" customWidth="1"/>
    <col min="7" max="7" width="8.66015625" style="261" customWidth="1"/>
    <col min="8" max="8" width="11.16015625" style="261" customWidth="1"/>
    <col min="9" max="9" width="12.66015625" style="261" customWidth="1"/>
    <col min="10" max="10" width="23.5" style="261" customWidth="1"/>
    <col min="11" max="11" width="15.5" style="261" customWidth="1"/>
    <col min="12" max="12" width="9.33203125" style="261" customWidth="1"/>
    <col min="13" max="18" width="9.33203125" style="261" hidden="1" customWidth="1"/>
    <col min="19" max="19" width="8.16015625" style="261" hidden="1" customWidth="1"/>
    <col min="20" max="20" width="29.66015625" style="261" hidden="1" customWidth="1"/>
    <col min="21" max="21" width="16.33203125" style="261" hidden="1" customWidth="1"/>
    <col min="22" max="22" width="12.33203125" style="261" customWidth="1"/>
    <col min="23" max="23" width="16.33203125" style="261" customWidth="1"/>
    <col min="24" max="24" width="12.33203125" style="261" customWidth="1"/>
    <col min="25" max="25" width="15" style="261" customWidth="1"/>
    <col min="26" max="26" width="11" style="261" customWidth="1"/>
    <col min="27" max="27" width="15" style="261" customWidth="1"/>
    <col min="28" max="28" width="16.33203125" style="261" customWidth="1"/>
    <col min="29" max="29" width="11" style="261" customWidth="1"/>
    <col min="30" max="30" width="15" style="261" customWidth="1"/>
    <col min="31" max="31" width="16.33203125" style="261" customWidth="1"/>
    <col min="32" max="43" width="9.33203125" style="261" customWidth="1"/>
    <col min="44" max="65" width="9.33203125" style="261" hidden="1" customWidth="1"/>
    <col min="66" max="16384" width="9.33203125" style="261" customWidth="1"/>
  </cols>
  <sheetData>
    <row r="1" spans="1:70" ht="21.75" customHeight="1">
      <c r="A1" s="108"/>
      <c r="B1" s="3"/>
      <c r="C1" s="3"/>
      <c r="D1" s="4" t="s">
        <v>1</v>
      </c>
      <c r="E1" s="3"/>
      <c r="F1" s="260" t="s">
        <v>99</v>
      </c>
      <c r="G1" s="486" t="s">
        <v>100</v>
      </c>
      <c r="H1" s="486"/>
      <c r="I1" s="3"/>
      <c r="J1" s="260" t="s">
        <v>101</v>
      </c>
      <c r="K1" s="4" t="s">
        <v>102</v>
      </c>
      <c r="L1" s="260" t="s">
        <v>103</v>
      </c>
      <c r="M1" s="260"/>
      <c r="N1" s="260"/>
      <c r="O1" s="260"/>
      <c r="P1" s="260"/>
      <c r="Q1" s="260"/>
      <c r="R1" s="260"/>
      <c r="S1" s="260"/>
      <c r="T1" s="260"/>
      <c r="U1" s="109"/>
      <c r="V1" s="109"/>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row>
    <row r="2" spans="3:46" ht="36.95" customHeight="1">
      <c r="L2" s="443" t="s">
        <v>8</v>
      </c>
      <c r="M2" s="444"/>
      <c r="N2" s="444"/>
      <c r="O2" s="444"/>
      <c r="P2" s="444"/>
      <c r="Q2" s="444"/>
      <c r="R2" s="444"/>
      <c r="S2" s="444"/>
      <c r="T2" s="444"/>
      <c r="U2" s="444"/>
      <c r="V2" s="444"/>
      <c r="AT2" s="110" t="s">
        <v>86</v>
      </c>
    </row>
    <row r="3" spans="2:46" ht="6.95" customHeight="1">
      <c r="B3" s="111"/>
      <c r="C3" s="112"/>
      <c r="D3" s="112"/>
      <c r="E3" s="112"/>
      <c r="F3" s="112"/>
      <c r="G3" s="112"/>
      <c r="H3" s="112"/>
      <c r="I3" s="112"/>
      <c r="J3" s="112"/>
      <c r="K3" s="113"/>
      <c r="AT3" s="110" t="s">
        <v>78</v>
      </c>
    </row>
    <row r="4" spans="2:46" ht="36.95" customHeight="1">
      <c r="B4" s="114"/>
      <c r="C4" s="115"/>
      <c r="D4" s="116" t="s">
        <v>104</v>
      </c>
      <c r="E4" s="115"/>
      <c r="F4" s="115"/>
      <c r="G4" s="115"/>
      <c r="H4" s="115"/>
      <c r="I4" s="115"/>
      <c r="J4" s="115"/>
      <c r="K4" s="117"/>
      <c r="M4" s="118" t="s">
        <v>13</v>
      </c>
      <c r="AT4" s="110" t="s">
        <v>6</v>
      </c>
    </row>
    <row r="5" spans="2:11" ht="6.95" customHeight="1">
      <c r="B5" s="114"/>
      <c r="C5" s="115"/>
      <c r="D5" s="115"/>
      <c r="E5" s="115"/>
      <c r="F5" s="115"/>
      <c r="G5" s="115"/>
      <c r="H5" s="115"/>
      <c r="I5" s="115"/>
      <c r="J5" s="115"/>
      <c r="K5" s="117"/>
    </row>
    <row r="6" spans="2:11" ht="15">
      <c r="B6" s="114"/>
      <c r="C6" s="115"/>
      <c r="D6" s="264" t="s">
        <v>19</v>
      </c>
      <c r="E6" s="115"/>
      <c r="F6" s="115"/>
      <c r="G6" s="115"/>
      <c r="H6" s="115"/>
      <c r="I6" s="115"/>
      <c r="J6" s="115"/>
      <c r="K6" s="117"/>
    </row>
    <row r="7" spans="2:11" ht="16.5" customHeight="1">
      <c r="B7" s="114"/>
      <c r="C7" s="115"/>
      <c r="D7" s="115"/>
      <c r="E7" s="487" t="str">
        <f>'Rekapitulace stavby'!K6</f>
        <v>Úprava Staré Jaktarky</v>
      </c>
      <c r="F7" s="493"/>
      <c r="G7" s="493"/>
      <c r="H7" s="493"/>
      <c r="I7" s="115"/>
      <c r="J7" s="115"/>
      <c r="K7" s="117"/>
    </row>
    <row r="8" spans="2:11" ht="15">
      <c r="B8" s="114"/>
      <c r="C8" s="115"/>
      <c r="D8" s="264" t="s">
        <v>105</v>
      </c>
      <c r="E8" s="115"/>
      <c r="F8" s="115"/>
      <c r="G8" s="115"/>
      <c r="H8" s="115"/>
      <c r="I8" s="115"/>
      <c r="J8" s="115"/>
      <c r="K8" s="117"/>
    </row>
    <row r="9" spans="2:11" s="259" customFormat="1" ht="16.5" customHeight="1">
      <c r="B9" s="119"/>
      <c r="C9" s="262"/>
      <c r="D9" s="262"/>
      <c r="E9" s="487" t="s">
        <v>106</v>
      </c>
      <c r="F9" s="488"/>
      <c r="G9" s="488"/>
      <c r="H9" s="488"/>
      <c r="I9" s="262"/>
      <c r="J9" s="262"/>
      <c r="K9" s="120"/>
    </row>
    <row r="10" spans="2:11" s="259" customFormat="1" ht="15">
      <c r="B10" s="119"/>
      <c r="C10" s="262"/>
      <c r="D10" s="264" t="s">
        <v>107</v>
      </c>
      <c r="E10" s="262"/>
      <c r="F10" s="262"/>
      <c r="G10" s="262"/>
      <c r="H10" s="262"/>
      <c r="I10" s="262"/>
      <c r="J10" s="262"/>
      <c r="K10" s="120"/>
    </row>
    <row r="11" spans="2:11" s="259" customFormat="1" ht="36.95" customHeight="1">
      <c r="B11" s="119"/>
      <c r="C11" s="262"/>
      <c r="D11" s="262"/>
      <c r="E11" s="489" t="s">
        <v>1048</v>
      </c>
      <c r="F11" s="488"/>
      <c r="G11" s="488"/>
      <c r="H11" s="488"/>
      <c r="I11" s="262"/>
      <c r="J11" s="262"/>
      <c r="K11" s="120"/>
    </row>
    <row r="12" spans="2:11" s="259" customFormat="1" ht="13.5">
      <c r="B12" s="119"/>
      <c r="C12" s="262"/>
      <c r="D12" s="262"/>
      <c r="E12" s="262"/>
      <c r="F12" s="262"/>
      <c r="G12" s="262"/>
      <c r="H12" s="262"/>
      <c r="I12" s="262"/>
      <c r="J12" s="262"/>
      <c r="K12" s="120"/>
    </row>
    <row r="13" spans="2:11" s="259" customFormat="1" ht="14.45" customHeight="1">
      <c r="B13" s="119"/>
      <c r="C13" s="262"/>
      <c r="D13" s="264" t="s">
        <v>21</v>
      </c>
      <c r="E13" s="262"/>
      <c r="F13" s="121" t="s">
        <v>5</v>
      </c>
      <c r="G13" s="262"/>
      <c r="H13" s="262"/>
      <c r="I13" s="264" t="s">
        <v>22</v>
      </c>
      <c r="J13" s="121" t="s">
        <v>5</v>
      </c>
      <c r="K13" s="120"/>
    </row>
    <row r="14" spans="2:11" s="259" customFormat="1" ht="14.45" customHeight="1">
      <c r="B14" s="119"/>
      <c r="C14" s="262"/>
      <c r="D14" s="264" t="s">
        <v>23</v>
      </c>
      <c r="E14" s="262"/>
      <c r="F14" s="121" t="s">
        <v>24</v>
      </c>
      <c r="G14" s="262"/>
      <c r="H14" s="262"/>
      <c r="I14" s="264" t="s">
        <v>25</v>
      </c>
      <c r="J14" s="122">
        <f>'Rekapitulace stavby'!AN8</f>
        <v>43220</v>
      </c>
      <c r="K14" s="120"/>
    </row>
    <row r="15" spans="2:11" s="259" customFormat="1" ht="10.9" customHeight="1">
      <c r="B15" s="119"/>
      <c r="C15" s="262"/>
      <c r="D15" s="262"/>
      <c r="E15" s="262"/>
      <c r="F15" s="262"/>
      <c r="G15" s="262"/>
      <c r="H15" s="262"/>
      <c r="I15" s="262"/>
      <c r="J15" s="262"/>
      <c r="K15" s="120"/>
    </row>
    <row r="16" spans="2:11" s="259" customFormat="1" ht="14.45" customHeight="1">
      <c r="B16" s="119"/>
      <c r="C16" s="262"/>
      <c r="D16" s="264" t="s">
        <v>26</v>
      </c>
      <c r="E16" s="262"/>
      <c r="F16" s="262"/>
      <c r="G16" s="262"/>
      <c r="H16" s="262"/>
      <c r="I16" s="264" t="s">
        <v>27</v>
      </c>
      <c r="J16" s="121" t="s">
        <v>5</v>
      </c>
      <c r="K16" s="120"/>
    </row>
    <row r="17" spans="2:11" s="259" customFormat="1" ht="18" customHeight="1">
      <c r="B17" s="119"/>
      <c r="C17" s="262"/>
      <c r="D17" s="262"/>
      <c r="E17" s="121" t="s">
        <v>28</v>
      </c>
      <c r="F17" s="262"/>
      <c r="G17" s="262"/>
      <c r="H17" s="262"/>
      <c r="I17" s="264" t="s">
        <v>29</v>
      </c>
      <c r="J17" s="121" t="s">
        <v>5</v>
      </c>
      <c r="K17" s="120"/>
    </row>
    <row r="18" spans="2:11" s="259" customFormat="1" ht="6.95" customHeight="1">
      <c r="B18" s="119"/>
      <c r="C18" s="262"/>
      <c r="D18" s="262"/>
      <c r="E18" s="262"/>
      <c r="F18" s="262"/>
      <c r="G18" s="262"/>
      <c r="H18" s="262"/>
      <c r="I18" s="262"/>
      <c r="J18" s="262"/>
      <c r="K18" s="120"/>
    </row>
    <row r="19" spans="2:11" s="259" customFormat="1" ht="14.45" customHeight="1">
      <c r="B19" s="119"/>
      <c r="C19" s="262"/>
      <c r="D19" s="264" t="s">
        <v>30</v>
      </c>
      <c r="E19" s="262"/>
      <c r="F19" s="262"/>
      <c r="G19" s="262"/>
      <c r="H19" s="262"/>
      <c r="I19" s="264" t="s">
        <v>27</v>
      </c>
      <c r="J19" s="121" t="str">
        <f>IF('Rekapitulace stavby'!AN13="Vyplň údaj","",IF('Rekapitulace stavby'!AN13="","",'Rekapitulace stavby'!AN13))</f>
        <v/>
      </c>
      <c r="K19" s="120"/>
    </row>
    <row r="20" spans="2:11" s="259" customFormat="1" ht="18" customHeight="1">
      <c r="B20" s="119"/>
      <c r="C20" s="262"/>
      <c r="D20" s="262"/>
      <c r="E20" s="121" t="str">
        <f>IF('Rekapitulace stavby'!E14="Vyplň údaj","",IF('Rekapitulace stavby'!E14="","",'Rekapitulace stavby'!E14))</f>
        <v/>
      </c>
      <c r="F20" s="262"/>
      <c r="G20" s="262"/>
      <c r="H20" s="262"/>
      <c r="I20" s="264" t="s">
        <v>29</v>
      </c>
      <c r="J20" s="121" t="str">
        <f>IF('Rekapitulace stavby'!AN14="Vyplň údaj","",IF('Rekapitulace stavby'!AN14="","",'Rekapitulace stavby'!AN14))</f>
        <v/>
      </c>
      <c r="K20" s="120"/>
    </row>
    <row r="21" spans="2:11" s="259" customFormat="1" ht="6.95" customHeight="1">
      <c r="B21" s="119"/>
      <c r="C21" s="262"/>
      <c r="D21" s="262"/>
      <c r="E21" s="262"/>
      <c r="F21" s="262"/>
      <c r="G21" s="262"/>
      <c r="H21" s="262"/>
      <c r="I21" s="262"/>
      <c r="J21" s="262"/>
      <c r="K21" s="120"/>
    </row>
    <row r="22" spans="2:11" s="259" customFormat="1" ht="14.45" customHeight="1">
      <c r="B22" s="119"/>
      <c r="C22" s="262"/>
      <c r="D22" s="264" t="s">
        <v>32</v>
      </c>
      <c r="E22" s="262"/>
      <c r="F22" s="262"/>
      <c r="G22" s="262"/>
      <c r="H22" s="262"/>
      <c r="I22" s="264" t="s">
        <v>27</v>
      </c>
      <c r="J22" s="121" t="s">
        <v>5</v>
      </c>
      <c r="K22" s="120"/>
    </row>
    <row r="23" spans="2:11" s="259" customFormat="1" ht="18" customHeight="1">
      <c r="B23" s="119"/>
      <c r="C23" s="262"/>
      <c r="D23" s="262"/>
      <c r="E23" s="121" t="s">
        <v>33</v>
      </c>
      <c r="F23" s="262"/>
      <c r="G23" s="262"/>
      <c r="H23" s="262"/>
      <c r="I23" s="264" t="s">
        <v>29</v>
      </c>
      <c r="J23" s="121" t="s">
        <v>5</v>
      </c>
      <c r="K23" s="120"/>
    </row>
    <row r="24" spans="2:11" s="259" customFormat="1" ht="6.95" customHeight="1">
      <c r="B24" s="119"/>
      <c r="C24" s="262"/>
      <c r="D24" s="262"/>
      <c r="E24" s="262"/>
      <c r="F24" s="262"/>
      <c r="G24" s="262"/>
      <c r="H24" s="262"/>
      <c r="I24" s="262"/>
      <c r="J24" s="262"/>
      <c r="K24" s="120"/>
    </row>
    <row r="25" spans="2:11" s="259" customFormat="1" ht="14.45" customHeight="1">
      <c r="B25" s="119"/>
      <c r="C25" s="262"/>
      <c r="D25" s="264" t="s">
        <v>35</v>
      </c>
      <c r="E25" s="262"/>
      <c r="F25" s="262"/>
      <c r="G25" s="262"/>
      <c r="H25" s="262"/>
      <c r="I25" s="262"/>
      <c r="J25" s="262"/>
      <c r="K25" s="120"/>
    </row>
    <row r="26" spans="2:11" s="126" customFormat="1" ht="16.5" customHeight="1">
      <c r="B26" s="123"/>
      <c r="C26" s="124"/>
      <c r="D26" s="124"/>
      <c r="E26" s="481" t="s">
        <v>5</v>
      </c>
      <c r="F26" s="481"/>
      <c r="G26" s="481"/>
      <c r="H26" s="481"/>
      <c r="I26" s="124"/>
      <c r="J26" s="124"/>
      <c r="K26" s="125"/>
    </row>
    <row r="27" spans="2:11" s="259" customFormat="1" ht="6.95" customHeight="1">
      <c r="B27" s="119"/>
      <c r="C27" s="262"/>
      <c r="D27" s="262"/>
      <c r="E27" s="262"/>
      <c r="F27" s="262"/>
      <c r="G27" s="262"/>
      <c r="H27" s="262"/>
      <c r="I27" s="262"/>
      <c r="J27" s="262"/>
      <c r="K27" s="120"/>
    </row>
    <row r="28" spans="2:11" s="259" customFormat="1" ht="6.95" customHeight="1">
      <c r="B28" s="119"/>
      <c r="C28" s="262"/>
      <c r="D28" s="127"/>
      <c r="E28" s="127"/>
      <c r="F28" s="127"/>
      <c r="G28" s="127"/>
      <c r="H28" s="127"/>
      <c r="I28" s="127"/>
      <c r="J28" s="127"/>
      <c r="K28" s="128"/>
    </row>
    <row r="29" spans="2:11" s="259" customFormat="1" ht="25.35" customHeight="1">
      <c r="B29" s="119"/>
      <c r="C29" s="262"/>
      <c r="D29" s="129" t="s">
        <v>36</v>
      </c>
      <c r="E29" s="262"/>
      <c r="F29" s="262"/>
      <c r="G29" s="262"/>
      <c r="H29" s="262"/>
      <c r="I29" s="262"/>
      <c r="J29" s="130">
        <f>ROUND(J91,2)</f>
        <v>0</v>
      </c>
      <c r="K29" s="120"/>
    </row>
    <row r="30" spans="2:11" s="259" customFormat="1" ht="6.95" customHeight="1">
      <c r="B30" s="119"/>
      <c r="C30" s="262"/>
      <c r="D30" s="127"/>
      <c r="E30" s="127"/>
      <c r="F30" s="127"/>
      <c r="G30" s="127"/>
      <c r="H30" s="127"/>
      <c r="I30" s="127"/>
      <c r="J30" s="127"/>
      <c r="K30" s="128"/>
    </row>
    <row r="31" spans="2:11" s="259" customFormat="1" ht="14.45" customHeight="1">
      <c r="B31" s="119"/>
      <c r="C31" s="262"/>
      <c r="D31" s="262"/>
      <c r="E31" s="262"/>
      <c r="F31" s="131" t="s">
        <v>38</v>
      </c>
      <c r="G31" s="262"/>
      <c r="H31" s="262"/>
      <c r="I31" s="131" t="s">
        <v>37</v>
      </c>
      <c r="J31" s="131" t="s">
        <v>39</v>
      </c>
      <c r="K31" s="120"/>
    </row>
    <row r="32" spans="2:11" s="259" customFormat="1" ht="14.45" customHeight="1">
      <c r="B32" s="119"/>
      <c r="C32" s="262"/>
      <c r="D32" s="132" t="s">
        <v>40</v>
      </c>
      <c r="E32" s="132" t="s">
        <v>41</v>
      </c>
      <c r="F32" s="133">
        <f>ROUND(SUM(BE91:BE530),2)</f>
        <v>0</v>
      </c>
      <c r="G32" s="262"/>
      <c r="H32" s="262"/>
      <c r="I32" s="134">
        <v>0.21</v>
      </c>
      <c r="J32" s="133">
        <f>ROUND(ROUND((SUM(BE91:BE530)),2)*I32,2)</f>
        <v>0</v>
      </c>
      <c r="K32" s="120"/>
    </row>
    <row r="33" spans="2:11" s="259" customFormat="1" ht="14.45" customHeight="1">
      <c r="B33" s="119"/>
      <c r="C33" s="262"/>
      <c r="D33" s="262"/>
      <c r="E33" s="132" t="s">
        <v>42</v>
      </c>
      <c r="F33" s="133">
        <f>ROUND(SUM(BF91:BF530),2)</f>
        <v>0</v>
      </c>
      <c r="G33" s="262"/>
      <c r="H33" s="262"/>
      <c r="I33" s="134">
        <v>0.15</v>
      </c>
      <c r="J33" s="133">
        <f>ROUND(ROUND((SUM(BF91:BF530)),2)*I33,2)</f>
        <v>0</v>
      </c>
      <c r="K33" s="120"/>
    </row>
    <row r="34" spans="2:11" s="259" customFormat="1" ht="14.45" customHeight="1" hidden="1">
      <c r="B34" s="119"/>
      <c r="C34" s="262"/>
      <c r="D34" s="262"/>
      <c r="E34" s="132" t="s">
        <v>43</v>
      </c>
      <c r="F34" s="133">
        <f>ROUND(SUM(BG91:BG530),2)</f>
        <v>0</v>
      </c>
      <c r="G34" s="262"/>
      <c r="H34" s="262"/>
      <c r="I34" s="134">
        <v>0.21</v>
      </c>
      <c r="J34" s="133">
        <v>0</v>
      </c>
      <c r="K34" s="120"/>
    </row>
    <row r="35" spans="2:11" s="259" customFormat="1" ht="14.45" customHeight="1" hidden="1">
      <c r="B35" s="119"/>
      <c r="C35" s="262"/>
      <c r="D35" s="262"/>
      <c r="E35" s="132" t="s">
        <v>44</v>
      </c>
      <c r="F35" s="133">
        <f>ROUND(SUM(BH91:BH530),2)</f>
        <v>0</v>
      </c>
      <c r="G35" s="262"/>
      <c r="H35" s="262"/>
      <c r="I35" s="134">
        <v>0.15</v>
      </c>
      <c r="J35" s="133">
        <v>0</v>
      </c>
      <c r="K35" s="120"/>
    </row>
    <row r="36" spans="2:11" s="259" customFormat="1" ht="14.45" customHeight="1" hidden="1">
      <c r="B36" s="119"/>
      <c r="C36" s="262"/>
      <c r="D36" s="262"/>
      <c r="E36" s="132" t="s">
        <v>45</v>
      </c>
      <c r="F36" s="133">
        <f>ROUND(SUM(BI91:BI530),2)</f>
        <v>0</v>
      </c>
      <c r="G36" s="262"/>
      <c r="H36" s="262"/>
      <c r="I36" s="134">
        <v>0</v>
      </c>
      <c r="J36" s="133">
        <v>0</v>
      </c>
      <c r="K36" s="120"/>
    </row>
    <row r="37" spans="2:11" s="259" customFormat="1" ht="6.95" customHeight="1">
      <c r="B37" s="119"/>
      <c r="C37" s="262"/>
      <c r="D37" s="262"/>
      <c r="E37" s="262"/>
      <c r="F37" s="262"/>
      <c r="G37" s="262"/>
      <c r="H37" s="262"/>
      <c r="I37" s="262"/>
      <c r="J37" s="262"/>
      <c r="K37" s="120"/>
    </row>
    <row r="38" spans="2:11" s="259" customFormat="1" ht="25.35" customHeight="1">
      <c r="B38" s="119"/>
      <c r="C38" s="135"/>
      <c r="D38" s="136" t="s">
        <v>46</v>
      </c>
      <c r="E38" s="137"/>
      <c r="F38" s="137"/>
      <c r="G38" s="138" t="s">
        <v>47</v>
      </c>
      <c r="H38" s="139" t="s">
        <v>48</v>
      </c>
      <c r="I38" s="137"/>
      <c r="J38" s="140">
        <f>SUM(J29:J36)</f>
        <v>0</v>
      </c>
      <c r="K38" s="141"/>
    </row>
    <row r="39" spans="2:11" s="259" customFormat="1" ht="14.45" customHeight="1">
      <c r="B39" s="142"/>
      <c r="C39" s="143"/>
      <c r="D39" s="143"/>
      <c r="E39" s="143"/>
      <c r="F39" s="143"/>
      <c r="G39" s="143"/>
      <c r="H39" s="143"/>
      <c r="I39" s="143"/>
      <c r="J39" s="143"/>
      <c r="K39" s="144"/>
    </row>
    <row r="43" spans="2:11" s="259" customFormat="1" ht="6.95" customHeight="1">
      <c r="B43" s="145"/>
      <c r="C43" s="146"/>
      <c r="D43" s="146"/>
      <c r="E43" s="146"/>
      <c r="F43" s="146"/>
      <c r="G43" s="146"/>
      <c r="H43" s="146"/>
      <c r="I43" s="146"/>
      <c r="J43" s="146"/>
      <c r="K43" s="147"/>
    </row>
    <row r="44" spans="2:11" s="259" customFormat="1" ht="36.95" customHeight="1">
      <c r="B44" s="119"/>
      <c r="C44" s="116" t="s">
        <v>109</v>
      </c>
      <c r="D44" s="262"/>
      <c r="E44" s="262"/>
      <c r="F44" s="262"/>
      <c r="G44" s="262"/>
      <c r="H44" s="262"/>
      <c r="I44" s="262"/>
      <c r="J44" s="262"/>
      <c r="K44" s="120"/>
    </row>
    <row r="45" spans="2:11" s="259" customFormat="1" ht="6.95" customHeight="1">
      <c r="B45" s="119"/>
      <c r="C45" s="262"/>
      <c r="D45" s="262"/>
      <c r="E45" s="262"/>
      <c r="F45" s="262"/>
      <c r="G45" s="262"/>
      <c r="H45" s="262"/>
      <c r="I45" s="262"/>
      <c r="J45" s="262"/>
      <c r="K45" s="120"/>
    </row>
    <row r="46" spans="2:11" s="259" customFormat="1" ht="14.45" customHeight="1">
      <c r="B46" s="119"/>
      <c r="C46" s="264" t="s">
        <v>19</v>
      </c>
      <c r="D46" s="262"/>
      <c r="E46" s="262"/>
      <c r="F46" s="262"/>
      <c r="G46" s="262"/>
      <c r="H46" s="262"/>
      <c r="I46" s="262"/>
      <c r="J46" s="262"/>
      <c r="K46" s="120"/>
    </row>
    <row r="47" spans="2:11" s="259" customFormat="1" ht="16.5" customHeight="1">
      <c r="B47" s="119"/>
      <c r="C47" s="262"/>
      <c r="D47" s="262"/>
      <c r="E47" s="487" t="str">
        <f>E7</f>
        <v>Úprava Staré Jaktarky</v>
      </c>
      <c r="F47" s="493"/>
      <c r="G47" s="493"/>
      <c r="H47" s="493"/>
      <c r="I47" s="262"/>
      <c r="J47" s="262"/>
      <c r="K47" s="120"/>
    </row>
    <row r="48" spans="2:11" ht="15">
      <c r="B48" s="114"/>
      <c r="C48" s="264" t="s">
        <v>105</v>
      </c>
      <c r="D48" s="115"/>
      <c r="E48" s="115"/>
      <c r="F48" s="115"/>
      <c r="G48" s="115"/>
      <c r="H48" s="115"/>
      <c r="I48" s="115"/>
      <c r="J48" s="115"/>
      <c r="K48" s="117"/>
    </row>
    <row r="49" spans="2:11" s="259" customFormat="1" ht="16.5" customHeight="1">
      <c r="B49" s="119"/>
      <c r="C49" s="262"/>
      <c r="D49" s="262"/>
      <c r="E49" s="487" t="s">
        <v>106</v>
      </c>
      <c r="F49" s="488"/>
      <c r="G49" s="488"/>
      <c r="H49" s="488"/>
      <c r="I49" s="262"/>
      <c r="J49" s="262"/>
      <c r="K49" s="120"/>
    </row>
    <row r="50" spans="2:11" s="259" customFormat="1" ht="14.45" customHeight="1">
      <c r="B50" s="119"/>
      <c r="C50" s="264" t="s">
        <v>107</v>
      </c>
      <c r="D50" s="262"/>
      <c r="E50" s="262"/>
      <c r="F50" s="262"/>
      <c r="G50" s="262"/>
      <c r="H50" s="262"/>
      <c r="I50" s="262"/>
      <c r="J50" s="262"/>
      <c r="K50" s="120"/>
    </row>
    <row r="51" spans="2:11" s="259" customFormat="1" ht="17.25" customHeight="1">
      <c r="B51" s="119"/>
      <c r="C51" s="262"/>
      <c r="D51" s="262"/>
      <c r="E51" s="489" t="str">
        <f>E11</f>
        <v>002 - SO 102 Kanalizační přípojky</v>
      </c>
      <c r="F51" s="488"/>
      <c r="G51" s="488"/>
      <c r="H51" s="488"/>
      <c r="I51" s="262"/>
      <c r="J51" s="262"/>
      <c r="K51" s="120"/>
    </row>
    <row r="52" spans="2:11" s="259" customFormat="1" ht="6.95" customHeight="1">
      <c r="B52" s="119"/>
      <c r="C52" s="262"/>
      <c r="D52" s="262"/>
      <c r="E52" s="262"/>
      <c r="F52" s="262"/>
      <c r="G52" s="262"/>
      <c r="H52" s="262"/>
      <c r="I52" s="262"/>
      <c r="J52" s="262"/>
      <c r="K52" s="120"/>
    </row>
    <row r="53" spans="2:11" s="259" customFormat="1" ht="18" customHeight="1">
      <c r="B53" s="119"/>
      <c r="C53" s="264" t="s">
        <v>23</v>
      </c>
      <c r="D53" s="262"/>
      <c r="E53" s="262"/>
      <c r="F53" s="121" t="str">
        <f>F14</f>
        <v xml:space="preserve"> </v>
      </c>
      <c r="G53" s="262"/>
      <c r="H53" s="262"/>
      <c r="I53" s="264" t="s">
        <v>25</v>
      </c>
      <c r="J53" s="122">
        <f>IF(J14="","",J14)</f>
        <v>43220</v>
      </c>
      <c r="K53" s="120"/>
    </row>
    <row r="54" spans="2:11" s="259" customFormat="1" ht="6.95" customHeight="1">
      <c r="B54" s="119"/>
      <c r="C54" s="262"/>
      <c r="D54" s="262"/>
      <c r="E54" s="262"/>
      <c r="F54" s="262"/>
      <c r="G54" s="262"/>
      <c r="H54" s="262"/>
      <c r="I54" s="262"/>
      <c r="J54" s="262"/>
      <c r="K54" s="120"/>
    </row>
    <row r="55" spans="2:11" s="259" customFormat="1" ht="15">
      <c r="B55" s="119"/>
      <c r="C55" s="264" t="s">
        <v>26</v>
      </c>
      <c r="D55" s="262"/>
      <c r="E55" s="262"/>
      <c r="F55" s="121" t="str">
        <f>E17</f>
        <v>Statutarní město Opava</v>
      </c>
      <c r="G55" s="262"/>
      <c r="H55" s="262"/>
      <c r="I55" s="264" t="s">
        <v>32</v>
      </c>
      <c r="J55" s="481" t="str">
        <f>E23</f>
        <v>KB projekt Aqua s.r.o.</v>
      </c>
      <c r="K55" s="120"/>
    </row>
    <row r="56" spans="2:11" s="259" customFormat="1" ht="14.45" customHeight="1">
      <c r="B56" s="119"/>
      <c r="C56" s="264" t="s">
        <v>30</v>
      </c>
      <c r="D56" s="262"/>
      <c r="E56" s="262"/>
      <c r="F56" s="121" t="str">
        <f>IF(E20="","",E20)</f>
        <v/>
      </c>
      <c r="G56" s="262"/>
      <c r="H56" s="262"/>
      <c r="I56" s="262"/>
      <c r="J56" s="490"/>
      <c r="K56" s="120"/>
    </row>
    <row r="57" spans="2:11" s="259" customFormat="1" ht="10.35" customHeight="1">
      <c r="B57" s="119"/>
      <c r="C57" s="262"/>
      <c r="D57" s="262"/>
      <c r="E57" s="262"/>
      <c r="F57" s="262"/>
      <c r="G57" s="262"/>
      <c r="H57" s="262"/>
      <c r="I57" s="262"/>
      <c r="J57" s="262"/>
      <c r="K57" s="120"/>
    </row>
    <row r="58" spans="2:11" s="259" customFormat="1" ht="29.25" customHeight="1">
      <c r="B58" s="119"/>
      <c r="C58" s="148" t="s">
        <v>110</v>
      </c>
      <c r="D58" s="135"/>
      <c r="E58" s="135"/>
      <c r="F58" s="135"/>
      <c r="G58" s="135"/>
      <c r="H58" s="135"/>
      <c r="I58" s="135"/>
      <c r="J58" s="149" t="s">
        <v>111</v>
      </c>
      <c r="K58" s="150"/>
    </row>
    <row r="59" spans="2:11" s="259" customFormat="1" ht="10.35" customHeight="1">
      <c r="B59" s="119"/>
      <c r="C59" s="262"/>
      <c r="D59" s="262"/>
      <c r="E59" s="262"/>
      <c r="F59" s="262"/>
      <c r="G59" s="262"/>
      <c r="H59" s="262"/>
      <c r="I59" s="262"/>
      <c r="J59" s="262"/>
      <c r="K59" s="120"/>
    </row>
    <row r="60" spans="2:47" s="259" customFormat="1" ht="29.25" customHeight="1">
      <c r="B60" s="119"/>
      <c r="C60" s="151" t="s">
        <v>112</v>
      </c>
      <c r="D60" s="262"/>
      <c r="E60" s="262"/>
      <c r="F60" s="262"/>
      <c r="G60" s="262"/>
      <c r="H60" s="262"/>
      <c r="I60" s="262"/>
      <c r="J60" s="130">
        <f>J91</f>
        <v>0</v>
      </c>
      <c r="K60" s="120"/>
      <c r="AU60" s="110" t="s">
        <v>113</v>
      </c>
    </row>
    <row r="61" spans="2:11" s="158" customFormat="1" ht="24.95" customHeight="1">
      <c r="B61" s="152"/>
      <c r="C61" s="153"/>
      <c r="D61" s="154" t="s">
        <v>114</v>
      </c>
      <c r="E61" s="155"/>
      <c r="F61" s="155"/>
      <c r="G61" s="155"/>
      <c r="H61" s="155"/>
      <c r="I61" s="155"/>
      <c r="J61" s="156">
        <f>J92</f>
        <v>0</v>
      </c>
      <c r="K61" s="157"/>
    </row>
    <row r="62" spans="2:11" s="165" customFormat="1" ht="19.9" customHeight="1">
      <c r="B62" s="159"/>
      <c r="C62" s="160"/>
      <c r="D62" s="161" t="s">
        <v>115</v>
      </c>
      <c r="E62" s="162"/>
      <c r="F62" s="162"/>
      <c r="G62" s="162"/>
      <c r="H62" s="162"/>
      <c r="I62" s="162"/>
      <c r="J62" s="163">
        <f>J93</f>
        <v>0</v>
      </c>
      <c r="K62" s="164"/>
    </row>
    <row r="63" spans="2:11" s="165" customFormat="1" ht="19.9" customHeight="1">
      <c r="B63" s="159"/>
      <c r="C63" s="160"/>
      <c r="D63" s="161" t="s">
        <v>116</v>
      </c>
      <c r="E63" s="162"/>
      <c r="F63" s="162"/>
      <c r="G63" s="162"/>
      <c r="H63" s="162"/>
      <c r="I63" s="162"/>
      <c r="J63" s="163">
        <f>J305</f>
        <v>0</v>
      </c>
      <c r="K63" s="164"/>
    </row>
    <row r="64" spans="2:11" s="165" customFormat="1" ht="19.9" customHeight="1">
      <c r="B64" s="159"/>
      <c r="C64" s="160"/>
      <c r="D64" s="161" t="s">
        <v>117</v>
      </c>
      <c r="E64" s="162"/>
      <c r="F64" s="162"/>
      <c r="G64" s="162"/>
      <c r="H64" s="162"/>
      <c r="I64" s="162"/>
      <c r="J64" s="163">
        <f>J315</f>
        <v>0</v>
      </c>
      <c r="K64" s="164"/>
    </row>
    <row r="65" spans="2:11" s="165" customFormat="1" ht="19.9" customHeight="1">
      <c r="B65" s="159"/>
      <c r="C65" s="160"/>
      <c r="D65" s="161" t="s">
        <v>118</v>
      </c>
      <c r="E65" s="162"/>
      <c r="F65" s="162"/>
      <c r="G65" s="162"/>
      <c r="H65" s="162"/>
      <c r="I65" s="162"/>
      <c r="J65" s="163">
        <f>J330</f>
        <v>0</v>
      </c>
      <c r="K65" s="164"/>
    </row>
    <row r="66" spans="2:11" s="165" customFormat="1" ht="19.9" customHeight="1">
      <c r="B66" s="159"/>
      <c r="C66" s="160"/>
      <c r="D66" s="161" t="s">
        <v>119</v>
      </c>
      <c r="E66" s="162"/>
      <c r="F66" s="162"/>
      <c r="G66" s="162"/>
      <c r="H66" s="162"/>
      <c r="I66" s="162"/>
      <c r="J66" s="163">
        <f>J380</f>
        <v>0</v>
      </c>
      <c r="K66" s="164"/>
    </row>
    <row r="67" spans="2:11" s="165" customFormat="1" ht="19.9" customHeight="1">
      <c r="B67" s="159"/>
      <c r="C67" s="160"/>
      <c r="D67" s="161" t="s">
        <v>120</v>
      </c>
      <c r="E67" s="162"/>
      <c r="F67" s="162"/>
      <c r="G67" s="162"/>
      <c r="H67" s="162"/>
      <c r="I67" s="162"/>
      <c r="J67" s="163">
        <f>J467</f>
        <v>0</v>
      </c>
      <c r="K67" s="164"/>
    </row>
    <row r="68" spans="2:11" s="165" customFormat="1" ht="19.9" customHeight="1">
      <c r="B68" s="159"/>
      <c r="C68" s="160"/>
      <c r="D68" s="161" t="s">
        <v>121</v>
      </c>
      <c r="E68" s="162"/>
      <c r="F68" s="162"/>
      <c r="G68" s="162"/>
      <c r="H68" s="162"/>
      <c r="I68" s="162"/>
      <c r="J68" s="163">
        <f>J511</f>
        <v>0</v>
      </c>
      <c r="K68" s="164"/>
    </row>
    <row r="69" spans="2:11" s="165" customFormat="1" ht="19.9" customHeight="1">
      <c r="B69" s="159"/>
      <c r="C69" s="160"/>
      <c r="D69" s="161" t="s">
        <v>122</v>
      </c>
      <c r="E69" s="162"/>
      <c r="F69" s="162"/>
      <c r="G69" s="162"/>
      <c r="H69" s="162"/>
      <c r="I69" s="162"/>
      <c r="J69" s="163">
        <f>J528</f>
        <v>0</v>
      </c>
      <c r="K69" s="164"/>
    </row>
    <row r="70" spans="2:11" s="259" customFormat="1" ht="21.75" customHeight="1">
      <c r="B70" s="119"/>
      <c r="C70" s="262"/>
      <c r="D70" s="262"/>
      <c r="E70" s="262"/>
      <c r="F70" s="262"/>
      <c r="G70" s="262"/>
      <c r="H70" s="262"/>
      <c r="I70" s="262"/>
      <c r="J70" s="262"/>
      <c r="K70" s="120"/>
    </row>
    <row r="71" spans="2:11" s="259" customFormat="1" ht="6.95" customHeight="1">
      <c r="B71" s="142"/>
      <c r="C71" s="143"/>
      <c r="D71" s="143"/>
      <c r="E71" s="143"/>
      <c r="F71" s="143"/>
      <c r="G71" s="143"/>
      <c r="H71" s="143"/>
      <c r="I71" s="143"/>
      <c r="J71" s="143"/>
      <c r="K71" s="144"/>
    </row>
    <row r="75" spans="2:12" s="259" customFormat="1" ht="6.95" customHeight="1">
      <c r="B75" s="145"/>
      <c r="C75" s="146"/>
      <c r="D75" s="146"/>
      <c r="E75" s="146"/>
      <c r="F75" s="146"/>
      <c r="G75" s="146"/>
      <c r="H75" s="146"/>
      <c r="I75" s="146"/>
      <c r="J75" s="146"/>
      <c r="K75" s="146"/>
      <c r="L75" s="119"/>
    </row>
    <row r="76" spans="2:12" s="259" customFormat="1" ht="36.95" customHeight="1">
      <c r="B76" s="119"/>
      <c r="C76" s="166" t="s">
        <v>123</v>
      </c>
      <c r="L76" s="119"/>
    </row>
    <row r="77" spans="2:12" s="259" customFormat="1" ht="6.95" customHeight="1">
      <c r="B77" s="119"/>
      <c r="L77" s="119"/>
    </row>
    <row r="78" spans="2:12" s="259" customFormat="1" ht="14.45" customHeight="1">
      <c r="B78" s="119"/>
      <c r="C78" s="263" t="s">
        <v>19</v>
      </c>
      <c r="L78" s="119"/>
    </row>
    <row r="79" spans="2:12" s="259" customFormat="1" ht="16.5" customHeight="1">
      <c r="B79" s="119"/>
      <c r="E79" s="491" t="str">
        <f>E7</f>
        <v>Úprava Staré Jaktarky</v>
      </c>
      <c r="F79" s="492"/>
      <c r="G79" s="492"/>
      <c r="H79" s="492"/>
      <c r="L79" s="119"/>
    </row>
    <row r="80" spans="2:12" ht="15">
      <c r="B80" s="114"/>
      <c r="C80" s="263" t="s">
        <v>105</v>
      </c>
      <c r="L80" s="114"/>
    </row>
    <row r="81" spans="2:12" s="259" customFormat="1" ht="16.5" customHeight="1">
      <c r="B81" s="119"/>
      <c r="E81" s="491" t="s">
        <v>106</v>
      </c>
      <c r="F81" s="485"/>
      <c r="G81" s="485"/>
      <c r="H81" s="485"/>
      <c r="L81" s="119"/>
    </row>
    <row r="82" spans="2:12" s="259" customFormat="1" ht="14.45" customHeight="1">
      <c r="B82" s="119"/>
      <c r="C82" s="263" t="s">
        <v>107</v>
      </c>
      <c r="L82" s="119"/>
    </row>
    <row r="83" spans="2:12" s="259" customFormat="1" ht="17.25" customHeight="1">
      <c r="B83" s="119"/>
      <c r="E83" s="455" t="str">
        <f>E11</f>
        <v>002 - SO 102 Kanalizační přípojky</v>
      </c>
      <c r="F83" s="485"/>
      <c r="G83" s="485"/>
      <c r="H83" s="485"/>
      <c r="L83" s="119"/>
    </row>
    <row r="84" spans="2:12" s="259" customFormat="1" ht="6.95" customHeight="1">
      <c r="B84" s="119"/>
      <c r="L84" s="119"/>
    </row>
    <row r="85" spans="2:12" s="259" customFormat="1" ht="18" customHeight="1">
      <c r="B85" s="119"/>
      <c r="C85" s="263" t="s">
        <v>23</v>
      </c>
      <c r="F85" s="167" t="str">
        <f>F14</f>
        <v xml:space="preserve"> </v>
      </c>
      <c r="I85" s="263" t="s">
        <v>25</v>
      </c>
      <c r="J85" s="168">
        <f>IF(J14="","",J14)</f>
        <v>43220</v>
      </c>
      <c r="L85" s="119"/>
    </row>
    <row r="86" spans="2:12" s="259" customFormat="1" ht="6.95" customHeight="1">
      <c r="B86" s="119"/>
      <c r="L86" s="119"/>
    </row>
    <row r="87" spans="2:12" s="259" customFormat="1" ht="15">
      <c r="B87" s="119"/>
      <c r="C87" s="263" t="s">
        <v>26</v>
      </c>
      <c r="F87" s="167" t="str">
        <f>E17</f>
        <v>Statutarní město Opava</v>
      </c>
      <c r="I87" s="263" t="s">
        <v>32</v>
      </c>
      <c r="J87" s="167" t="str">
        <f>E23</f>
        <v>KB projekt Aqua s.r.o.</v>
      </c>
      <c r="L87" s="119"/>
    </row>
    <row r="88" spans="2:12" s="259" customFormat="1" ht="14.45" customHeight="1">
      <c r="B88" s="119"/>
      <c r="C88" s="263" t="s">
        <v>30</v>
      </c>
      <c r="F88" s="167" t="str">
        <f>IF(E20="","",E20)</f>
        <v/>
      </c>
      <c r="L88" s="119"/>
    </row>
    <row r="89" spans="2:12" s="259" customFormat="1" ht="10.35" customHeight="1">
      <c r="B89" s="119"/>
      <c r="L89" s="119"/>
    </row>
    <row r="90" spans="2:20" s="176" customFormat="1" ht="29.25" customHeight="1">
      <c r="B90" s="169"/>
      <c r="C90" s="170" t="s">
        <v>124</v>
      </c>
      <c r="D90" s="171" t="s">
        <v>55</v>
      </c>
      <c r="E90" s="171" t="s">
        <v>51</v>
      </c>
      <c r="F90" s="171" t="s">
        <v>125</v>
      </c>
      <c r="G90" s="171" t="s">
        <v>126</v>
      </c>
      <c r="H90" s="171" t="s">
        <v>127</v>
      </c>
      <c r="I90" s="171" t="s">
        <v>128</v>
      </c>
      <c r="J90" s="171" t="s">
        <v>111</v>
      </c>
      <c r="K90" s="172" t="s">
        <v>129</v>
      </c>
      <c r="L90" s="169"/>
      <c r="M90" s="173" t="s">
        <v>130</v>
      </c>
      <c r="N90" s="174" t="s">
        <v>40</v>
      </c>
      <c r="O90" s="174" t="s">
        <v>131</v>
      </c>
      <c r="P90" s="174" t="s">
        <v>132</v>
      </c>
      <c r="Q90" s="174" t="s">
        <v>133</v>
      </c>
      <c r="R90" s="174" t="s">
        <v>134</v>
      </c>
      <c r="S90" s="174" t="s">
        <v>135</v>
      </c>
      <c r="T90" s="175" t="s">
        <v>136</v>
      </c>
    </row>
    <row r="91" spans="2:63" s="259" customFormat="1" ht="29.25" customHeight="1">
      <c r="B91" s="119"/>
      <c r="C91" s="177" t="s">
        <v>112</v>
      </c>
      <c r="J91" s="178">
        <f>BK91</f>
        <v>0</v>
      </c>
      <c r="L91" s="119"/>
      <c r="M91" s="179"/>
      <c r="N91" s="127"/>
      <c r="O91" s="127"/>
      <c r="P91" s="180">
        <f>P92</f>
        <v>0</v>
      </c>
      <c r="Q91" s="127"/>
      <c r="R91" s="180">
        <f>R92</f>
        <v>176.89048842</v>
      </c>
      <c r="S91" s="127"/>
      <c r="T91" s="181">
        <f>T92</f>
        <v>252.53199999999998</v>
      </c>
      <c r="AT91" s="110" t="s">
        <v>69</v>
      </c>
      <c r="AU91" s="110" t="s">
        <v>113</v>
      </c>
      <c r="BK91" s="182">
        <f>BK92</f>
        <v>0</v>
      </c>
    </row>
    <row r="92" spans="2:63" s="184" customFormat="1" ht="37.35" customHeight="1">
      <c r="B92" s="183"/>
      <c r="D92" s="185" t="s">
        <v>69</v>
      </c>
      <c r="E92" s="186" t="s">
        <v>137</v>
      </c>
      <c r="F92" s="186" t="s">
        <v>138</v>
      </c>
      <c r="J92" s="187">
        <f>BK92</f>
        <v>0</v>
      </c>
      <c r="L92" s="183"/>
      <c r="M92" s="188"/>
      <c r="N92" s="189"/>
      <c r="O92" s="189"/>
      <c r="P92" s="190">
        <f>P93+P305+P315+P330+P380+P467+P511+P528</f>
        <v>0</v>
      </c>
      <c r="Q92" s="189"/>
      <c r="R92" s="190">
        <f>R93+R305+R315+R330+R380+R467+R511+R528</f>
        <v>176.89048842</v>
      </c>
      <c r="S92" s="189"/>
      <c r="T92" s="191">
        <f>T93+T305+T315+T330+T380+T467+T511+T528</f>
        <v>252.53199999999998</v>
      </c>
      <c r="AR92" s="185" t="s">
        <v>76</v>
      </c>
      <c r="AT92" s="192" t="s">
        <v>69</v>
      </c>
      <c r="AU92" s="192" t="s">
        <v>70</v>
      </c>
      <c r="AY92" s="185" t="s">
        <v>139</v>
      </c>
      <c r="BK92" s="193">
        <f>BK93+BK305+BK315+BK330+BK380+BK467+BK511+BK528</f>
        <v>0</v>
      </c>
    </row>
    <row r="93" spans="2:63" s="184" customFormat="1" ht="19.9" customHeight="1">
      <c r="B93" s="183"/>
      <c r="D93" s="185" t="s">
        <v>69</v>
      </c>
      <c r="E93" s="194" t="s">
        <v>76</v>
      </c>
      <c r="F93" s="194" t="s">
        <v>140</v>
      </c>
      <c r="J93" s="195">
        <f>BK93</f>
        <v>0</v>
      </c>
      <c r="L93" s="183"/>
      <c r="M93" s="188"/>
      <c r="N93" s="189"/>
      <c r="O93" s="189"/>
      <c r="P93" s="190">
        <f>SUM(P94:P304)</f>
        <v>0</v>
      </c>
      <c r="Q93" s="189"/>
      <c r="R93" s="190">
        <f>SUM(R94:R304)</f>
        <v>103.20505032</v>
      </c>
      <c r="S93" s="189"/>
      <c r="T93" s="191">
        <f>SUM(T94:T304)</f>
        <v>252.53199999999998</v>
      </c>
      <c r="AR93" s="185" t="s">
        <v>76</v>
      </c>
      <c r="AT93" s="192" t="s">
        <v>69</v>
      </c>
      <c r="AU93" s="192" t="s">
        <v>76</v>
      </c>
      <c r="AY93" s="185" t="s">
        <v>139</v>
      </c>
      <c r="BK93" s="193">
        <f>SUM(BK94:BK304)</f>
        <v>0</v>
      </c>
    </row>
    <row r="94" spans="2:65" s="259" customFormat="1" ht="16.5" customHeight="1">
      <c r="B94" s="119"/>
      <c r="C94" s="196" t="s">
        <v>76</v>
      </c>
      <c r="D94" s="196" t="s">
        <v>141</v>
      </c>
      <c r="E94" s="197" t="s">
        <v>1049</v>
      </c>
      <c r="F94" s="198" t="s">
        <v>1050</v>
      </c>
      <c r="G94" s="199" t="s">
        <v>144</v>
      </c>
      <c r="H94" s="200">
        <v>76</v>
      </c>
      <c r="I94" s="6"/>
      <c r="J94" s="202">
        <f>ROUND(I94*H94,2)</f>
        <v>0</v>
      </c>
      <c r="K94" s="198" t="s">
        <v>145</v>
      </c>
      <c r="L94" s="119"/>
      <c r="M94" s="203" t="s">
        <v>5</v>
      </c>
      <c r="N94" s="204" t="s">
        <v>41</v>
      </c>
      <c r="O94" s="262"/>
      <c r="P94" s="205">
        <f>O94*H94</f>
        <v>0</v>
      </c>
      <c r="Q94" s="205">
        <v>0</v>
      </c>
      <c r="R94" s="205">
        <f>Q94*H94</f>
        <v>0</v>
      </c>
      <c r="S94" s="205">
        <v>0</v>
      </c>
      <c r="T94" s="206">
        <f>S94*H94</f>
        <v>0</v>
      </c>
      <c r="AR94" s="110" t="s">
        <v>146</v>
      </c>
      <c r="AT94" s="110" t="s">
        <v>141</v>
      </c>
      <c r="AU94" s="110" t="s">
        <v>78</v>
      </c>
      <c r="AY94" s="110" t="s">
        <v>139</v>
      </c>
      <c r="BE94" s="207">
        <f>IF(N94="základní",J94,0)</f>
        <v>0</v>
      </c>
      <c r="BF94" s="207">
        <f>IF(N94="snížená",J94,0)</f>
        <v>0</v>
      </c>
      <c r="BG94" s="207">
        <f>IF(N94="zákl. přenesená",J94,0)</f>
        <v>0</v>
      </c>
      <c r="BH94" s="207">
        <f>IF(N94="sníž. přenesená",J94,0)</f>
        <v>0</v>
      </c>
      <c r="BI94" s="207">
        <f>IF(N94="nulová",J94,0)</f>
        <v>0</v>
      </c>
      <c r="BJ94" s="110" t="s">
        <v>76</v>
      </c>
      <c r="BK94" s="207">
        <f>ROUND(I94*H94,2)</f>
        <v>0</v>
      </c>
      <c r="BL94" s="110" t="s">
        <v>146</v>
      </c>
      <c r="BM94" s="110" t="s">
        <v>1051</v>
      </c>
    </row>
    <row r="95" spans="2:47" s="259" customFormat="1" ht="40.5">
      <c r="B95" s="119"/>
      <c r="D95" s="208" t="s">
        <v>148</v>
      </c>
      <c r="F95" s="209" t="s">
        <v>1052</v>
      </c>
      <c r="L95" s="119"/>
      <c r="M95" s="210"/>
      <c r="N95" s="262"/>
      <c r="O95" s="262"/>
      <c r="P95" s="262"/>
      <c r="Q95" s="262"/>
      <c r="R95" s="262"/>
      <c r="S95" s="262"/>
      <c r="T95" s="211"/>
      <c r="AT95" s="110" t="s">
        <v>148</v>
      </c>
      <c r="AU95" s="110" t="s">
        <v>78</v>
      </c>
    </row>
    <row r="96" spans="2:47" s="259" customFormat="1" ht="27">
      <c r="B96" s="119"/>
      <c r="D96" s="208" t="s">
        <v>159</v>
      </c>
      <c r="F96" s="212" t="s">
        <v>1053</v>
      </c>
      <c r="L96" s="119"/>
      <c r="M96" s="210"/>
      <c r="N96" s="262"/>
      <c r="O96" s="262"/>
      <c r="P96" s="262"/>
      <c r="Q96" s="262"/>
      <c r="R96" s="262"/>
      <c r="S96" s="262"/>
      <c r="T96" s="211"/>
      <c r="AT96" s="110" t="s">
        <v>159</v>
      </c>
      <c r="AU96" s="110" t="s">
        <v>78</v>
      </c>
    </row>
    <row r="97" spans="2:51" s="214" customFormat="1" ht="13.5">
      <c r="B97" s="213"/>
      <c r="D97" s="208" t="s">
        <v>161</v>
      </c>
      <c r="E97" s="215" t="s">
        <v>5</v>
      </c>
      <c r="F97" s="216" t="s">
        <v>1054</v>
      </c>
      <c r="H97" s="215" t="s">
        <v>5</v>
      </c>
      <c r="L97" s="213"/>
      <c r="M97" s="217"/>
      <c r="N97" s="218"/>
      <c r="O97" s="218"/>
      <c r="P97" s="218"/>
      <c r="Q97" s="218"/>
      <c r="R97" s="218"/>
      <c r="S97" s="218"/>
      <c r="T97" s="219"/>
      <c r="AT97" s="215" t="s">
        <v>161</v>
      </c>
      <c r="AU97" s="215" t="s">
        <v>78</v>
      </c>
      <c r="AV97" s="214" t="s">
        <v>76</v>
      </c>
      <c r="AW97" s="214" t="s">
        <v>34</v>
      </c>
      <c r="AX97" s="214" t="s">
        <v>70</v>
      </c>
      <c r="AY97" s="215" t="s">
        <v>139</v>
      </c>
    </row>
    <row r="98" spans="2:51" s="214" customFormat="1" ht="13.5">
      <c r="B98" s="213"/>
      <c r="D98" s="208" t="s">
        <v>161</v>
      </c>
      <c r="E98" s="215" t="s">
        <v>5</v>
      </c>
      <c r="F98" s="216" t="s">
        <v>1055</v>
      </c>
      <c r="H98" s="215" t="s">
        <v>5</v>
      </c>
      <c r="L98" s="213"/>
      <c r="M98" s="217"/>
      <c r="N98" s="218"/>
      <c r="O98" s="218"/>
      <c r="P98" s="218"/>
      <c r="Q98" s="218"/>
      <c r="R98" s="218"/>
      <c r="S98" s="218"/>
      <c r="T98" s="219"/>
      <c r="AT98" s="215" t="s">
        <v>161</v>
      </c>
      <c r="AU98" s="215" t="s">
        <v>78</v>
      </c>
      <c r="AV98" s="214" t="s">
        <v>76</v>
      </c>
      <c r="AW98" s="214" t="s">
        <v>34</v>
      </c>
      <c r="AX98" s="214" t="s">
        <v>70</v>
      </c>
      <c r="AY98" s="215" t="s">
        <v>139</v>
      </c>
    </row>
    <row r="99" spans="2:51" s="221" customFormat="1" ht="13.5">
      <c r="B99" s="220"/>
      <c r="D99" s="208" t="s">
        <v>161</v>
      </c>
      <c r="E99" s="222" t="s">
        <v>5</v>
      </c>
      <c r="F99" s="223" t="s">
        <v>1056</v>
      </c>
      <c r="H99" s="224">
        <v>36</v>
      </c>
      <c r="L99" s="220"/>
      <c r="M99" s="225"/>
      <c r="N99" s="226"/>
      <c r="O99" s="226"/>
      <c r="P99" s="226"/>
      <c r="Q99" s="226"/>
      <c r="R99" s="226"/>
      <c r="S99" s="226"/>
      <c r="T99" s="227"/>
      <c r="AT99" s="222" t="s">
        <v>161</v>
      </c>
      <c r="AU99" s="222" t="s">
        <v>78</v>
      </c>
      <c r="AV99" s="221" t="s">
        <v>78</v>
      </c>
      <c r="AW99" s="221" t="s">
        <v>34</v>
      </c>
      <c r="AX99" s="221" t="s">
        <v>70</v>
      </c>
      <c r="AY99" s="222" t="s">
        <v>139</v>
      </c>
    </row>
    <row r="100" spans="2:51" s="214" customFormat="1" ht="13.5">
      <c r="B100" s="213"/>
      <c r="D100" s="208" t="s">
        <v>161</v>
      </c>
      <c r="E100" s="215" t="s">
        <v>5</v>
      </c>
      <c r="F100" s="216" t="s">
        <v>1057</v>
      </c>
      <c r="H100" s="215" t="s">
        <v>5</v>
      </c>
      <c r="L100" s="213"/>
      <c r="M100" s="217"/>
      <c r="N100" s="218"/>
      <c r="O100" s="218"/>
      <c r="P100" s="218"/>
      <c r="Q100" s="218"/>
      <c r="R100" s="218"/>
      <c r="S100" s="218"/>
      <c r="T100" s="219"/>
      <c r="AT100" s="215" t="s">
        <v>161</v>
      </c>
      <c r="AU100" s="215" t="s">
        <v>78</v>
      </c>
      <c r="AV100" s="214" t="s">
        <v>76</v>
      </c>
      <c r="AW100" s="214" t="s">
        <v>34</v>
      </c>
      <c r="AX100" s="214" t="s">
        <v>70</v>
      </c>
      <c r="AY100" s="215" t="s">
        <v>139</v>
      </c>
    </row>
    <row r="101" spans="2:51" s="221" customFormat="1" ht="13.5">
      <c r="B101" s="220"/>
      <c r="D101" s="208" t="s">
        <v>161</v>
      </c>
      <c r="E101" s="222" t="s">
        <v>5</v>
      </c>
      <c r="F101" s="223" t="s">
        <v>1058</v>
      </c>
      <c r="H101" s="224">
        <v>40</v>
      </c>
      <c r="L101" s="220"/>
      <c r="M101" s="225"/>
      <c r="N101" s="226"/>
      <c r="O101" s="226"/>
      <c r="P101" s="226"/>
      <c r="Q101" s="226"/>
      <c r="R101" s="226"/>
      <c r="S101" s="226"/>
      <c r="T101" s="227"/>
      <c r="AT101" s="222" t="s">
        <v>161</v>
      </c>
      <c r="AU101" s="222" t="s">
        <v>78</v>
      </c>
      <c r="AV101" s="221" t="s">
        <v>78</v>
      </c>
      <c r="AW101" s="221" t="s">
        <v>34</v>
      </c>
      <c r="AX101" s="221" t="s">
        <v>70</v>
      </c>
      <c r="AY101" s="222" t="s">
        <v>139</v>
      </c>
    </row>
    <row r="102" spans="2:51" s="229" customFormat="1" ht="13.5">
      <c r="B102" s="228"/>
      <c r="D102" s="208" t="s">
        <v>161</v>
      </c>
      <c r="E102" s="230" t="s">
        <v>5</v>
      </c>
      <c r="F102" s="231" t="s">
        <v>173</v>
      </c>
      <c r="H102" s="232">
        <v>76</v>
      </c>
      <c r="L102" s="228"/>
      <c r="M102" s="233"/>
      <c r="N102" s="234"/>
      <c r="O102" s="234"/>
      <c r="P102" s="234"/>
      <c r="Q102" s="234"/>
      <c r="R102" s="234"/>
      <c r="S102" s="234"/>
      <c r="T102" s="235"/>
      <c r="AT102" s="230" t="s">
        <v>161</v>
      </c>
      <c r="AU102" s="230" t="s">
        <v>78</v>
      </c>
      <c r="AV102" s="229" t="s">
        <v>146</v>
      </c>
      <c r="AW102" s="229" t="s">
        <v>34</v>
      </c>
      <c r="AX102" s="229" t="s">
        <v>76</v>
      </c>
      <c r="AY102" s="230" t="s">
        <v>139</v>
      </c>
    </row>
    <row r="103" spans="2:65" s="259" customFormat="1" ht="25.5" customHeight="1">
      <c r="B103" s="119"/>
      <c r="C103" s="196" t="s">
        <v>78</v>
      </c>
      <c r="D103" s="196" t="s">
        <v>141</v>
      </c>
      <c r="E103" s="197" t="s">
        <v>1059</v>
      </c>
      <c r="F103" s="198" t="s">
        <v>1060</v>
      </c>
      <c r="G103" s="199" t="s">
        <v>144</v>
      </c>
      <c r="H103" s="200">
        <v>108</v>
      </c>
      <c r="I103" s="6"/>
      <c r="J103" s="202">
        <f>ROUND(I103*H103,2)</f>
        <v>0</v>
      </c>
      <c r="K103" s="198" t="s">
        <v>145</v>
      </c>
      <c r="L103" s="119"/>
      <c r="M103" s="203" t="s">
        <v>5</v>
      </c>
      <c r="N103" s="204" t="s">
        <v>41</v>
      </c>
      <c r="O103" s="262"/>
      <c r="P103" s="205">
        <f>O103*H103</f>
        <v>0</v>
      </c>
      <c r="Q103" s="205">
        <v>0</v>
      </c>
      <c r="R103" s="205">
        <f>Q103*H103</f>
        <v>0</v>
      </c>
      <c r="S103" s="205">
        <v>0.29</v>
      </c>
      <c r="T103" s="206">
        <f>S103*H103</f>
        <v>31.319999999999997</v>
      </c>
      <c r="AR103" s="110" t="s">
        <v>146</v>
      </c>
      <c r="AT103" s="110" t="s">
        <v>141</v>
      </c>
      <c r="AU103" s="110" t="s">
        <v>78</v>
      </c>
      <c r="AY103" s="110" t="s">
        <v>139</v>
      </c>
      <c r="BE103" s="207">
        <f>IF(N103="základní",J103,0)</f>
        <v>0</v>
      </c>
      <c r="BF103" s="207">
        <f>IF(N103="snížená",J103,0)</f>
        <v>0</v>
      </c>
      <c r="BG103" s="207">
        <f>IF(N103="zákl. přenesená",J103,0)</f>
        <v>0</v>
      </c>
      <c r="BH103" s="207">
        <f>IF(N103="sníž. přenesená",J103,0)</f>
        <v>0</v>
      </c>
      <c r="BI103" s="207">
        <f>IF(N103="nulová",J103,0)</f>
        <v>0</v>
      </c>
      <c r="BJ103" s="110" t="s">
        <v>76</v>
      </c>
      <c r="BK103" s="207">
        <f>ROUND(I103*H103,2)</f>
        <v>0</v>
      </c>
      <c r="BL103" s="110" t="s">
        <v>146</v>
      </c>
      <c r="BM103" s="110" t="s">
        <v>1061</v>
      </c>
    </row>
    <row r="104" spans="2:47" s="259" customFormat="1" ht="40.5">
      <c r="B104" s="119"/>
      <c r="D104" s="208" t="s">
        <v>148</v>
      </c>
      <c r="F104" s="209" t="s">
        <v>1062</v>
      </c>
      <c r="L104" s="119"/>
      <c r="M104" s="210"/>
      <c r="N104" s="262"/>
      <c r="O104" s="262"/>
      <c r="P104" s="262"/>
      <c r="Q104" s="262"/>
      <c r="R104" s="262"/>
      <c r="S104" s="262"/>
      <c r="T104" s="211"/>
      <c r="AT104" s="110" t="s">
        <v>148</v>
      </c>
      <c r="AU104" s="110" t="s">
        <v>78</v>
      </c>
    </row>
    <row r="105" spans="2:51" s="221" customFormat="1" ht="13.5">
      <c r="B105" s="220"/>
      <c r="D105" s="208" t="s">
        <v>161</v>
      </c>
      <c r="E105" s="222" t="s">
        <v>5</v>
      </c>
      <c r="F105" s="223" t="s">
        <v>1063</v>
      </c>
      <c r="H105" s="224">
        <v>108</v>
      </c>
      <c r="L105" s="220"/>
      <c r="M105" s="225"/>
      <c r="N105" s="226"/>
      <c r="O105" s="226"/>
      <c r="P105" s="226"/>
      <c r="Q105" s="226"/>
      <c r="R105" s="226"/>
      <c r="S105" s="226"/>
      <c r="T105" s="227"/>
      <c r="AT105" s="222" t="s">
        <v>161</v>
      </c>
      <c r="AU105" s="222" t="s">
        <v>78</v>
      </c>
      <c r="AV105" s="221" t="s">
        <v>78</v>
      </c>
      <c r="AW105" s="221" t="s">
        <v>34</v>
      </c>
      <c r="AX105" s="221" t="s">
        <v>76</v>
      </c>
      <c r="AY105" s="222" t="s">
        <v>139</v>
      </c>
    </row>
    <row r="106" spans="2:65" s="259" customFormat="1" ht="25.5" customHeight="1">
      <c r="B106" s="119"/>
      <c r="C106" s="196" t="s">
        <v>154</v>
      </c>
      <c r="D106" s="196" t="s">
        <v>141</v>
      </c>
      <c r="E106" s="197" t="s">
        <v>142</v>
      </c>
      <c r="F106" s="198" t="s">
        <v>143</v>
      </c>
      <c r="G106" s="199" t="s">
        <v>144</v>
      </c>
      <c r="H106" s="200">
        <v>54</v>
      </c>
      <c r="I106" s="6"/>
      <c r="J106" s="202">
        <f>ROUND(I106*H106,2)</f>
        <v>0</v>
      </c>
      <c r="K106" s="198" t="s">
        <v>145</v>
      </c>
      <c r="L106" s="119"/>
      <c r="M106" s="203" t="s">
        <v>5</v>
      </c>
      <c r="N106" s="204" t="s">
        <v>41</v>
      </c>
      <c r="O106" s="262"/>
      <c r="P106" s="205">
        <f>O106*H106</f>
        <v>0</v>
      </c>
      <c r="Q106" s="205">
        <v>0</v>
      </c>
      <c r="R106" s="205">
        <f>Q106*H106</f>
        <v>0</v>
      </c>
      <c r="S106" s="205">
        <v>0.44</v>
      </c>
      <c r="T106" s="206">
        <f>S106*H106</f>
        <v>23.76</v>
      </c>
      <c r="AR106" s="110" t="s">
        <v>146</v>
      </c>
      <c r="AT106" s="110" t="s">
        <v>141</v>
      </c>
      <c r="AU106" s="110" t="s">
        <v>78</v>
      </c>
      <c r="AY106" s="110" t="s">
        <v>139</v>
      </c>
      <c r="BE106" s="207">
        <f>IF(N106="základní",J106,0)</f>
        <v>0</v>
      </c>
      <c r="BF106" s="207">
        <f>IF(N106="snížená",J106,0)</f>
        <v>0</v>
      </c>
      <c r="BG106" s="207">
        <f>IF(N106="zákl. přenesená",J106,0)</f>
        <v>0</v>
      </c>
      <c r="BH106" s="207">
        <f>IF(N106="sníž. přenesená",J106,0)</f>
        <v>0</v>
      </c>
      <c r="BI106" s="207">
        <f>IF(N106="nulová",J106,0)</f>
        <v>0</v>
      </c>
      <c r="BJ106" s="110" t="s">
        <v>76</v>
      </c>
      <c r="BK106" s="207">
        <f>ROUND(I106*H106,2)</f>
        <v>0</v>
      </c>
      <c r="BL106" s="110" t="s">
        <v>146</v>
      </c>
      <c r="BM106" s="110" t="s">
        <v>147</v>
      </c>
    </row>
    <row r="107" spans="2:47" s="259" customFormat="1" ht="40.5">
      <c r="B107" s="119"/>
      <c r="D107" s="208" t="s">
        <v>148</v>
      </c>
      <c r="F107" s="209" t="s">
        <v>149</v>
      </c>
      <c r="L107" s="119"/>
      <c r="M107" s="210"/>
      <c r="N107" s="262"/>
      <c r="O107" s="262"/>
      <c r="P107" s="262"/>
      <c r="Q107" s="262"/>
      <c r="R107" s="262"/>
      <c r="S107" s="262"/>
      <c r="T107" s="211"/>
      <c r="AT107" s="110" t="s">
        <v>148</v>
      </c>
      <c r="AU107" s="110" t="s">
        <v>78</v>
      </c>
    </row>
    <row r="108" spans="2:65" s="259" customFormat="1" ht="25.5" customHeight="1">
      <c r="B108" s="119"/>
      <c r="C108" s="196" t="s">
        <v>146</v>
      </c>
      <c r="D108" s="196" t="s">
        <v>141</v>
      </c>
      <c r="E108" s="197" t="s">
        <v>150</v>
      </c>
      <c r="F108" s="198" t="s">
        <v>151</v>
      </c>
      <c r="G108" s="199" t="s">
        <v>144</v>
      </c>
      <c r="H108" s="200">
        <v>60</v>
      </c>
      <c r="I108" s="201"/>
      <c r="J108" s="202">
        <f>ROUND(I108*H108,2)</f>
        <v>0</v>
      </c>
      <c r="K108" s="198" t="s">
        <v>145</v>
      </c>
      <c r="L108" s="119"/>
      <c r="M108" s="203" t="s">
        <v>5</v>
      </c>
      <c r="N108" s="204" t="s">
        <v>41</v>
      </c>
      <c r="O108" s="262"/>
      <c r="P108" s="205">
        <f>O108*H108</f>
        <v>0</v>
      </c>
      <c r="Q108" s="205">
        <v>0</v>
      </c>
      <c r="R108" s="205">
        <f>Q108*H108</f>
        <v>0</v>
      </c>
      <c r="S108" s="205">
        <v>0.58</v>
      </c>
      <c r="T108" s="206">
        <f>S108*H108</f>
        <v>34.8</v>
      </c>
      <c r="AR108" s="110" t="s">
        <v>146</v>
      </c>
      <c r="AT108" s="110" t="s">
        <v>141</v>
      </c>
      <c r="AU108" s="110" t="s">
        <v>78</v>
      </c>
      <c r="AY108" s="110" t="s">
        <v>139</v>
      </c>
      <c r="BE108" s="207">
        <f>IF(N108="základní",J108,0)</f>
        <v>0</v>
      </c>
      <c r="BF108" s="207">
        <f>IF(N108="snížená",J108,0)</f>
        <v>0</v>
      </c>
      <c r="BG108" s="207">
        <f>IF(N108="zákl. přenesená",J108,0)</f>
        <v>0</v>
      </c>
      <c r="BH108" s="207">
        <f>IF(N108="sníž. přenesená",J108,0)</f>
        <v>0</v>
      </c>
      <c r="BI108" s="207">
        <f>IF(N108="nulová",J108,0)</f>
        <v>0</v>
      </c>
      <c r="BJ108" s="110" t="s">
        <v>76</v>
      </c>
      <c r="BK108" s="207">
        <f>ROUND(I108*H108,2)</f>
        <v>0</v>
      </c>
      <c r="BL108" s="110" t="s">
        <v>146</v>
      </c>
      <c r="BM108" s="110" t="s">
        <v>152</v>
      </c>
    </row>
    <row r="109" spans="2:47" s="259" customFormat="1" ht="40.5">
      <c r="B109" s="119"/>
      <c r="D109" s="208" t="s">
        <v>148</v>
      </c>
      <c r="F109" s="209" t="s">
        <v>153</v>
      </c>
      <c r="L109" s="119"/>
      <c r="M109" s="210"/>
      <c r="N109" s="262"/>
      <c r="O109" s="262"/>
      <c r="P109" s="262"/>
      <c r="Q109" s="262"/>
      <c r="R109" s="262"/>
      <c r="S109" s="262"/>
      <c r="T109" s="211"/>
      <c r="AT109" s="110" t="s">
        <v>148</v>
      </c>
      <c r="AU109" s="110" t="s">
        <v>78</v>
      </c>
    </row>
    <row r="110" spans="2:65" s="259" customFormat="1" ht="25.5" customHeight="1">
      <c r="B110" s="119"/>
      <c r="C110" s="196" t="s">
        <v>174</v>
      </c>
      <c r="D110" s="196" t="s">
        <v>141</v>
      </c>
      <c r="E110" s="197" t="s">
        <v>155</v>
      </c>
      <c r="F110" s="198" t="s">
        <v>156</v>
      </c>
      <c r="G110" s="199" t="s">
        <v>144</v>
      </c>
      <c r="H110" s="200">
        <v>60</v>
      </c>
      <c r="I110" s="6"/>
      <c r="J110" s="202">
        <f>ROUND(I110*H110,2)</f>
        <v>0</v>
      </c>
      <c r="K110" s="198" t="s">
        <v>5</v>
      </c>
      <c r="L110" s="119"/>
      <c r="M110" s="203" t="s">
        <v>5</v>
      </c>
      <c r="N110" s="204" t="s">
        <v>41</v>
      </c>
      <c r="O110" s="262"/>
      <c r="P110" s="205">
        <f>O110*H110</f>
        <v>0</v>
      </c>
      <c r="Q110" s="205">
        <v>0</v>
      </c>
      <c r="R110" s="205">
        <f>Q110*H110</f>
        <v>0</v>
      </c>
      <c r="S110" s="205">
        <v>0.75</v>
      </c>
      <c r="T110" s="206">
        <f>S110*H110</f>
        <v>45</v>
      </c>
      <c r="AR110" s="110" t="s">
        <v>146</v>
      </c>
      <c r="AT110" s="110" t="s">
        <v>141</v>
      </c>
      <c r="AU110" s="110" t="s">
        <v>78</v>
      </c>
      <c r="AY110" s="110" t="s">
        <v>139</v>
      </c>
      <c r="BE110" s="207">
        <f>IF(N110="základní",J110,0)</f>
        <v>0</v>
      </c>
      <c r="BF110" s="207">
        <f>IF(N110="snížená",J110,0)</f>
        <v>0</v>
      </c>
      <c r="BG110" s="207">
        <f>IF(N110="zákl. přenesená",J110,0)</f>
        <v>0</v>
      </c>
      <c r="BH110" s="207">
        <f>IF(N110="sníž. přenesená",J110,0)</f>
        <v>0</v>
      </c>
      <c r="BI110" s="207">
        <f>IF(N110="nulová",J110,0)</f>
        <v>0</v>
      </c>
      <c r="BJ110" s="110" t="s">
        <v>76</v>
      </c>
      <c r="BK110" s="207">
        <f>ROUND(I110*H110,2)</f>
        <v>0</v>
      </c>
      <c r="BL110" s="110" t="s">
        <v>146</v>
      </c>
      <c r="BM110" s="110" t="s">
        <v>157</v>
      </c>
    </row>
    <row r="111" spans="2:47" s="259" customFormat="1" ht="40.5">
      <c r="B111" s="119"/>
      <c r="D111" s="208" t="s">
        <v>148</v>
      </c>
      <c r="F111" s="209" t="s">
        <v>158</v>
      </c>
      <c r="L111" s="119"/>
      <c r="M111" s="210"/>
      <c r="N111" s="262"/>
      <c r="O111" s="262"/>
      <c r="P111" s="262"/>
      <c r="Q111" s="262"/>
      <c r="R111" s="262"/>
      <c r="S111" s="262"/>
      <c r="T111" s="211"/>
      <c r="AT111" s="110" t="s">
        <v>148</v>
      </c>
      <c r="AU111" s="110" t="s">
        <v>78</v>
      </c>
    </row>
    <row r="112" spans="2:47" s="259" customFormat="1" ht="27">
      <c r="B112" s="119"/>
      <c r="D112" s="208" t="s">
        <v>159</v>
      </c>
      <c r="F112" s="212" t="s">
        <v>1053</v>
      </c>
      <c r="L112" s="119"/>
      <c r="M112" s="210"/>
      <c r="N112" s="262"/>
      <c r="O112" s="262"/>
      <c r="P112" s="262"/>
      <c r="Q112" s="262"/>
      <c r="R112" s="262"/>
      <c r="S112" s="262"/>
      <c r="T112" s="211"/>
      <c r="AT112" s="110" t="s">
        <v>159</v>
      </c>
      <c r="AU112" s="110" t="s">
        <v>78</v>
      </c>
    </row>
    <row r="113" spans="2:65" s="259" customFormat="1" ht="16.5" customHeight="1">
      <c r="B113" s="119"/>
      <c r="C113" s="196" t="s">
        <v>185</v>
      </c>
      <c r="D113" s="196" t="s">
        <v>141</v>
      </c>
      <c r="E113" s="197" t="s">
        <v>1064</v>
      </c>
      <c r="F113" s="198" t="s">
        <v>1065</v>
      </c>
      <c r="G113" s="199" t="s">
        <v>144</v>
      </c>
      <c r="H113" s="200">
        <v>32</v>
      </c>
      <c r="I113" s="6"/>
      <c r="J113" s="202">
        <f>ROUND(I113*H113,2)</f>
        <v>0</v>
      </c>
      <c r="K113" s="198" t="s">
        <v>145</v>
      </c>
      <c r="L113" s="119"/>
      <c r="M113" s="203" t="s">
        <v>5</v>
      </c>
      <c r="N113" s="204" t="s">
        <v>41</v>
      </c>
      <c r="O113" s="262"/>
      <c r="P113" s="205">
        <f>O113*H113</f>
        <v>0</v>
      </c>
      <c r="Q113" s="205">
        <v>0</v>
      </c>
      <c r="R113" s="205">
        <f>Q113*H113</f>
        <v>0</v>
      </c>
      <c r="S113" s="205">
        <v>0.325</v>
      </c>
      <c r="T113" s="206">
        <f>S113*H113</f>
        <v>10.4</v>
      </c>
      <c r="AR113" s="110" t="s">
        <v>146</v>
      </c>
      <c r="AT113" s="110" t="s">
        <v>141</v>
      </c>
      <c r="AU113" s="110" t="s">
        <v>78</v>
      </c>
      <c r="AY113" s="110" t="s">
        <v>139</v>
      </c>
      <c r="BE113" s="207">
        <f>IF(N113="základní",J113,0)</f>
        <v>0</v>
      </c>
      <c r="BF113" s="207">
        <f>IF(N113="snížená",J113,0)</f>
        <v>0</v>
      </c>
      <c r="BG113" s="207">
        <f>IF(N113="zákl. přenesená",J113,0)</f>
        <v>0</v>
      </c>
      <c r="BH113" s="207">
        <f>IF(N113="sníž. přenesená",J113,0)</f>
        <v>0</v>
      </c>
      <c r="BI113" s="207">
        <f>IF(N113="nulová",J113,0)</f>
        <v>0</v>
      </c>
      <c r="BJ113" s="110" t="s">
        <v>76</v>
      </c>
      <c r="BK113" s="207">
        <f>ROUND(I113*H113,2)</f>
        <v>0</v>
      </c>
      <c r="BL113" s="110" t="s">
        <v>146</v>
      </c>
      <c r="BM113" s="110" t="s">
        <v>1066</v>
      </c>
    </row>
    <row r="114" spans="2:47" s="259" customFormat="1" ht="40.5">
      <c r="B114" s="119"/>
      <c r="D114" s="208" t="s">
        <v>148</v>
      </c>
      <c r="F114" s="209" t="s">
        <v>1067</v>
      </c>
      <c r="L114" s="119"/>
      <c r="M114" s="210"/>
      <c r="N114" s="262"/>
      <c r="O114" s="262"/>
      <c r="P114" s="262"/>
      <c r="Q114" s="262"/>
      <c r="R114" s="262"/>
      <c r="S114" s="262"/>
      <c r="T114" s="211"/>
      <c r="AT114" s="110" t="s">
        <v>148</v>
      </c>
      <c r="AU114" s="110" t="s">
        <v>78</v>
      </c>
    </row>
    <row r="115" spans="2:47" s="259" customFormat="1" ht="27">
      <c r="B115" s="119"/>
      <c r="D115" s="208" t="s">
        <v>159</v>
      </c>
      <c r="F115" s="212" t="s">
        <v>1053</v>
      </c>
      <c r="L115" s="119"/>
      <c r="M115" s="210"/>
      <c r="N115" s="262"/>
      <c r="O115" s="262"/>
      <c r="P115" s="262"/>
      <c r="Q115" s="262"/>
      <c r="R115" s="262"/>
      <c r="S115" s="262"/>
      <c r="T115" s="211"/>
      <c r="AT115" s="110" t="s">
        <v>159</v>
      </c>
      <c r="AU115" s="110" t="s">
        <v>78</v>
      </c>
    </row>
    <row r="116" spans="2:51" s="214" customFormat="1" ht="13.5">
      <c r="B116" s="213"/>
      <c r="D116" s="208" t="s">
        <v>161</v>
      </c>
      <c r="E116" s="215" t="s">
        <v>5</v>
      </c>
      <c r="F116" s="216" t="s">
        <v>1055</v>
      </c>
      <c r="H116" s="215" t="s">
        <v>5</v>
      </c>
      <c r="L116" s="213"/>
      <c r="M116" s="217"/>
      <c r="N116" s="218"/>
      <c r="O116" s="218"/>
      <c r="P116" s="218"/>
      <c r="Q116" s="218"/>
      <c r="R116" s="218"/>
      <c r="S116" s="218"/>
      <c r="T116" s="219"/>
      <c r="AT116" s="215" t="s">
        <v>161</v>
      </c>
      <c r="AU116" s="215" t="s">
        <v>78</v>
      </c>
      <c r="AV116" s="214" t="s">
        <v>76</v>
      </c>
      <c r="AW116" s="214" t="s">
        <v>34</v>
      </c>
      <c r="AX116" s="214" t="s">
        <v>70</v>
      </c>
      <c r="AY116" s="215" t="s">
        <v>139</v>
      </c>
    </row>
    <row r="117" spans="2:51" s="221" customFormat="1" ht="13.5">
      <c r="B117" s="220"/>
      <c r="D117" s="208" t="s">
        <v>161</v>
      </c>
      <c r="E117" s="222" t="s">
        <v>5</v>
      </c>
      <c r="F117" s="223" t="s">
        <v>1068</v>
      </c>
      <c r="H117" s="224">
        <v>24</v>
      </c>
      <c r="L117" s="220"/>
      <c r="M117" s="225"/>
      <c r="N117" s="226"/>
      <c r="O117" s="226"/>
      <c r="P117" s="226"/>
      <c r="Q117" s="226"/>
      <c r="R117" s="226"/>
      <c r="S117" s="226"/>
      <c r="T117" s="227"/>
      <c r="AT117" s="222" t="s">
        <v>161</v>
      </c>
      <c r="AU117" s="222" t="s">
        <v>78</v>
      </c>
      <c r="AV117" s="221" t="s">
        <v>78</v>
      </c>
      <c r="AW117" s="221" t="s">
        <v>34</v>
      </c>
      <c r="AX117" s="221" t="s">
        <v>70</v>
      </c>
      <c r="AY117" s="222" t="s">
        <v>139</v>
      </c>
    </row>
    <row r="118" spans="2:51" s="214" customFormat="1" ht="13.5">
      <c r="B118" s="213"/>
      <c r="D118" s="208" t="s">
        <v>161</v>
      </c>
      <c r="E118" s="215" t="s">
        <v>5</v>
      </c>
      <c r="F118" s="216" t="s">
        <v>1069</v>
      </c>
      <c r="H118" s="215" t="s">
        <v>5</v>
      </c>
      <c r="L118" s="213"/>
      <c r="M118" s="217"/>
      <c r="N118" s="218"/>
      <c r="O118" s="218"/>
      <c r="P118" s="218"/>
      <c r="Q118" s="218"/>
      <c r="R118" s="218"/>
      <c r="S118" s="218"/>
      <c r="T118" s="219"/>
      <c r="AT118" s="215" t="s">
        <v>161</v>
      </c>
      <c r="AU118" s="215" t="s">
        <v>78</v>
      </c>
      <c r="AV118" s="214" t="s">
        <v>76</v>
      </c>
      <c r="AW118" s="214" t="s">
        <v>34</v>
      </c>
      <c r="AX118" s="214" t="s">
        <v>70</v>
      </c>
      <c r="AY118" s="215" t="s">
        <v>139</v>
      </c>
    </row>
    <row r="119" spans="2:51" s="221" customFormat="1" ht="13.5">
      <c r="B119" s="220"/>
      <c r="D119" s="208" t="s">
        <v>161</v>
      </c>
      <c r="E119" s="222" t="s">
        <v>5</v>
      </c>
      <c r="F119" s="223" t="s">
        <v>1070</v>
      </c>
      <c r="H119" s="224">
        <v>8</v>
      </c>
      <c r="L119" s="220"/>
      <c r="M119" s="225"/>
      <c r="N119" s="226"/>
      <c r="O119" s="226"/>
      <c r="P119" s="226"/>
      <c r="Q119" s="226"/>
      <c r="R119" s="226"/>
      <c r="S119" s="226"/>
      <c r="T119" s="227"/>
      <c r="AT119" s="222" t="s">
        <v>161</v>
      </c>
      <c r="AU119" s="222" t="s">
        <v>78</v>
      </c>
      <c r="AV119" s="221" t="s">
        <v>78</v>
      </c>
      <c r="AW119" s="221" t="s">
        <v>34</v>
      </c>
      <c r="AX119" s="221" t="s">
        <v>70</v>
      </c>
      <c r="AY119" s="222" t="s">
        <v>139</v>
      </c>
    </row>
    <row r="120" spans="2:51" s="229" customFormat="1" ht="13.5">
      <c r="B120" s="228"/>
      <c r="D120" s="208" t="s">
        <v>161</v>
      </c>
      <c r="E120" s="230" t="s">
        <v>5</v>
      </c>
      <c r="F120" s="231" t="s">
        <v>173</v>
      </c>
      <c r="H120" s="232">
        <v>32</v>
      </c>
      <c r="L120" s="228"/>
      <c r="M120" s="233"/>
      <c r="N120" s="234"/>
      <c r="O120" s="234"/>
      <c r="P120" s="234"/>
      <c r="Q120" s="234"/>
      <c r="R120" s="234"/>
      <c r="S120" s="234"/>
      <c r="T120" s="235"/>
      <c r="AT120" s="230" t="s">
        <v>161</v>
      </c>
      <c r="AU120" s="230" t="s">
        <v>78</v>
      </c>
      <c r="AV120" s="229" t="s">
        <v>146</v>
      </c>
      <c r="AW120" s="229" t="s">
        <v>34</v>
      </c>
      <c r="AX120" s="229" t="s">
        <v>76</v>
      </c>
      <c r="AY120" s="230" t="s">
        <v>139</v>
      </c>
    </row>
    <row r="121" spans="2:65" s="259" customFormat="1" ht="25.5" customHeight="1">
      <c r="B121" s="119"/>
      <c r="C121" s="196" t="s">
        <v>205</v>
      </c>
      <c r="D121" s="196" t="s">
        <v>141</v>
      </c>
      <c r="E121" s="197" t="s">
        <v>163</v>
      </c>
      <c r="F121" s="198" t="s">
        <v>164</v>
      </c>
      <c r="G121" s="199" t="s">
        <v>144</v>
      </c>
      <c r="H121" s="200">
        <v>60</v>
      </c>
      <c r="I121" s="6"/>
      <c r="J121" s="202">
        <f>ROUND(I121*H121,2)</f>
        <v>0</v>
      </c>
      <c r="K121" s="198" t="s">
        <v>145</v>
      </c>
      <c r="L121" s="119"/>
      <c r="M121" s="203" t="s">
        <v>5</v>
      </c>
      <c r="N121" s="204" t="s">
        <v>41</v>
      </c>
      <c r="O121" s="262"/>
      <c r="P121" s="205">
        <f>O121*H121</f>
        <v>0</v>
      </c>
      <c r="Q121" s="205">
        <v>0</v>
      </c>
      <c r="R121" s="205">
        <f>Q121*H121</f>
        <v>0</v>
      </c>
      <c r="S121" s="205">
        <v>0.22</v>
      </c>
      <c r="T121" s="206">
        <f>S121*H121</f>
        <v>13.2</v>
      </c>
      <c r="AR121" s="110" t="s">
        <v>146</v>
      </c>
      <c r="AT121" s="110" t="s">
        <v>141</v>
      </c>
      <c r="AU121" s="110" t="s">
        <v>78</v>
      </c>
      <c r="AY121" s="110" t="s">
        <v>139</v>
      </c>
      <c r="BE121" s="207">
        <f>IF(N121="základní",J121,0)</f>
        <v>0</v>
      </c>
      <c r="BF121" s="207">
        <f>IF(N121="snížená",J121,0)</f>
        <v>0</v>
      </c>
      <c r="BG121" s="207">
        <f>IF(N121="zákl. přenesená",J121,0)</f>
        <v>0</v>
      </c>
      <c r="BH121" s="207">
        <f>IF(N121="sníž. přenesená",J121,0)</f>
        <v>0</v>
      </c>
      <c r="BI121" s="207">
        <f>IF(N121="nulová",J121,0)</f>
        <v>0</v>
      </c>
      <c r="BJ121" s="110" t="s">
        <v>76</v>
      </c>
      <c r="BK121" s="207">
        <f>ROUND(I121*H121,2)</f>
        <v>0</v>
      </c>
      <c r="BL121" s="110" t="s">
        <v>146</v>
      </c>
      <c r="BM121" s="110" t="s">
        <v>165</v>
      </c>
    </row>
    <row r="122" spans="2:47" s="259" customFormat="1" ht="40.5">
      <c r="B122" s="119"/>
      <c r="D122" s="208" t="s">
        <v>148</v>
      </c>
      <c r="F122" s="209" t="s">
        <v>166</v>
      </c>
      <c r="L122" s="119"/>
      <c r="M122" s="210"/>
      <c r="N122" s="262"/>
      <c r="O122" s="262"/>
      <c r="P122" s="262"/>
      <c r="Q122" s="262"/>
      <c r="R122" s="262"/>
      <c r="S122" s="262"/>
      <c r="T122" s="211"/>
      <c r="AT122" s="110" t="s">
        <v>148</v>
      </c>
      <c r="AU122" s="110" t="s">
        <v>78</v>
      </c>
    </row>
    <row r="123" spans="2:47" s="259" customFormat="1" ht="27">
      <c r="B123" s="119"/>
      <c r="D123" s="208" t="s">
        <v>159</v>
      </c>
      <c r="F123" s="212" t="s">
        <v>1053</v>
      </c>
      <c r="L123" s="119"/>
      <c r="M123" s="210"/>
      <c r="N123" s="262"/>
      <c r="O123" s="262"/>
      <c r="P123" s="262"/>
      <c r="Q123" s="262"/>
      <c r="R123" s="262"/>
      <c r="S123" s="262"/>
      <c r="T123" s="211"/>
      <c r="AT123" s="110" t="s">
        <v>159</v>
      </c>
      <c r="AU123" s="110" t="s">
        <v>78</v>
      </c>
    </row>
    <row r="124" spans="2:51" s="214" customFormat="1" ht="13.5">
      <c r="B124" s="213"/>
      <c r="D124" s="208" t="s">
        <v>161</v>
      </c>
      <c r="E124" s="215" t="s">
        <v>5</v>
      </c>
      <c r="F124" s="216" t="s">
        <v>1071</v>
      </c>
      <c r="H124" s="215" t="s">
        <v>5</v>
      </c>
      <c r="L124" s="213"/>
      <c r="M124" s="217"/>
      <c r="N124" s="218"/>
      <c r="O124" s="218"/>
      <c r="P124" s="218"/>
      <c r="Q124" s="218"/>
      <c r="R124" s="218"/>
      <c r="S124" s="218"/>
      <c r="T124" s="219"/>
      <c r="AT124" s="215" t="s">
        <v>161</v>
      </c>
      <c r="AU124" s="215" t="s">
        <v>78</v>
      </c>
      <c r="AV124" s="214" t="s">
        <v>76</v>
      </c>
      <c r="AW124" s="214" t="s">
        <v>34</v>
      </c>
      <c r="AX124" s="214" t="s">
        <v>70</v>
      </c>
      <c r="AY124" s="215" t="s">
        <v>139</v>
      </c>
    </row>
    <row r="125" spans="2:51" s="221" customFormat="1" ht="13.5">
      <c r="B125" s="220"/>
      <c r="D125" s="208" t="s">
        <v>161</v>
      </c>
      <c r="E125" s="222" t="s">
        <v>5</v>
      </c>
      <c r="F125" s="223" t="s">
        <v>1072</v>
      </c>
      <c r="H125" s="224">
        <v>60</v>
      </c>
      <c r="L125" s="220"/>
      <c r="M125" s="225"/>
      <c r="N125" s="226"/>
      <c r="O125" s="226"/>
      <c r="P125" s="226"/>
      <c r="Q125" s="226"/>
      <c r="R125" s="226"/>
      <c r="S125" s="226"/>
      <c r="T125" s="227"/>
      <c r="AT125" s="222" t="s">
        <v>161</v>
      </c>
      <c r="AU125" s="222" t="s">
        <v>78</v>
      </c>
      <c r="AV125" s="221" t="s">
        <v>78</v>
      </c>
      <c r="AW125" s="221" t="s">
        <v>34</v>
      </c>
      <c r="AX125" s="221" t="s">
        <v>76</v>
      </c>
      <c r="AY125" s="222" t="s">
        <v>139</v>
      </c>
    </row>
    <row r="126" spans="2:65" s="259" customFormat="1" ht="25.5" customHeight="1">
      <c r="B126" s="119"/>
      <c r="C126" s="196" t="s">
        <v>213</v>
      </c>
      <c r="D126" s="196" t="s">
        <v>141</v>
      </c>
      <c r="E126" s="197" t="s">
        <v>175</v>
      </c>
      <c r="F126" s="198" t="s">
        <v>176</v>
      </c>
      <c r="G126" s="199" t="s">
        <v>144</v>
      </c>
      <c r="H126" s="200">
        <v>54</v>
      </c>
      <c r="I126" s="6"/>
      <c r="J126" s="202">
        <f>ROUND(I126*H126,2)</f>
        <v>0</v>
      </c>
      <c r="K126" s="198" t="s">
        <v>145</v>
      </c>
      <c r="L126" s="119"/>
      <c r="M126" s="203" t="s">
        <v>5</v>
      </c>
      <c r="N126" s="204" t="s">
        <v>41</v>
      </c>
      <c r="O126" s="262"/>
      <c r="P126" s="205">
        <f>O126*H126</f>
        <v>0</v>
      </c>
      <c r="Q126" s="205">
        <v>0</v>
      </c>
      <c r="R126" s="205">
        <f>Q126*H126</f>
        <v>0</v>
      </c>
      <c r="S126" s="205">
        <v>0.582</v>
      </c>
      <c r="T126" s="206">
        <f>S126*H126</f>
        <v>31.427999999999997</v>
      </c>
      <c r="AR126" s="110" t="s">
        <v>146</v>
      </c>
      <c r="AT126" s="110" t="s">
        <v>141</v>
      </c>
      <c r="AU126" s="110" t="s">
        <v>78</v>
      </c>
      <c r="AY126" s="110" t="s">
        <v>139</v>
      </c>
      <c r="BE126" s="207">
        <f>IF(N126="základní",J126,0)</f>
        <v>0</v>
      </c>
      <c r="BF126" s="207">
        <f>IF(N126="snížená",J126,0)</f>
        <v>0</v>
      </c>
      <c r="BG126" s="207">
        <f>IF(N126="zákl. přenesená",J126,0)</f>
        <v>0</v>
      </c>
      <c r="BH126" s="207">
        <f>IF(N126="sníž. přenesená",J126,0)</f>
        <v>0</v>
      </c>
      <c r="BI126" s="207">
        <f>IF(N126="nulová",J126,0)</f>
        <v>0</v>
      </c>
      <c r="BJ126" s="110" t="s">
        <v>76</v>
      </c>
      <c r="BK126" s="207">
        <f>ROUND(I126*H126,2)</f>
        <v>0</v>
      </c>
      <c r="BL126" s="110" t="s">
        <v>146</v>
      </c>
      <c r="BM126" s="110" t="s">
        <v>177</v>
      </c>
    </row>
    <row r="127" spans="2:47" s="259" customFormat="1" ht="40.5">
      <c r="B127" s="119"/>
      <c r="D127" s="208" t="s">
        <v>148</v>
      </c>
      <c r="F127" s="209" t="s">
        <v>178</v>
      </c>
      <c r="L127" s="119"/>
      <c r="M127" s="210"/>
      <c r="N127" s="262"/>
      <c r="O127" s="262"/>
      <c r="P127" s="262"/>
      <c r="Q127" s="262"/>
      <c r="R127" s="262"/>
      <c r="S127" s="262"/>
      <c r="T127" s="211"/>
      <c r="AT127" s="110" t="s">
        <v>148</v>
      </c>
      <c r="AU127" s="110" t="s">
        <v>78</v>
      </c>
    </row>
    <row r="128" spans="2:47" s="259" customFormat="1" ht="27">
      <c r="B128" s="119"/>
      <c r="D128" s="208" t="s">
        <v>159</v>
      </c>
      <c r="F128" s="212" t="s">
        <v>1053</v>
      </c>
      <c r="L128" s="119"/>
      <c r="M128" s="210"/>
      <c r="N128" s="262"/>
      <c r="O128" s="262"/>
      <c r="P128" s="262"/>
      <c r="Q128" s="262"/>
      <c r="R128" s="262"/>
      <c r="S128" s="262"/>
      <c r="T128" s="211"/>
      <c r="AT128" s="110" t="s">
        <v>159</v>
      </c>
      <c r="AU128" s="110" t="s">
        <v>78</v>
      </c>
    </row>
    <row r="129" spans="2:51" s="214" customFormat="1" ht="13.5">
      <c r="B129" s="213"/>
      <c r="D129" s="208" t="s">
        <v>161</v>
      </c>
      <c r="E129" s="215" t="s">
        <v>5</v>
      </c>
      <c r="F129" s="216" t="s">
        <v>1073</v>
      </c>
      <c r="H129" s="215" t="s">
        <v>5</v>
      </c>
      <c r="L129" s="213"/>
      <c r="M129" s="217"/>
      <c r="N129" s="218"/>
      <c r="O129" s="218"/>
      <c r="P129" s="218"/>
      <c r="Q129" s="218"/>
      <c r="R129" s="218"/>
      <c r="S129" s="218"/>
      <c r="T129" s="219"/>
      <c r="AT129" s="215" t="s">
        <v>161</v>
      </c>
      <c r="AU129" s="215" t="s">
        <v>78</v>
      </c>
      <c r="AV129" s="214" t="s">
        <v>76</v>
      </c>
      <c r="AW129" s="214" t="s">
        <v>34</v>
      </c>
      <c r="AX129" s="214" t="s">
        <v>70</v>
      </c>
      <c r="AY129" s="215" t="s">
        <v>139</v>
      </c>
    </row>
    <row r="130" spans="2:51" s="221" customFormat="1" ht="13.5">
      <c r="B130" s="220"/>
      <c r="D130" s="208" t="s">
        <v>161</v>
      </c>
      <c r="E130" s="222" t="s">
        <v>5</v>
      </c>
      <c r="F130" s="223" t="s">
        <v>1074</v>
      </c>
      <c r="H130" s="224">
        <v>54</v>
      </c>
      <c r="L130" s="220"/>
      <c r="M130" s="225"/>
      <c r="N130" s="226"/>
      <c r="O130" s="226"/>
      <c r="P130" s="226"/>
      <c r="Q130" s="226"/>
      <c r="R130" s="226"/>
      <c r="S130" s="226"/>
      <c r="T130" s="227"/>
      <c r="AT130" s="222" t="s">
        <v>161</v>
      </c>
      <c r="AU130" s="222" t="s">
        <v>78</v>
      </c>
      <c r="AV130" s="221" t="s">
        <v>78</v>
      </c>
      <c r="AW130" s="221" t="s">
        <v>34</v>
      </c>
      <c r="AX130" s="221" t="s">
        <v>76</v>
      </c>
      <c r="AY130" s="222" t="s">
        <v>139</v>
      </c>
    </row>
    <row r="131" spans="2:65" s="259" customFormat="1" ht="25.5" customHeight="1">
      <c r="B131" s="119"/>
      <c r="C131" s="196" t="s">
        <v>217</v>
      </c>
      <c r="D131" s="196" t="s">
        <v>141</v>
      </c>
      <c r="E131" s="197" t="s">
        <v>1075</v>
      </c>
      <c r="F131" s="198" t="s">
        <v>1076</v>
      </c>
      <c r="G131" s="199" t="s">
        <v>144</v>
      </c>
      <c r="H131" s="200">
        <v>32</v>
      </c>
      <c r="I131" s="6"/>
      <c r="J131" s="202">
        <f>ROUND(I131*H131,2)</f>
        <v>0</v>
      </c>
      <c r="K131" s="198" t="s">
        <v>145</v>
      </c>
      <c r="L131" s="119"/>
      <c r="M131" s="203" t="s">
        <v>5</v>
      </c>
      <c r="N131" s="204" t="s">
        <v>41</v>
      </c>
      <c r="O131" s="262"/>
      <c r="P131" s="205">
        <f>O131*H131</f>
        <v>0</v>
      </c>
      <c r="Q131" s="205">
        <v>5E-05</v>
      </c>
      <c r="R131" s="205">
        <f>Q131*H131</f>
        <v>0.0016</v>
      </c>
      <c r="S131" s="205">
        <v>0.077</v>
      </c>
      <c r="T131" s="206">
        <f>S131*H131</f>
        <v>2.464</v>
      </c>
      <c r="AR131" s="110" t="s">
        <v>146</v>
      </c>
      <c r="AT131" s="110" t="s">
        <v>141</v>
      </c>
      <c r="AU131" s="110" t="s">
        <v>78</v>
      </c>
      <c r="AY131" s="110" t="s">
        <v>139</v>
      </c>
      <c r="BE131" s="207">
        <f>IF(N131="základní",J131,0)</f>
        <v>0</v>
      </c>
      <c r="BF131" s="207">
        <f>IF(N131="snížená",J131,0)</f>
        <v>0</v>
      </c>
      <c r="BG131" s="207">
        <f>IF(N131="zákl. přenesená",J131,0)</f>
        <v>0</v>
      </c>
      <c r="BH131" s="207">
        <f>IF(N131="sníž. přenesená",J131,0)</f>
        <v>0</v>
      </c>
      <c r="BI131" s="207">
        <f>IF(N131="nulová",J131,0)</f>
        <v>0</v>
      </c>
      <c r="BJ131" s="110" t="s">
        <v>76</v>
      </c>
      <c r="BK131" s="207">
        <f>ROUND(I131*H131,2)</f>
        <v>0</v>
      </c>
      <c r="BL131" s="110" t="s">
        <v>146</v>
      </c>
      <c r="BM131" s="110" t="s">
        <v>1077</v>
      </c>
    </row>
    <row r="132" spans="2:47" s="259" customFormat="1" ht="27">
      <c r="B132" s="119"/>
      <c r="D132" s="208" t="s">
        <v>148</v>
      </c>
      <c r="F132" s="209" t="s">
        <v>1078</v>
      </c>
      <c r="L132" s="119"/>
      <c r="M132" s="210"/>
      <c r="N132" s="262"/>
      <c r="O132" s="262"/>
      <c r="P132" s="262"/>
      <c r="Q132" s="262"/>
      <c r="R132" s="262"/>
      <c r="S132" s="262"/>
      <c r="T132" s="211"/>
      <c r="AT132" s="110" t="s">
        <v>148</v>
      </c>
      <c r="AU132" s="110" t="s">
        <v>78</v>
      </c>
    </row>
    <row r="133" spans="2:47" s="259" customFormat="1" ht="27">
      <c r="B133" s="119"/>
      <c r="D133" s="208" t="s">
        <v>159</v>
      </c>
      <c r="F133" s="212" t="s">
        <v>1053</v>
      </c>
      <c r="L133" s="119"/>
      <c r="M133" s="210"/>
      <c r="N133" s="262"/>
      <c r="O133" s="262"/>
      <c r="P133" s="262"/>
      <c r="Q133" s="262"/>
      <c r="R133" s="262"/>
      <c r="S133" s="262"/>
      <c r="T133" s="211"/>
      <c r="AT133" s="110" t="s">
        <v>159</v>
      </c>
      <c r="AU133" s="110" t="s">
        <v>78</v>
      </c>
    </row>
    <row r="134" spans="2:51" s="214" customFormat="1" ht="13.5">
      <c r="B134" s="213"/>
      <c r="D134" s="208" t="s">
        <v>161</v>
      </c>
      <c r="E134" s="215" t="s">
        <v>5</v>
      </c>
      <c r="F134" s="216" t="s">
        <v>1055</v>
      </c>
      <c r="H134" s="215" t="s">
        <v>5</v>
      </c>
      <c r="L134" s="213"/>
      <c r="M134" s="217"/>
      <c r="N134" s="218"/>
      <c r="O134" s="218"/>
      <c r="P134" s="218"/>
      <c r="Q134" s="218"/>
      <c r="R134" s="218"/>
      <c r="S134" s="218"/>
      <c r="T134" s="219"/>
      <c r="AT134" s="215" t="s">
        <v>161</v>
      </c>
      <c r="AU134" s="215" t="s">
        <v>78</v>
      </c>
      <c r="AV134" s="214" t="s">
        <v>76</v>
      </c>
      <c r="AW134" s="214" t="s">
        <v>34</v>
      </c>
      <c r="AX134" s="214" t="s">
        <v>70</v>
      </c>
      <c r="AY134" s="215" t="s">
        <v>139</v>
      </c>
    </row>
    <row r="135" spans="2:51" s="221" customFormat="1" ht="13.5">
      <c r="B135" s="220"/>
      <c r="D135" s="208" t="s">
        <v>161</v>
      </c>
      <c r="E135" s="222" t="s">
        <v>5</v>
      </c>
      <c r="F135" s="223" t="s">
        <v>1068</v>
      </c>
      <c r="H135" s="224">
        <v>24</v>
      </c>
      <c r="L135" s="220"/>
      <c r="M135" s="225"/>
      <c r="N135" s="226"/>
      <c r="O135" s="226"/>
      <c r="P135" s="226"/>
      <c r="Q135" s="226"/>
      <c r="R135" s="226"/>
      <c r="S135" s="226"/>
      <c r="T135" s="227"/>
      <c r="AT135" s="222" t="s">
        <v>161</v>
      </c>
      <c r="AU135" s="222" t="s">
        <v>78</v>
      </c>
      <c r="AV135" s="221" t="s">
        <v>78</v>
      </c>
      <c r="AW135" s="221" t="s">
        <v>34</v>
      </c>
      <c r="AX135" s="221" t="s">
        <v>70</v>
      </c>
      <c r="AY135" s="222" t="s">
        <v>139</v>
      </c>
    </row>
    <row r="136" spans="2:51" s="214" customFormat="1" ht="13.5">
      <c r="B136" s="213"/>
      <c r="D136" s="208" t="s">
        <v>161</v>
      </c>
      <c r="E136" s="215" t="s">
        <v>5</v>
      </c>
      <c r="F136" s="216" t="s">
        <v>1069</v>
      </c>
      <c r="H136" s="215" t="s">
        <v>5</v>
      </c>
      <c r="L136" s="213"/>
      <c r="M136" s="217"/>
      <c r="N136" s="218"/>
      <c r="O136" s="218"/>
      <c r="P136" s="218"/>
      <c r="Q136" s="218"/>
      <c r="R136" s="218"/>
      <c r="S136" s="218"/>
      <c r="T136" s="219"/>
      <c r="AT136" s="215" t="s">
        <v>161</v>
      </c>
      <c r="AU136" s="215" t="s">
        <v>78</v>
      </c>
      <c r="AV136" s="214" t="s">
        <v>76</v>
      </c>
      <c r="AW136" s="214" t="s">
        <v>34</v>
      </c>
      <c r="AX136" s="214" t="s">
        <v>70</v>
      </c>
      <c r="AY136" s="215" t="s">
        <v>139</v>
      </c>
    </row>
    <row r="137" spans="2:51" s="221" customFormat="1" ht="13.5">
      <c r="B137" s="220"/>
      <c r="D137" s="208" t="s">
        <v>161</v>
      </c>
      <c r="E137" s="222" t="s">
        <v>5</v>
      </c>
      <c r="F137" s="223" t="s">
        <v>1070</v>
      </c>
      <c r="H137" s="224">
        <v>8</v>
      </c>
      <c r="L137" s="220"/>
      <c r="M137" s="225"/>
      <c r="N137" s="226"/>
      <c r="O137" s="226"/>
      <c r="P137" s="226"/>
      <c r="Q137" s="226"/>
      <c r="R137" s="226"/>
      <c r="S137" s="226"/>
      <c r="T137" s="227"/>
      <c r="AT137" s="222" t="s">
        <v>161</v>
      </c>
      <c r="AU137" s="222" t="s">
        <v>78</v>
      </c>
      <c r="AV137" s="221" t="s">
        <v>78</v>
      </c>
      <c r="AW137" s="221" t="s">
        <v>34</v>
      </c>
      <c r="AX137" s="221" t="s">
        <v>70</v>
      </c>
      <c r="AY137" s="222" t="s">
        <v>139</v>
      </c>
    </row>
    <row r="138" spans="2:51" s="229" customFormat="1" ht="13.5">
      <c r="B138" s="228"/>
      <c r="D138" s="208" t="s">
        <v>161</v>
      </c>
      <c r="E138" s="230" t="s">
        <v>5</v>
      </c>
      <c r="F138" s="231" t="s">
        <v>173</v>
      </c>
      <c r="H138" s="232">
        <v>32</v>
      </c>
      <c r="L138" s="228"/>
      <c r="M138" s="233"/>
      <c r="N138" s="234"/>
      <c r="O138" s="234"/>
      <c r="P138" s="234"/>
      <c r="Q138" s="234"/>
      <c r="R138" s="234"/>
      <c r="S138" s="234"/>
      <c r="T138" s="235"/>
      <c r="AT138" s="230" t="s">
        <v>161</v>
      </c>
      <c r="AU138" s="230" t="s">
        <v>78</v>
      </c>
      <c r="AV138" s="229" t="s">
        <v>146</v>
      </c>
      <c r="AW138" s="229" t="s">
        <v>34</v>
      </c>
      <c r="AX138" s="229" t="s">
        <v>76</v>
      </c>
      <c r="AY138" s="230" t="s">
        <v>139</v>
      </c>
    </row>
    <row r="139" spans="2:65" s="259" customFormat="1" ht="25.5" customHeight="1">
      <c r="B139" s="119"/>
      <c r="C139" s="196" t="s">
        <v>221</v>
      </c>
      <c r="D139" s="196" t="s">
        <v>141</v>
      </c>
      <c r="E139" s="197" t="s">
        <v>186</v>
      </c>
      <c r="F139" s="198" t="s">
        <v>187</v>
      </c>
      <c r="G139" s="199" t="s">
        <v>144</v>
      </c>
      <c r="H139" s="200">
        <v>470</v>
      </c>
      <c r="I139" s="6"/>
      <c r="J139" s="202">
        <f>ROUND(I139*H139,2)</f>
        <v>0</v>
      </c>
      <c r="K139" s="198" t="s">
        <v>145</v>
      </c>
      <c r="L139" s="119"/>
      <c r="M139" s="203" t="s">
        <v>5</v>
      </c>
      <c r="N139" s="204" t="s">
        <v>41</v>
      </c>
      <c r="O139" s="262"/>
      <c r="P139" s="205">
        <f>O139*H139</f>
        <v>0</v>
      </c>
      <c r="Q139" s="205">
        <v>7E-05</v>
      </c>
      <c r="R139" s="205">
        <f>Q139*H139</f>
        <v>0.0329</v>
      </c>
      <c r="S139" s="205">
        <v>0.128</v>
      </c>
      <c r="T139" s="206">
        <f>S139*H139</f>
        <v>60.160000000000004</v>
      </c>
      <c r="AR139" s="110" t="s">
        <v>146</v>
      </c>
      <c r="AT139" s="110" t="s">
        <v>141</v>
      </c>
      <c r="AU139" s="110" t="s">
        <v>78</v>
      </c>
      <c r="AY139" s="110" t="s">
        <v>139</v>
      </c>
      <c r="BE139" s="207">
        <f>IF(N139="základní",J139,0)</f>
        <v>0</v>
      </c>
      <c r="BF139" s="207">
        <f>IF(N139="snížená",J139,0)</f>
        <v>0</v>
      </c>
      <c r="BG139" s="207">
        <f>IF(N139="zákl. přenesená",J139,0)</f>
        <v>0</v>
      </c>
      <c r="BH139" s="207">
        <f>IF(N139="sníž. přenesená",J139,0)</f>
        <v>0</v>
      </c>
      <c r="BI139" s="207">
        <f>IF(N139="nulová",J139,0)</f>
        <v>0</v>
      </c>
      <c r="BJ139" s="110" t="s">
        <v>76</v>
      </c>
      <c r="BK139" s="207">
        <f>ROUND(I139*H139,2)</f>
        <v>0</v>
      </c>
      <c r="BL139" s="110" t="s">
        <v>146</v>
      </c>
      <c r="BM139" s="110" t="s">
        <v>188</v>
      </c>
    </row>
    <row r="140" spans="2:47" s="259" customFormat="1" ht="27">
      <c r="B140" s="119"/>
      <c r="D140" s="208" t="s">
        <v>148</v>
      </c>
      <c r="F140" s="209" t="s">
        <v>189</v>
      </c>
      <c r="L140" s="119"/>
      <c r="M140" s="210"/>
      <c r="N140" s="262"/>
      <c r="O140" s="262"/>
      <c r="P140" s="262"/>
      <c r="Q140" s="262"/>
      <c r="R140" s="262"/>
      <c r="S140" s="262"/>
      <c r="T140" s="211"/>
      <c r="AT140" s="110" t="s">
        <v>148</v>
      </c>
      <c r="AU140" s="110" t="s">
        <v>78</v>
      </c>
    </row>
    <row r="141" spans="2:47" s="259" customFormat="1" ht="27">
      <c r="B141" s="119"/>
      <c r="D141" s="208" t="s">
        <v>159</v>
      </c>
      <c r="F141" s="212" t="s">
        <v>1053</v>
      </c>
      <c r="L141" s="119"/>
      <c r="M141" s="210"/>
      <c r="N141" s="262"/>
      <c r="O141" s="262"/>
      <c r="P141" s="262"/>
      <c r="Q141" s="262"/>
      <c r="R141" s="262"/>
      <c r="S141" s="262"/>
      <c r="T141" s="211"/>
      <c r="AT141" s="110" t="s">
        <v>159</v>
      </c>
      <c r="AU141" s="110" t="s">
        <v>78</v>
      </c>
    </row>
    <row r="142" spans="2:51" s="214" customFormat="1" ht="13.5">
      <c r="B142" s="213"/>
      <c r="D142" s="208" t="s">
        <v>161</v>
      </c>
      <c r="E142" s="215" t="s">
        <v>5</v>
      </c>
      <c r="F142" s="216" t="s">
        <v>190</v>
      </c>
      <c r="H142" s="215" t="s">
        <v>5</v>
      </c>
      <c r="L142" s="213"/>
      <c r="M142" s="217"/>
      <c r="N142" s="218"/>
      <c r="O142" s="218"/>
      <c r="P142" s="218"/>
      <c r="Q142" s="218"/>
      <c r="R142" s="218"/>
      <c r="S142" s="218"/>
      <c r="T142" s="219"/>
      <c r="AT142" s="215" t="s">
        <v>161</v>
      </c>
      <c r="AU142" s="215" t="s">
        <v>78</v>
      </c>
      <c r="AV142" s="214" t="s">
        <v>76</v>
      </c>
      <c r="AW142" s="214" t="s">
        <v>34</v>
      </c>
      <c r="AX142" s="214" t="s">
        <v>70</v>
      </c>
      <c r="AY142" s="215" t="s">
        <v>139</v>
      </c>
    </row>
    <row r="143" spans="2:51" s="221" customFormat="1" ht="13.5">
      <c r="B143" s="220"/>
      <c r="D143" s="208" t="s">
        <v>161</v>
      </c>
      <c r="E143" s="222" t="s">
        <v>5</v>
      </c>
      <c r="F143" s="223" t="s">
        <v>1079</v>
      </c>
      <c r="H143" s="224">
        <v>200</v>
      </c>
      <c r="L143" s="220"/>
      <c r="M143" s="225"/>
      <c r="N143" s="226"/>
      <c r="O143" s="226"/>
      <c r="P143" s="226"/>
      <c r="Q143" s="226"/>
      <c r="R143" s="226"/>
      <c r="S143" s="226"/>
      <c r="T143" s="227"/>
      <c r="AT143" s="222" t="s">
        <v>161</v>
      </c>
      <c r="AU143" s="222" t="s">
        <v>78</v>
      </c>
      <c r="AV143" s="221" t="s">
        <v>78</v>
      </c>
      <c r="AW143" s="221" t="s">
        <v>34</v>
      </c>
      <c r="AX143" s="221" t="s">
        <v>70</v>
      </c>
      <c r="AY143" s="222" t="s">
        <v>139</v>
      </c>
    </row>
    <row r="144" spans="2:51" s="214" customFormat="1" ht="13.5">
      <c r="B144" s="213"/>
      <c r="D144" s="208" t="s">
        <v>161</v>
      </c>
      <c r="E144" s="215" t="s">
        <v>5</v>
      </c>
      <c r="F144" s="216" t="s">
        <v>196</v>
      </c>
      <c r="H144" s="215" t="s">
        <v>5</v>
      </c>
      <c r="L144" s="213"/>
      <c r="M144" s="217"/>
      <c r="N144" s="218"/>
      <c r="O144" s="218"/>
      <c r="P144" s="218"/>
      <c r="Q144" s="218"/>
      <c r="R144" s="218"/>
      <c r="S144" s="218"/>
      <c r="T144" s="219"/>
      <c r="AT144" s="215" t="s">
        <v>161</v>
      </c>
      <c r="AU144" s="215" t="s">
        <v>78</v>
      </c>
      <c r="AV144" s="214" t="s">
        <v>76</v>
      </c>
      <c r="AW144" s="214" t="s">
        <v>34</v>
      </c>
      <c r="AX144" s="214" t="s">
        <v>70</v>
      </c>
      <c r="AY144" s="215" t="s">
        <v>139</v>
      </c>
    </row>
    <row r="145" spans="2:51" s="221" customFormat="1" ht="13.5">
      <c r="B145" s="220"/>
      <c r="D145" s="208" t="s">
        <v>161</v>
      </c>
      <c r="E145" s="222" t="s">
        <v>5</v>
      </c>
      <c r="F145" s="223" t="s">
        <v>1080</v>
      </c>
      <c r="H145" s="224">
        <v>180</v>
      </c>
      <c r="L145" s="220"/>
      <c r="M145" s="225"/>
      <c r="N145" s="226"/>
      <c r="O145" s="226"/>
      <c r="P145" s="226"/>
      <c r="Q145" s="226"/>
      <c r="R145" s="226"/>
      <c r="S145" s="226"/>
      <c r="T145" s="227"/>
      <c r="AT145" s="222" t="s">
        <v>161</v>
      </c>
      <c r="AU145" s="222" t="s">
        <v>78</v>
      </c>
      <c r="AV145" s="221" t="s">
        <v>78</v>
      </c>
      <c r="AW145" s="221" t="s">
        <v>34</v>
      </c>
      <c r="AX145" s="221" t="s">
        <v>70</v>
      </c>
      <c r="AY145" s="222" t="s">
        <v>139</v>
      </c>
    </row>
    <row r="146" spans="2:51" s="214" customFormat="1" ht="13.5">
      <c r="B146" s="213"/>
      <c r="D146" s="208" t="s">
        <v>161</v>
      </c>
      <c r="E146" s="215" t="s">
        <v>5</v>
      </c>
      <c r="F146" s="216" t="s">
        <v>202</v>
      </c>
      <c r="H146" s="215" t="s">
        <v>5</v>
      </c>
      <c r="L146" s="213"/>
      <c r="M146" s="217"/>
      <c r="N146" s="218"/>
      <c r="O146" s="218"/>
      <c r="P146" s="218"/>
      <c r="Q146" s="218"/>
      <c r="R146" s="218"/>
      <c r="S146" s="218"/>
      <c r="T146" s="219"/>
      <c r="AT146" s="215" t="s">
        <v>161</v>
      </c>
      <c r="AU146" s="215" t="s">
        <v>78</v>
      </c>
      <c r="AV146" s="214" t="s">
        <v>76</v>
      </c>
      <c r="AW146" s="214" t="s">
        <v>34</v>
      </c>
      <c r="AX146" s="214" t="s">
        <v>70</v>
      </c>
      <c r="AY146" s="215" t="s">
        <v>139</v>
      </c>
    </row>
    <row r="147" spans="2:51" s="221" customFormat="1" ht="13.5">
      <c r="B147" s="220"/>
      <c r="D147" s="208" t="s">
        <v>161</v>
      </c>
      <c r="E147" s="222" t="s">
        <v>5</v>
      </c>
      <c r="F147" s="223" t="s">
        <v>1081</v>
      </c>
      <c r="H147" s="224">
        <v>90</v>
      </c>
      <c r="L147" s="220"/>
      <c r="M147" s="225"/>
      <c r="N147" s="226"/>
      <c r="O147" s="226"/>
      <c r="P147" s="226"/>
      <c r="Q147" s="226"/>
      <c r="R147" s="226"/>
      <c r="S147" s="226"/>
      <c r="T147" s="227"/>
      <c r="AT147" s="222" t="s">
        <v>161</v>
      </c>
      <c r="AU147" s="222" t="s">
        <v>78</v>
      </c>
      <c r="AV147" s="221" t="s">
        <v>78</v>
      </c>
      <c r="AW147" s="221" t="s">
        <v>34</v>
      </c>
      <c r="AX147" s="221" t="s">
        <v>70</v>
      </c>
      <c r="AY147" s="222" t="s">
        <v>139</v>
      </c>
    </row>
    <row r="148" spans="2:51" s="229" customFormat="1" ht="13.5">
      <c r="B148" s="228"/>
      <c r="D148" s="208" t="s">
        <v>161</v>
      </c>
      <c r="E148" s="230" t="s">
        <v>5</v>
      </c>
      <c r="F148" s="231" t="s">
        <v>173</v>
      </c>
      <c r="H148" s="232">
        <v>470</v>
      </c>
      <c r="L148" s="228"/>
      <c r="M148" s="233"/>
      <c r="N148" s="234"/>
      <c r="O148" s="234"/>
      <c r="P148" s="234"/>
      <c r="Q148" s="234"/>
      <c r="R148" s="234"/>
      <c r="S148" s="234"/>
      <c r="T148" s="235"/>
      <c r="AT148" s="230" t="s">
        <v>161</v>
      </c>
      <c r="AU148" s="230" t="s">
        <v>78</v>
      </c>
      <c r="AV148" s="229" t="s">
        <v>146</v>
      </c>
      <c r="AW148" s="229" t="s">
        <v>34</v>
      </c>
      <c r="AX148" s="229" t="s">
        <v>76</v>
      </c>
      <c r="AY148" s="230" t="s">
        <v>139</v>
      </c>
    </row>
    <row r="149" spans="2:65" s="259" customFormat="1" ht="16.5" customHeight="1">
      <c r="B149" s="119"/>
      <c r="C149" s="196" t="s">
        <v>229</v>
      </c>
      <c r="D149" s="196" t="s">
        <v>141</v>
      </c>
      <c r="E149" s="197" t="s">
        <v>1082</v>
      </c>
      <c r="F149" s="198" t="s">
        <v>1083</v>
      </c>
      <c r="G149" s="199" t="s">
        <v>224</v>
      </c>
      <c r="H149" s="200">
        <v>76</v>
      </c>
      <c r="I149" s="6"/>
      <c r="J149" s="202">
        <f>ROUND(I149*H149,2)</f>
        <v>0</v>
      </c>
      <c r="K149" s="198" t="s">
        <v>145</v>
      </c>
      <c r="L149" s="119"/>
      <c r="M149" s="203" t="s">
        <v>5</v>
      </c>
      <c r="N149" s="204" t="s">
        <v>41</v>
      </c>
      <c r="O149" s="262"/>
      <c r="P149" s="205">
        <f>O149*H149</f>
        <v>0</v>
      </c>
      <c r="Q149" s="205">
        <v>0</v>
      </c>
      <c r="R149" s="205">
        <f>Q149*H149</f>
        <v>0</v>
      </c>
      <c r="S149" s="205">
        <v>0</v>
      </c>
      <c r="T149" s="206">
        <f>S149*H149</f>
        <v>0</v>
      </c>
      <c r="AR149" s="110" t="s">
        <v>146</v>
      </c>
      <c r="AT149" s="110" t="s">
        <v>141</v>
      </c>
      <c r="AU149" s="110" t="s">
        <v>78</v>
      </c>
      <c r="AY149" s="110" t="s">
        <v>139</v>
      </c>
      <c r="BE149" s="207">
        <f>IF(N149="základní",J149,0)</f>
        <v>0</v>
      </c>
      <c r="BF149" s="207">
        <f>IF(N149="snížená",J149,0)</f>
        <v>0</v>
      </c>
      <c r="BG149" s="207">
        <f>IF(N149="zákl. přenesená",J149,0)</f>
        <v>0</v>
      </c>
      <c r="BH149" s="207">
        <f>IF(N149="sníž. přenesená",J149,0)</f>
        <v>0</v>
      </c>
      <c r="BI149" s="207">
        <f>IF(N149="nulová",J149,0)</f>
        <v>0</v>
      </c>
      <c r="BJ149" s="110" t="s">
        <v>76</v>
      </c>
      <c r="BK149" s="207">
        <f>ROUND(I149*H149,2)</f>
        <v>0</v>
      </c>
      <c r="BL149" s="110" t="s">
        <v>146</v>
      </c>
      <c r="BM149" s="110" t="s">
        <v>1084</v>
      </c>
    </row>
    <row r="150" spans="2:47" s="259" customFormat="1" ht="27">
      <c r="B150" s="119"/>
      <c r="D150" s="208" t="s">
        <v>148</v>
      </c>
      <c r="F150" s="209" t="s">
        <v>1085</v>
      </c>
      <c r="L150" s="119"/>
      <c r="M150" s="210"/>
      <c r="N150" s="262"/>
      <c r="O150" s="262"/>
      <c r="P150" s="262"/>
      <c r="Q150" s="262"/>
      <c r="R150" s="262"/>
      <c r="S150" s="262"/>
      <c r="T150" s="211"/>
      <c r="AT150" s="110" t="s">
        <v>148</v>
      </c>
      <c r="AU150" s="110" t="s">
        <v>78</v>
      </c>
    </row>
    <row r="151" spans="2:47" s="259" customFormat="1" ht="27">
      <c r="B151" s="119"/>
      <c r="D151" s="208" t="s">
        <v>159</v>
      </c>
      <c r="F151" s="212" t="s">
        <v>1053</v>
      </c>
      <c r="L151" s="119"/>
      <c r="M151" s="210"/>
      <c r="N151" s="262"/>
      <c r="O151" s="262"/>
      <c r="P151" s="262"/>
      <c r="Q151" s="262"/>
      <c r="R151" s="262"/>
      <c r="S151" s="262"/>
      <c r="T151" s="211"/>
      <c r="AT151" s="110" t="s">
        <v>159</v>
      </c>
      <c r="AU151" s="110" t="s">
        <v>78</v>
      </c>
    </row>
    <row r="152" spans="2:51" s="214" customFormat="1" ht="13.5">
      <c r="B152" s="213"/>
      <c r="D152" s="208" t="s">
        <v>161</v>
      </c>
      <c r="E152" s="215" t="s">
        <v>5</v>
      </c>
      <c r="F152" s="216" t="s">
        <v>1086</v>
      </c>
      <c r="H152" s="215" t="s">
        <v>5</v>
      </c>
      <c r="L152" s="213"/>
      <c r="M152" s="217"/>
      <c r="N152" s="218"/>
      <c r="O152" s="218"/>
      <c r="P152" s="218"/>
      <c r="Q152" s="218"/>
      <c r="R152" s="218"/>
      <c r="S152" s="218"/>
      <c r="T152" s="219"/>
      <c r="AT152" s="215" t="s">
        <v>161</v>
      </c>
      <c r="AU152" s="215" t="s">
        <v>78</v>
      </c>
      <c r="AV152" s="214" t="s">
        <v>76</v>
      </c>
      <c r="AW152" s="214" t="s">
        <v>34</v>
      </c>
      <c r="AX152" s="214" t="s">
        <v>70</v>
      </c>
      <c r="AY152" s="215" t="s">
        <v>139</v>
      </c>
    </row>
    <row r="153" spans="2:51" s="214" customFormat="1" ht="13.5">
      <c r="B153" s="213"/>
      <c r="D153" s="208" t="s">
        <v>161</v>
      </c>
      <c r="E153" s="215" t="s">
        <v>5</v>
      </c>
      <c r="F153" s="216" t="s">
        <v>1055</v>
      </c>
      <c r="H153" s="215" t="s">
        <v>5</v>
      </c>
      <c r="L153" s="213"/>
      <c r="M153" s="217"/>
      <c r="N153" s="218"/>
      <c r="O153" s="218"/>
      <c r="P153" s="218"/>
      <c r="Q153" s="218"/>
      <c r="R153" s="218"/>
      <c r="S153" s="218"/>
      <c r="T153" s="219"/>
      <c r="AT153" s="215" t="s">
        <v>161</v>
      </c>
      <c r="AU153" s="215" t="s">
        <v>78</v>
      </c>
      <c r="AV153" s="214" t="s">
        <v>76</v>
      </c>
      <c r="AW153" s="214" t="s">
        <v>34</v>
      </c>
      <c r="AX153" s="214" t="s">
        <v>70</v>
      </c>
      <c r="AY153" s="215" t="s">
        <v>139</v>
      </c>
    </row>
    <row r="154" spans="2:51" s="221" customFormat="1" ht="13.5">
      <c r="B154" s="220"/>
      <c r="D154" s="208" t="s">
        <v>161</v>
      </c>
      <c r="E154" s="222" t="s">
        <v>5</v>
      </c>
      <c r="F154" s="223" t="s">
        <v>1087</v>
      </c>
      <c r="H154" s="224">
        <v>36</v>
      </c>
      <c r="L154" s="220"/>
      <c r="M154" s="225"/>
      <c r="N154" s="226"/>
      <c r="O154" s="226"/>
      <c r="P154" s="226"/>
      <c r="Q154" s="226"/>
      <c r="R154" s="226"/>
      <c r="S154" s="226"/>
      <c r="T154" s="227"/>
      <c r="AT154" s="222" t="s">
        <v>161</v>
      </c>
      <c r="AU154" s="222" t="s">
        <v>78</v>
      </c>
      <c r="AV154" s="221" t="s">
        <v>78</v>
      </c>
      <c r="AW154" s="221" t="s">
        <v>34</v>
      </c>
      <c r="AX154" s="221" t="s">
        <v>70</v>
      </c>
      <c r="AY154" s="222" t="s">
        <v>139</v>
      </c>
    </row>
    <row r="155" spans="2:51" s="214" customFormat="1" ht="13.5">
      <c r="B155" s="213"/>
      <c r="D155" s="208" t="s">
        <v>161</v>
      </c>
      <c r="E155" s="215" t="s">
        <v>5</v>
      </c>
      <c r="F155" s="216" t="s">
        <v>1057</v>
      </c>
      <c r="H155" s="215" t="s">
        <v>5</v>
      </c>
      <c r="L155" s="213"/>
      <c r="M155" s="217"/>
      <c r="N155" s="218"/>
      <c r="O155" s="218"/>
      <c r="P155" s="218"/>
      <c r="Q155" s="218"/>
      <c r="R155" s="218"/>
      <c r="S155" s="218"/>
      <c r="T155" s="219"/>
      <c r="AT155" s="215" t="s">
        <v>161</v>
      </c>
      <c r="AU155" s="215" t="s">
        <v>78</v>
      </c>
      <c r="AV155" s="214" t="s">
        <v>76</v>
      </c>
      <c r="AW155" s="214" t="s">
        <v>34</v>
      </c>
      <c r="AX155" s="214" t="s">
        <v>70</v>
      </c>
      <c r="AY155" s="215" t="s">
        <v>139</v>
      </c>
    </row>
    <row r="156" spans="2:51" s="221" customFormat="1" ht="13.5">
      <c r="B156" s="220"/>
      <c r="D156" s="208" t="s">
        <v>161</v>
      </c>
      <c r="E156" s="222" t="s">
        <v>5</v>
      </c>
      <c r="F156" s="223" t="s">
        <v>1088</v>
      </c>
      <c r="H156" s="224">
        <v>40</v>
      </c>
      <c r="L156" s="220"/>
      <c r="M156" s="225"/>
      <c r="N156" s="226"/>
      <c r="O156" s="226"/>
      <c r="P156" s="226"/>
      <c r="Q156" s="226"/>
      <c r="R156" s="226"/>
      <c r="S156" s="226"/>
      <c r="T156" s="227"/>
      <c r="AT156" s="222" t="s">
        <v>161</v>
      </c>
      <c r="AU156" s="222" t="s">
        <v>78</v>
      </c>
      <c r="AV156" s="221" t="s">
        <v>78</v>
      </c>
      <c r="AW156" s="221" t="s">
        <v>34</v>
      </c>
      <c r="AX156" s="221" t="s">
        <v>70</v>
      </c>
      <c r="AY156" s="222" t="s">
        <v>139</v>
      </c>
    </row>
    <row r="157" spans="2:51" s="229" customFormat="1" ht="13.5">
      <c r="B157" s="228"/>
      <c r="D157" s="208" t="s">
        <v>161</v>
      </c>
      <c r="E157" s="230" t="s">
        <v>5</v>
      </c>
      <c r="F157" s="231" t="s">
        <v>173</v>
      </c>
      <c r="H157" s="232">
        <v>76</v>
      </c>
      <c r="L157" s="228"/>
      <c r="M157" s="233"/>
      <c r="N157" s="234"/>
      <c r="O157" s="234"/>
      <c r="P157" s="234"/>
      <c r="Q157" s="234"/>
      <c r="R157" s="234"/>
      <c r="S157" s="234"/>
      <c r="T157" s="235"/>
      <c r="AT157" s="230" t="s">
        <v>161</v>
      </c>
      <c r="AU157" s="230" t="s">
        <v>78</v>
      </c>
      <c r="AV157" s="229" t="s">
        <v>146</v>
      </c>
      <c r="AW157" s="229" t="s">
        <v>34</v>
      </c>
      <c r="AX157" s="229" t="s">
        <v>76</v>
      </c>
      <c r="AY157" s="230" t="s">
        <v>139</v>
      </c>
    </row>
    <row r="158" spans="2:65" s="259" customFormat="1" ht="16.5" customHeight="1">
      <c r="B158" s="119"/>
      <c r="C158" s="196" t="s">
        <v>237</v>
      </c>
      <c r="D158" s="196" t="s">
        <v>141</v>
      </c>
      <c r="E158" s="197" t="s">
        <v>1089</v>
      </c>
      <c r="F158" s="198" t="s">
        <v>1090</v>
      </c>
      <c r="G158" s="199" t="s">
        <v>224</v>
      </c>
      <c r="H158" s="200">
        <v>152</v>
      </c>
      <c r="I158" s="6"/>
      <c r="J158" s="202">
        <f>ROUND(I158*H158,2)</f>
        <v>0</v>
      </c>
      <c r="K158" s="198" t="s">
        <v>145</v>
      </c>
      <c r="L158" s="119"/>
      <c r="M158" s="203" t="s">
        <v>5</v>
      </c>
      <c r="N158" s="204" t="s">
        <v>41</v>
      </c>
      <c r="O158" s="262"/>
      <c r="P158" s="205">
        <f>O158*H158</f>
        <v>0</v>
      </c>
      <c r="Q158" s="205">
        <v>0</v>
      </c>
      <c r="R158" s="205">
        <f>Q158*H158</f>
        <v>0</v>
      </c>
      <c r="S158" s="205">
        <v>0</v>
      </c>
      <c r="T158" s="206">
        <f>S158*H158</f>
        <v>0</v>
      </c>
      <c r="AR158" s="110" t="s">
        <v>146</v>
      </c>
      <c r="AT158" s="110" t="s">
        <v>141</v>
      </c>
      <c r="AU158" s="110" t="s">
        <v>78</v>
      </c>
      <c r="AY158" s="110" t="s">
        <v>139</v>
      </c>
      <c r="BE158" s="207">
        <f>IF(N158="základní",J158,0)</f>
        <v>0</v>
      </c>
      <c r="BF158" s="207">
        <f>IF(N158="snížená",J158,0)</f>
        <v>0</v>
      </c>
      <c r="BG158" s="207">
        <f>IF(N158="zákl. přenesená",J158,0)</f>
        <v>0</v>
      </c>
      <c r="BH158" s="207">
        <f>IF(N158="sníž. přenesená",J158,0)</f>
        <v>0</v>
      </c>
      <c r="BI158" s="207">
        <f>IF(N158="nulová",J158,0)</f>
        <v>0</v>
      </c>
      <c r="BJ158" s="110" t="s">
        <v>76</v>
      </c>
      <c r="BK158" s="207">
        <f>ROUND(I158*H158,2)</f>
        <v>0</v>
      </c>
      <c r="BL158" s="110" t="s">
        <v>146</v>
      </c>
      <c r="BM158" s="110" t="s">
        <v>1091</v>
      </c>
    </row>
    <row r="159" spans="2:47" s="259" customFormat="1" ht="27">
      <c r="B159" s="119"/>
      <c r="D159" s="208" t="s">
        <v>148</v>
      </c>
      <c r="F159" s="209" t="s">
        <v>1092</v>
      </c>
      <c r="L159" s="119"/>
      <c r="M159" s="210"/>
      <c r="N159" s="262"/>
      <c r="O159" s="262"/>
      <c r="P159" s="262"/>
      <c r="Q159" s="262"/>
      <c r="R159" s="262"/>
      <c r="S159" s="262"/>
      <c r="T159" s="211"/>
      <c r="AT159" s="110" t="s">
        <v>148</v>
      </c>
      <c r="AU159" s="110" t="s">
        <v>78</v>
      </c>
    </row>
    <row r="160" spans="2:51" s="221" customFormat="1" ht="13.5">
      <c r="B160" s="220"/>
      <c r="D160" s="208" t="s">
        <v>161</v>
      </c>
      <c r="E160" s="222" t="s">
        <v>5</v>
      </c>
      <c r="F160" s="223" t="s">
        <v>1093</v>
      </c>
      <c r="H160" s="224">
        <v>152</v>
      </c>
      <c r="L160" s="220"/>
      <c r="M160" s="225"/>
      <c r="N160" s="226"/>
      <c r="O160" s="226"/>
      <c r="P160" s="226"/>
      <c r="Q160" s="226"/>
      <c r="R160" s="226"/>
      <c r="S160" s="226"/>
      <c r="T160" s="227"/>
      <c r="AT160" s="222" t="s">
        <v>161</v>
      </c>
      <c r="AU160" s="222" t="s">
        <v>78</v>
      </c>
      <c r="AV160" s="221" t="s">
        <v>78</v>
      </c>
      <c r="AW160" s="221" t="s">
        <v>34</v>
      </c>
      <c r="AX160" s="221" t="s">
        <v>76</v>
      </c>
      <c r="AY160" s="222" t="s">
        <v>139</v>
      </c>
    </row>
    <row r="161" spans="2:65" s="259" customFormat="1" ht="25.5" customHeight="1">
      <c r="B161" s="119"/>
      <c r="C161" s="196" t="s">
        <v>246</v>
      </c>
      <c r="D161" s="196" t="s">
        <v>141</v>
      </c>
      <c r="E161" s="197" t="s">
        <v>300</v>
      </c>
      <c r="F161" s="198" t="s">
        <v>301</v>
      </c>
      <c r="G161" s="199" t="s">
        <v>302</v>
      </c>
      <c r="H161" s="200">
        <v>254.24</v>
      </c>
      <c r="I161" s="6"/>
      <c r="J161" s="202">
        <f>ROUND(I161*H161,2)</f>
        <v>0</v>
      </c>
      <c r="K161" s="198" t="s">
        <v>145</v>
      </c>
      <c r="L161" s="119"/>
      <c r="M161" s="203" t="s">
        <v>5</v>
      </c>
      <c r="N161" s="204" t="s">
        <v>41</v>
      </c>
      <c r="O161" s="262"/>
      <c r="P161" s="205">
        <f>O161*H161</f>
        <v>0</v>
      </c>
      <c r="Q161" s="205">
        <v>0</v>
      </c>
      <c r="R161" s="205">
        <f>Q161*H161</f>
        <v>0</v>
      </c>
      <c r="S161" s="205">
        <v>0</v>
      </c>
      <c r="T161" s="206">
        <f>S161*H161</f>
        <v>0</v>
      </c>
      <c r="AR161" s="110" t="s">
        <v>146</v>
      </c>
      <c r="AT161" s="110" t="s">
        <v>141</v>
      </c>
      <c r="AU161" s="110" t="s">
        <v>78</v>
      </c>
      <c r="AY161" s="110" t="s">
        <v>139</v>
      </c>
      <c r="BE161" s="207">
        <f>IF(N161="základní",J161,0)</f>
        <v>0</v>
      </c>
      <c r="BF161" s="207">
        <f>IF(N161="snížená",J161,0)</f>
        <v>0</v>
      </c>
      <c r="BG161" s="207">
        <f>IF(N161="zákl. přenesená",J161,0)</f>
        <v>0</v>
      </c>
      <c r="BH161" s="207">
        <f>IF(N161="sníž. přenesená",J161,0)</f>
        <v>0</v>
      </c>
      <c r="BI161" s="207">
        <f>IF(N161="nulová",J161,0)</f>
        <v>0</v>
      </c>
      <c r="BJ161" s="110" t="s">
        <v>76</v>
      </c>
      <c r="BK161" s="207">
        <f>ROUND(I161*H161,2)</f>
        <v>0</v>
      </c>
      <c r="BL161" s="110" t="s">
        <v>146</v>
      </c>
      <c r="BM161" s="110" t="s">
        <v>303</v>
      </c>
    </row>
    <row r="162" spans="2:47" s="259" customFormat="1" ht="27">
      <c r="B162" s="119"/>
      <c r="D162" s="208" t="s">
        <v>148</v>
      </c>
      <c r="F162" s="209" t="s">
        <v>304</v>
      </c>
      <c r="L162" s="119"/>
      <c r="M162" s="210"/>
      <c r="N162" s="262"/>
      <c r="O162" s="262"/>
      <c r="P162" s="262"/>
      <c r="Q162" s="262"/>
      <c r="R162" s="262"/>
      <c r="S162" s="262"/>
      <c r="T162" s="211"/>
      <c r="AT162" s="110" t="s">
        <v>148</v>
      </c>
      <c r="AU162" s="110" t="s">
        <v>78</v>
      </c>
    </row>
    <row r="163" spans="2:51" s="214" customFormat="1" ht="13.5">
      <c r="B163" s="213"/>
      <c r="D163" s="208" t="s">
        <v>161</v>
      </c>
      <c r="E163" s="215" t="s">
        <v>5</v>
      </c>
      <c r="F163" s="216" t="s">
        <v>1094</v>
      </c>
      <c r="H163" s="215" t="s">
        <v>5</v>
      </c>
      <c r="L163" s="213"/>
      <c r="M163" s="217"/>
      <c r="N163" s="218"/>
      <c r="O163" s="218"/>
      <c r="P163" s="218"/>
      <c r="Q163" s="218"/>
      <c r="R163" s="218"/>
      <c r="S163" s="218"/>
      <c r="T163" s="219"/>
      <c r="AT163" s="215" t="s">
        <v>161</v>
      </c>
      <c r="AU163" s="215" t="s">
        <v>78</v>
      </c>
      <c r="AV163" s="214" t="s">
        <v>76</v>
      </c>
      <c r="AW163" s="214" t="s">
        <v>34</v>
      </c>
      <c r="AX163" s="214" t="s">
        <v>70</v>
      </c>
      <c r="AY163" s="215" t="s">
        <v>139</v>
      </c>
    </row>
    <row r="164" spans="2:51" s="221" customFormat="1" ht="13.5">
      <c r="B164" s="220"/>
      <c r="D164" s="208" t="s">
        <v>161</v>
      </c>
      <c r="E164" s="222" t="s">
        <v>5</v>
      </c>
      <c r="F164" s="223" t="s">
        <v>1095</v>
      </c>
      <c r="H164" s="224">
        <v>254.24</v>
      </c>
      <c r="L164" s="220"/>
      <c r="M164" s="225"/>
      <c r="N164" s="226"/>
      <c r="O164" s="226"/>
      <c r="P164" s="226"/>
      <c r="Q164" s="226"/>
      <c r="R164" s="226"/>
      <c r="S164" s="226"/>
      <c r="T164" s="227"/>
      <c r="AT164" s="222" t="s">
        <v>161</v>
      </c>
      <c r="AU164" s="222" t="s">
        <v>78</v>
      </c>
      <c r="AV164" s="221" t="s">
        <v>78</v>
      </c>
      <c r="AW164" s="221" t="s">
        <v>34</v>
      </c>
      <c r="AX164" s="221" t="s">
        <v>76</v>
      </c>
      <c r="AY164" s="222" t="s">
        <v>139</v>
      </c>
    </row>
    <row r="165" spans="2:65" s="259" customFormat="1" ht="16.5" customHeight="1">
      <c r="B165" s="119"/>
      <c r="C165" s="196" t="s">
        <v>253</v>
      </c>
      <c r="D165" s="196" t="s">
        <v>141</v>
      </c>
      <c r="E165" s="197" t="s">
        <v>1096</v>
      </c>
      <c r="F165" s="198" t="s">
        <v>1097</v>
      </c>
      <c r="G165" s="199" t="s">
        <v>302</v>
      </c>
      <c r="H165" s="200">
        <v>17</v>
      </c>
      <c r="I165" s="6"/>
      <c r="J165" s="202">
        <f>ROUND(I165*H165,2)</f>
        <v>0</v>
      </c>
      <c r="K165" s="198" t="s">
        <v>145</v>
      </c>
      <c r="L165" s="119"/>
      <c r="M165" s="203" t="s">
        <v>5</v>
      </c>
      <c r="N165" s="204" t="s">
        <v>41</v>
      </c>
      <c r="O165" s="262"/>
      <c r="P165" s="205">
        <f>O165*H165</f>
        <v>0</v>
      </c>
      <c r="Q165" s="205">
        <v>0</v>
      </c>
      <c r="R165" s="205">
        <f>Q165*H165</f>
        <v>0</v>
      </c>
      <c r="S165" s="205">
        <v>0</v>
      </c>
      <c r="T165" s="206">
        <f>S165*H165</f>
        <v>0</v>
      </c>
      <c r="AR165" s="110" t="s">
        <v>146</v>
      </c>
      <c r="AT165" s="110" t="s">
        <v>141</v>
      </c>
      <c r="AU165" s="110" t="s">
        <v>78</v>
      </c>
      <c r="AY165" s="110" t="s">
        <v>139</v>
      </c>
      <c r="BE165" s="207">
        <f>IF(N165="základní",J165,0)</f>
        <v>0</v>
      </c>
      <c r="BF165" s="207">
        <f>IF(N165="snížená",J165,0)</f>
        <v>0</v>
      </c>
      <c r="BG165" s="207">
        <f>IF(N165="zákl. přenesená",J165,0)</f>
        <v>0</v>
      </c>
      <c r="BH165" s="207">
        <f>IF(N165="sníž. přenesená",J165,0)</f>
        <v>0</v>
      </c>
      <c r="BI165" s="207">
        <f>IF(N165="nulová",J165,0)</f>
        <v>0</v>
      </c>
      <c r="BJ165" s="110" t="s">
        <v>76</v>
      </c>
      <c r="BK165" s="207">
        <f>ROUND(I165*H165,2)</f>
        <v>0</v>
      </c>
      <c r="BL165" s="110" t="s">
        <v>146</v>
      </c>
      <c r="BM165" s="110" t="s">
        <v>1098</v>
      </c>
    </row>
    <row r="166" spans="2:47" s="259" customFormat="1" ht="27">
      <c r="B166" s="119"/>
      <c r="D166" s="208" t="s">
        <v>148</v>
      </c>
      <c r="F166" s="209" t="s">
        <v>1099</v>
      </c>
      <c r="L166" s="119"/>
      <c r="M166" s="210"/>
      <c r="N166" s="262"/>
      <c r="O166" s="262"/>
      <c r="P166" s="262"/>
      <c r="Q166" s="262"/>
      <c r="R166" s="262"/>
      <c r="S166" s="262"/>
      <c r="T166" s="211"/>
      <c r="AT166" s="110" t="s">
        <v>148</v>
      </c>
      <c r="AU166" s="110" t="s">
        <v>78</v>
      </c>
    </row>
    <row r="167" spans="2:47" s="259" customFormat="1" ht="27">
      <c r="B167" s="119"/>
      <c r="D167" s="208" t="s">
        <v>159</v>
      </c>
      <c r="F167" s="212" t="s">
        <v>1053</v>
      </c>
      <c r="L167" s="119"/>
      <c r="M167" s="210"/>
      <c r="N167" s="262"/>
      <c r="O167" s="262"/>
      <c r="P167" s="262"/>
      <c r="Q167" s="262"/>
      <c r="R167" s="262"/>
      <c r="S167" s="262"/>
      <c r="T167" s="211"/>
      <c r="AT167" s="110" t="s">
        <v>159</v>
      </c>
      <c r="AU167" s="110" t="s">
        <v>78</v>
      </c>
    </row>
    <row r="168" spans="2:51" s="214" customFormat="1" ht="13.5">
      <c r="B168" s="213"/>
      <c r="D168" s="208" t="s">
        <v>161</v>
      </c>
      <c r="E168" s="215" t="s">
        <v>5</v>
      </c>
      <c r="F168" s="216" t="s">
        <v>1100</v>
      </c>
      <c r="H168" s="215" t="s">
        <v>5</v>
      </c>
      <c r="L168" s="213"/>
      <c r="M168" s="217"/>
      <c r="N168" s="218"/>
      <c r="O168" s="218"/>
      <c r="P168" s="218"/>
      <c r="Q168" s="218"/>
      <c r="R168" s="218"/>
      <c r="S168" s="218"/>
      <c r="T168" s="219"/>
      <c r="AT168" s="215" t="s">
        <v>161</v>
      </c>
      <c r="AU168" s="215" t="s">
        <v>78</v>
      </c>
      <c r="AV168" s="214" t="s">
        <v>76</v>
      </c>
      <c r="AW168" s="214" t="s">
        <v>34</v>
      </c>
      <c r="AX168" s="214" t="s">
        <v>70</v>
      </c>
      <c r="AY168" s="215" t="s">
        <v>139</v>
      </c>
    </row>
    <row r="169" spans="2:51" s="221" customFormat="1" ht="13.5">
      <c r="B169" s="220"/>
      <c r="D169" s="208" t="s">
        <v>161</v>
      </c>
      <c r="E169" s="222" t="s">
        <v>5</v>
      </c>
      <c r="F169" s="223" t="s">
        <v>1101</v>
      </c>
      <c r="H169" s="224">
        <v>7.2</v>
      </c>
      <c r="L169" s="220"/>
      <c r="M169" s="225"/>
      <c r="N169" s="226"/>
      <c r="O169" s="226"/>
      <c r="P169" s="226"/>
      <c r="Q169" s="226"/>
      <c r="R169" s="226"/>
      <c r="S169" s="226"/>
      <c r="T169" s="227"/>
      <c r="AT169" s="222" t="s">
        <v>161</v>
      </c>
      <c r="AU169" s="222" t="s">
        <v>78</v>
      </c>
      <c r="AV169" s="221" t="s">
        <v>78</v>
      </c>
      <c r="AW169" s="221" t="s">
        <v>34</v>
      </c>
      <c r="AX169" s="221" t="s">
        <v>70</v>
      </c>
      <c r="AY169" s="222" t="s">
        <v>139</v>
      </c>
    </row>
    <row r="170" spans="2:51" s="214" customFormat="1" ht="13.5">
      <c r="B170" s="213"/>
      <c r="D170" s="208" t="s">
        <v>161</v>
      </c>
      <c r="E170" s="215" t="s">
        <v>5</v>
      </c>
      <c r="F170" s="216" t="s">
        <v>1057</v>
      </c>
      <c r="H170" s="215" t="s">
        <v>5</v>
      </c>
      <c r="L170" s="213"/>
      <c r="M170" s="217"/>
      <c r="N170" s="218"/>
      <c r="O170" s="218"/>
      <c r="P170" s="218"/>
      <c r="Q170" s="218"/>
      <c r="R170" s="218"/>
      <c r="S170" s="218"/>
      <c r="T170" s="219"/>
      <c r="AT170" s="215" t="s">
        <v>161</v>
      </c>
      <c r="AU170" s="215" t="s">
        <v>78</v>
      </c>
      <c r="AV170" s="214" t="s">
        <v>76</v>
      </c>
      <c r="AW170" s="214" t="s">
        <v>34</v>
      </c>
      <c r="AX170" s="214" t="s">
        <v>70</v>
      </c>
      <c r="AY170" s="215" t="s">
        <v>139</v>
      </c>
    </row>
    <row r="171" spans="2:51" s="221" customFormat="1" ht="13.5">
      <c r="B171" s="220"/>
      <c r="D171" s="208" t="s">
        <v>161</v>
      </c>
      <c r="E171" s="222" t="s">
        <v>5</v>
      </c>
      <c r="F171" s="223" t="s">
        <v>1102</v>
      </c>
      <c r="H171" s="224">
        <v>8</v>
      </c>
      <c r="L171" s="220"/>
      <c r="M171" s="225"/>
      <c r="N171" s="226"/>
      <c r="O171" s="226"/>
      <c r="P171" s="226"/>
      <c r="Q171" s="226"/>
      <c r="R171" s="226"/>
      <c r="S171" s="226"/>
      <c r="T171" s="227"/>
      <c r="AT171" s="222" t="s">
        <v>161</v>
      </c>
      <c r="AU171" s="222" t="s">
        <v>78</v>
      </c>
      <c r="AV171" s="221" t="s">
        <v>78</v>
      </c>
      <c r="AW171" s="221" t="s">
        <v>34</v>
      </c>
      <c r="AX171" s="221" t="s">
        <v>70</v>
      </c>
      <c r="AY171" s="222" t="s">
        <v>139</v>
      </c>
    </row>
    <row r="172" spans="2:51" s="214" customFormat="1" ht="13.5">
      <c r="B172" s="213"/>
      <c r="D172" s="208" t="s">
        <v>161</v>
      </c>
      <c r="E172" s="215" t="s">
        <v>5</v>
      </c>
      <c r="F172" s="216" t="s">
        <v>1069</v>
      </c>
      <c r="H172" s="215" t="s">
        <v>5</v>
      </c>
      <c r="L172" s="213"/>
      <c r="M172" s="217"/>
      <c r="N172" s="218"/>
      <c r="O172" s="218"/>
      <c r="P172" s="218"/>
      <c r="Q172" s="218"/>
      <c r="R172" s="218"/>
      <c r="S172" s="218"/>
      <c r="T172" s="219"/>
      <c r="AT172" s="215" t="s">
        <v>161</v>
      </c>
      <c r="AU172" s="215" t="s">
        <v>78</v>
      </c>
      <c r="AV172" s="214" t="s">
        <v>76</v>
      </c>
      <c r="AW172" s="214" t="s">
        <v>34</v>
      </c>
      <c r="AX172" s="214" t="s">
        <v>70</v>
      </c>
      <c r="AY172" s="215" t="s">
        <v>139</v>
      </c>
    </row>
    <row r="173" spans="2:51" s="221" customFormat="1" ht="13.5">
      <c r="B173" s="220"/>
      <c r="D173" s="208" t="s">
        <v>161</v>
      </c>
      <c r="E173" s="222" t="s">
        <v>5</v>
      </c>
      <c r="F173" s="223" t="s">
        <v>1103</v>
      </c>
      <c r="H173" s="224">
        <v>1.8</v>
      </c>
      <c r="L173" s="220"/>
      <c r="M173" s="225"/>
      <c r="N173" s="226"/>
      <c r="O173" s="226"/>
      <c r="P173" s="226"/>
      <c r="Q173" s="226"/>
      <c r="R173" s="226"/>
      <c r="S173" s="226"/>
      <c r="T173" s="227"/>
      <c r="AT173" s="222" t="s">
        <v>161</v>
      </c>
      <c r="AU173" s="222" t="s">
        <v>78</v>
      </c>
      <c r="AV173" s="221" t="s">
        <v>78</v>
      </c>
      <c r="AW173" s="221" t="s">
        <v>34</v>
      </c>
      <c r="AX173" s="221" t="s">
        <v>70</v>
      </c>
      <c r="AY173" s="222" t="s">
        <v>139</v>
      </c>
    </row>
    <row r="174" spans="2:51" s="229" customFormat="1" ht="13.5">
      <c r="B174" s="228"/>
      <c r="D174" s="208" t="s">
        <v>161</v>
      </c>
      <c r="E174" s="230" t="s">
        <v>5</v>
      </c>
      <c r="F174" s="231" t="s">
        <v>173</v>
      </c>
      <c r="H174" s="232">
        <v>17</v>
      </c>
      <c r="L174" s="228"/>
      <c r="M174" s="233"/>
      <c r="N174" s="234"/>
      <c r="O174" s="234"/>
      <c r="P174" s="234"/>
      <c r="Q174" s="234"/>
      <c r="R174" s="234"/>
      <c r="S174" s="234"/>
      <c r="T174" s="235"/>
      <c r="AT174" s="230" t="s">
        <v>161</v>
      </c>
      <c r="AU174" s="230" t="s">
        <v>78</v>
      </c>
      <c r="AV174" s="229" t="s">
        <v>146</v>
      </c>
      <c r="AW174" s="229" t="s">
        <v>34</v>
      </c>
      <c r="AX174" s="229" t="s">
        <v>76</v>
      </c>
      <c r="AY174" s="230" t="s">
        <v>139</v>
      </c>
    </row>
    <row r="175" spans="2:65" s="259" customFormat="1" ht="16.5" customHeight="1">
      <c r="B175" s="119"/>
      <c r="C175" s="196" t="s">
        <v>11</v>
      </c>
      <c r="D175" s="196" t="s">
        <v>141</v>
      </c>
      <c r="E175" s="197" t="s">
        <v>1104</v>
      </c>
      <c r="F175" s="198" t="s">
        <v>1105</v>
      </c>
      <c r="G175" s="199" t="s">
        <v>302</v>
      </c>
      <c r="H175" s="200">
        <v>189.3</v>
      </c>
      <c r="I175" s="6"/>
      <c r="J175" s="202">
        <f>ROUND(I175*H175,2)</f>
        <v>0</v>
      </c>
      <c r="K175" s="198" t="s">
        <v>145</v>
      </c>
      <c r="L175" s="119"/>
      <c r="M175" s="203" t="s">
        <v>5</v>
      </c>
      <c r="N175" s="204" t="s">
        <v>41</v>
      </c>
      <c r="O175" s="262"/>
      <c r="P175" s="205">
        <f>O175*H175</f>
        <v>0</v>
      </c>
      <c r="Q175" s="205">
        <v>0</v>
      </c>
      <c r="R175" s="205">
        <f>Q175*H175</f>
        <v>0</v>
      </c>
      <c r="S175" s="205">
        <v>0</v>
      </c>
      <c r="T175" s="206">
        <f>S175*H175</f>
        <v>0</v>
      </c>
      <c r="AR175" s="110" t="s">
        <v>146</v>
      </c>
      <c r="AT175" s="110" t="s">
        <v>141</v>
      </c>
      <c r="AU175" s="110" t="s">
        <v>78</v>
      </c>
      <c r="AY175" s="110" t="s">
        <v>139</v>
      </c>
      <c r="BE175" s="207">
        <f>IF(N175="základní",J175,0)</f>
        <v>0</v>
      </c>
      <c r="BF175" s="207">
        <f>IF(N175="snížená",J175,0)</f>
        <v>0</v>
      </c>
      <c r="BG175" s="207">
        <f>IF(N175="zákl. přenesená",J175,0)</f>
        <v>0</v>
      </c>
      <c r="BH175" s="207">
        <f>IF(N175="sníž. přenesená",J175,0)</f>
        <v>0</v>
      </c>
      <c r="BI175" s="207">
        <f>IF(N175="nulová",J175,0)</f>
        <v>0</v>
      </c>
      <c r="BJ175" s="110" t="s">
        <v>76</v>
      </c>
      <c r="BK175" s="207">
        <f>ROUND(I175*H175,2)</f>
        <v>0</v>
      </c>
      <c r="BL175" s="110" t="s">
        <v>146</v>
      </c>
      <c r="BM175" s="110" t="s">
        <v>1106</v>
      </c>
    </row>
    <row r="176" spans="2:47" s="259" customFormat="1" ht="40.5">
      <c r="B176" s="119"/>
      <c r="D176" s="208" t="s">
        <v>148</v>
      </c>
      <c r="F176" s="209" t="s">
        <v>2093</v>
      </c>
      <c r="L176" s="119"/>
      <c r="M176" s="210"/>
      <c r="N176" s="262"/>
      <c r="O176" s="262"/>
      <c r="P176" s="262"/>
      <c r="Q176" s="262"/>
      <c r="R176" s="262"/>
      <c r="S176" s="262"/>
      <c r="T176" s="211"/>
      <c r="AT176" s="110" t="s">
        <v>148</v>
      </c>
      <c r="AU176" s="110" t="s">
        <v>78</v>
      </c>
    </row>
    <row r="177" spans="2:47" s="259" customFormat="1" ht="40.5">
      <c r="B177" s="119"/>
      <c r="D177" s="208" t="s">
        <v>159</v>
      </c>
      <c r="F177" s="212" t="s">
        <v>1107</v>
      </c>
      <c r="L177" s="119"/>
      <c r="M177" s="210"/>
      <c r="N177" s="262"/>
      <c r="O177" s="262"/>
      <c r="P177" s="262"/>
      <c r="Q177" s="262"/>
      <c r="R177" s="262"/>
      <c r="S177" s="262"/>
      <c r="T177" s="211"/>
      <c r="AT177" s="110" t="s">
        <v>159</v>
      </c>
      <c r="AU177" s="110" t="s">
        <v>78</v>
      </c>
    </row>
    <row r="178" spans="2:51" s="214" customFormat="1" ht="13.5">
      <c r="B178" s="213"/>
      <c r="D178" s="208" t="s">
        <v>161</v>
      </c>
      <c r="E178" s="215" t="s">
        <v>5</v>
      </c>
      <c r="F178" s="216" t="s">
        <v>960</v>
      </c>
      <c r="H178" s="215" t="s">
        <v>5</v>
      </c>
      <c r="L178" s="213"/>
      <c r="M178" s="217"/>
      <c r="N178" s="218"/>
      <c r="O178" s="218"/>
      <c r="P178" s="218"/>
      <c r="Q178" s="218"/>
      <c r="R178" s="218"/>
      <c r="S178" s="218"/>
      <c r="T178" s="219"/>
      <c r="AT178" s="215" t="s">
        <v>161</v>
      </c>
      <c r="AU178" s="215" t="s">
        <v>78</v>
      </c>
      <c r="AV178" s="214" t="s">
        <v>76</v>
      </c>
      <c r="AW178" s="214" t="s">
        <v>34</v>
      </c>
      <c r="AX178" s="214" t="s">
        <v>70</v>
      </c>
      <c r="AY178" s="215" t="s">
        <v>139</v>
      </c>
    </row>
    <row r="179" spans="2:51" s="221" customFormat="1" ht="13.5">
      <c r="B179" s="220"/>
      <c r="D179" s="208" t="s">
        <v>161</v>
      </c>
      <c r="E179" s="222" t="s">
        <v>5</v>
      </c>
      <c r="F179" s="223" t="s">
        <v>1108</v>
      </c>
      <c r="H179" s="224">
        <v>50.4</v>
      </c>
      <c r="L179" s="220"/>
      <c r="M179" s="225"/>
      <c r="N179" s="226"/>
      <c r="O179" s="226"/>
      <c r="P179" s="226"/>
      <c r="Q179" s="226"/>
      <c r="R179" s="226"/>
      <c r="S179" s="226"/>
      <c r="T179" s="227"/>
      <c r="AT179" s="222" t="s">
        <v>161</v>
      </c>
      <c r="AU179" s="222" t="s">
        <v>78</v>
      </c>
      <c r="AV179" s="221" t="s">
        <v>78</v>
      </c>
      <c r="AW179" s="221" t="s">
        <v>34</v>
      </c>
      <c r="AX179" s="221" t="s">
        <v>70</v>
      </c>
      <c r="AY179" s="222" t="s">
        <v>139</v>
      </c>
    </row>
    <row r="180" spans="2:51" s="221" customFormat="1" ht="13.5">
      <c r="B180" s="220"/>
      <c r="D180" s="208" t="s">
        <v>161</v>
      </c>
      <c r="E180" s="222" t="s">
        <v>5</v>
      </c>
      <c r="F180" s="223" t="s">
        <v>1109</v>
      </c>
      <c r="H180" s="224">
        <v>52.2</v>
      </c>
      <c r="L180" s="220"/>
      <c r="M180" s="225"/>
      <c r="N180" s="226"/>
      <c r="O180" s="226"/>
      <c r="P180" s="226"/>
      <c r="Q180" s="226"/>
      <c r="R180" s="226"/>
      <c r="S180" s="226"/>
      <c r="T180" s="227"/>
      <c r="AT180" s="222" t="s">
        <v>161</v>
      </c>
      <c r="AU180" s="222" t="s">
        <v>78</v>
      </c>
      <c r="AV180" s="221" t="s">
        <v>78</v>
      </c>
      <c r="AW180" s="221" t="s">
        <v>34</v>
      </c>
      <c r="AX180" s="221" t="s">
        <v>70</v>
      </c>
      <c r="AY180" s="222" t="s">
        <v>139</v>
      </c>
    </row>
    <row r="181" spans="2:51" s="221" customFormat="1" ht="13.5">
      <c r="B181" s="220"/>
      <c r="D181" s="208" t="s">
        <v>161</v>
      </c>
      <c r="E181" s="222" t="s">
        <v>5</v>
      </c>
      <c r="F181" s="223" t="s">
        <v>1110</v>
      </c>
      <c r="H181" s="224">
        <v>57.6</v>
      </c>
      <c r="L181" s="220"/>
      <c r="M181" s="225"/>
      <c r="N181" s="226"/>
      <c r="O181" s="226"/>
      <c r="P181" s="226"/>
      <c r="Q181" s="226"/>
      <c r="R181" s="226"/>
      <c r="S181" s="226"/>
      <c r="T181" s="227"/>
      <c r="AT181" s="222" t="s">
        <v>161</v>
      </c>
      <c r="AU181" s="222" t="s">
        <v>78</v>
      </c>
      <c r="AV181" s="221" t="s">
        <v>78</v>
      </c>
      <c r="AW181" s="221" t="s">
        <v>34</v>
      </c>
      <c r="AX181" s="221" t="s">
        <v>70</v>
      </c>
      <c r="AY181" s="222" t="s">
        <v>139</v>
      </c>
    </row>
    <row r="182" spans="2:51" s="214" customFormat="1" ht="13.5">
      <c r="B182" s="213"/>
      <c r="D182" s="208" t="s">
        <v>161</v>
      </c>
      <c r="E182" s="215" t="s">
        <v>5</v>
      </c>
      <c r="F182" s="216" t="s">
        <v>179</v>
      </c>
      <c r="H182" s="215" t="s">
        <v>5</v>
      </c>
      <c r="L182" s="213"/>
      <c r="M182" s="217"/>
      <c r="N182" s="218"/>
      <c r="O182" s="218"/>
      <c r="P182" s="218"/>
      <c r="Q182" s="218"/>
      <c r="R182" s="218"/>
      <c r="S182" s="218"/>
      <c r="T182" s="219"/>
      <c r="AT182" s="215" t="s">
        <v>161</v>
      </c>
      <c r="AU182" s="215" t="s">
        <v>78</v>
      </c>
      <c r="AV182" s="214" t="s">
        <v>76</v>
      </c>
      <c r="AW182" s="214" t="s">
        <v>34</v>
      </c>
      <c r="AX182" s="214" t="s">
        <v>70</v>
      </c>
      <c r="AY182" s="215" t="s">
        <v>139</v>
      </c>
    </row>
    <row r="183" spans="2:51" s="221" customFormat="1" ht="13.5">
      <c r="B183" s="220"/>
      <c r="D183" s="208" t="s">
        <v>161</v>
      </c>
      <c r="E183" s="222" t="s">
        <v>5</v>
      </c>
      <c r="F183" s="223" t="s">
        <v>1111</v>
      </c>
      <c r="H183" s="224">
        <v>56</v>
      </c>
      <c r="L183" s="220"/>
      <c r="M183" s="225"/>
      <c r="N183" s="226"/>
      <c r="O183" s="226"/>
      <c r="P183" s="226"/>
      <c r="Q183" s="226"/>
      <c r="R183" s="226"/>
      <c r="S183" s="226"/>
      <c r="T183" s="227"/>
      <c r="AT183" s="222" t="s">
        <v>161</v>
      </c>
      <c r="AU183" s="222" t="s">
        <v>78</v>
      </c>
      <c r="AV183" s="221" t="s">
        <v>78</v>
      </c>
      <c r="AW183" s="221" t="s">
        <v>34</v>
      </c>
      <c r="AX183" s="221" t="s">
        <v>70</v>
      </c>
      <c r="AY183" s="222" t="s">
        <v>139</v>
      </c>
    </row>
    <row r="184" spans="2:51" s="221" customFormat="1" ht="13.5">
      <c r="B184" s="220"/>
      <c r="D184" s="208" t="s">
        <v>161</v>
      </c>
      <c r="E184" s="222" t="s">
        <v>5</v>
      </c>
      <c r="F184" s="223" t="s">
        <v>1112</v>
      </c>
      <c r="H184" s="224">
        <v>58</v>
      </c>
      <c r="L184" s="220"/>
      <c r="M184" s="225"/>
      <c r="N184" s="226"/>
      <c r="O184" s="226"/>
      <c r="P184" s="226"/>
      <c r="Q184" s="226"/>
      <c r="R184" s="226"/>
      <c r="S184" s="226"/>
      <c r="T184" s="227"/>
      <c r="AT184" s="222" t="s">
        <v>161</v>
      </c>
      <c r="AU184" s="222" t="s">
        <v>78</v>
      </c>
      <c r="AV184" s="221" t="s">
        <v>78</v>
      </c>
      <c r="AW184" s="221" t="s">
        <v>34</v>
      </c>
      <c r="AX184" s="221" t="s">
        <v>70</v>
      </c>
      <c r="AY184" s="222" t="s">
        <v>139</v>
      </c>
    </row>
    <row r="185" spans="2:51" s="221" customFormat="1" ht="13.5">
      <c r="B185" s="220"/>
      <c r="D185" s="208" t="s">
        <v>161</v>
      </c>
      <c r="E185" s="222" t="s">
        <v>5</v>
      </c>
      <c r="F185" s="223" t="s">
        <v>1113</v>
      </c>
      <c r="H185" s="224">
        <v>64</v>
      </c>
      <c r="L185" s="220"/>
      <c r="M185" s="225"/>
      <c r="N185" s="226"/>
      <c r="O185" s="226"/>
      <c r="P185" s="226"/>
      <c r="Q185" s="226"/>
      <c r="R185" s="226"/>
      <c r="S185" s="226"/>
      <c r="T185" s="227"/>
      <c r="AT185" s="222" t="s">
        <v>161</v>
      </c>
      <c r="AU185" s="222" t="s">
        <v>78</v>
      </c>
      <c r="AV185" s="221" t="s">
        <v>78</v>
      </c>
      <c r="AW185" s="221" t="s">
        <v>34</v>
      </c>
      <c r="AX185" s="221" t="s">
        <v>70</v>
      </c>
      <c r="AY185" s="222" t="s">
        <v>139</v>
      </c>
    </row>
    <row r="186" spans="2:51" s="214" customFormat="1" ht="13.5">
      <c r="B186" s="213"/>
      <c r="D186" s="208" t="s">
        <v>161</v>
      </c>
      <c r="E186" s="215" t="s">
        <v>5</v>
      </c>
      <c r="F186" s="216" t="s">
        <v>1069</v>
      </c>
      <c r="H186" s="215" t="s">
        <v>5</v>
      </c>
      <c r="L186" s="213"/>
      <c r="M186" s="217"/>
      <c r="N186" s="218"/>
      <c r="O186" s="218"/>
      <c r="P186" s="218"/>
      <c r="Q186" s="218"/>
      <c r="R186" s="218"/>
      <c r="S186" s="218"/>
      <c r="T186" s="219"/>
      <c r="AT186" s="215" t="s">
        <v>161</v>
      </c>
      <c r="AU186" s="215" t="s">
        <v>78</v>
      </c>
      <c r="AV186" s="214" t="s">
        <v>76</v>
      </c>
      <c r="AW186" s="214" t="s">
        <v>34</v>
      </c>
      <c r="AX186" s="214" t="s">
        <v>70</v>
      </c>
      <c r="AY186" s="215" t="s">
        <v>139</v>
      </c>
    </row>
    <row r="187" spans="2:51" s="221" customFormat="1" ht="13.5">
      <c r="B187" s="220"/>
      <c r="D187" s="208" t="s">
        <v>161</v>
      </c>
      <c r="E187" s="222" t="s">
        <v>5</v>
      </c>
      <c r="F187" s="223" t="s">
        <v>1114</v>
      </c>
      <c r="H187" s="224">
        <v>28.8</v>
      </c>
      <c r="L187" s="220"/>
      <c r="M187" s="225"/>
      <c r="N187" s="226"/>
      <c r="O187" s="226"/>
      <c r="P187" s="226"/>
      <c r="Q187" s="226"/>
      <c r="R187" s="226"/>
      <c r="S187" s="226"/>
      <c r="T187" s="227"/>
      <c r="AT187" s="222" t="s">
        <v>161</v>
      </c>
      <c r="AU187" s="222" t="s">
        <v>78</v>
      </c>
      <c r="AV187" s="221" t="s">
        <v>78</v>
      </c>
      <c r="AW187" s="221" t="s">
        <v>34</v>
      </c>
      <c r="AX187" s="221" t="s">
        <v>70</v>
      </c>
      <c r="AY187" s="222" t="s">
        <v>139</v>
      </c>
    </row>
    <row r="188" spans="2:51" s="221" customFormat="1" ht="13.5">
      <c r="B188" s="220"/>
      <c r="D188" s="208" t="s">
        <v>161</v>
      </c>
      <c r="E188" s="222" t="s">
        <v>5</v>
      </c>
      <c r="F188" s="223" t="s">
        <v>1115</v>
      </c>
      <c r="H188" s="224">
        <v>11.6</v>
      </c>
      <c r="L188" s="220"/>
      <c r="M188" s="225"/>
      <c r="N188" s="226"/>
      <c r="O188" s="226"/>
      <c r="P188" s="226"/>
      <c r="Q188" s="226"/>
      <c r="R188" s="226"/>
      <c r="S188" s="226"/>
      <c r="T188" s="227"/>
      <c r="AT188" s="222" t="s">
        <v>161</v>
      </c>
      <c r="AU188" s="222" t="s">
        <v>78</v>
      </c>
      <c r="AV188" s="221" t="s">
        <v>78</v>
      </c>
      <c r="AW188" s="221" t="s">
        <v>34</v>
      </c>
      <c r="AX188" s="221" t="s">
        <v>70</v>
      </c>
      <c r="AY188" s="222" t="s">
        <v>139</v>
      </c>
    </row>
    <row r="189" spans="2:51" s="237" customFormat="1" ht="13.5">
      <c r="B189" s="236"/>
      <c r="D189" s="208" t="s">
        <v>161</v>
      </c>
      <c r="E189" s="238" t="s">
        <v>5</v>
      </c>
      <c r="F189" s="239" t="s">
        <v>353</v>
      </c>
      <c r="H189" s="240">
        <v>378.6</v>
      </c>
      <c r="L189" s="236"/>
      <c r="M189" s="241"/>
      <c r="N189" s="242"/>
      <c r="O189" s="242"/>
      <c r="P189" s="242"/>
      <c r="Q189" s="242"/>
      <c r="R189" s="242"/>
      <c r="S189" s="242"/>
      <c r="T189" s="243"/>
      <c r="AT189" s="238" t="s">
        <v>161</v>
      </c>
      <c r="AU189" s="238" t="s">
        <v>78</v>
      </c>
      <c r="AV189" s="237" t="s">
        <v>154</v>
      </c>
      <c r="AW189" s="237" t="s">
        <v>34</v>
      </c>
      <c r="AX189" s="237" t="s">
        <v>70</v>
      </c>
      <c r="AY189" s="238" t="s">
        <v>139</v>
      </c>
    </row>
    <row r="190" spans="2:51" s="221" customFormat="1" ht="13.5">
      <c r="B190" s="220"/>
      <c r="D190" s="208" t="s">
        <v>161</v>
      </c>
      <c r="E190" s="222" t="s">
        <v>5</v>
      </c>
      <c r="F190" s="223" t="s">
        <v>1116</v>
      </c>
      <c r="H190" s="224">
        <v>189.3</v>
      </c>
      <c r="L190" s="220"/>
      <c r="M190" s="225"/>
      <c r="N190" s="226"/>
      <c r="O190" s="226"/>
      <c r="P190" s="226"/>
      <c r="Q190" s="226"/>
      <c r="R190" s="226"/>
      <c r="S190" s="226"/>
      <c r="T190" s="227"/>
      <c r="AT190" s="222" t="s">
        <v>161</v>
      </c>
      <c r="AU190" s="222" t="s">
        <v>78</v>
      </c>
      <c r="AV190" s="221" t="s">
        <v>78</v>
      </c>
      <c r="AW190" s="221" t="s">
        <v>34</v>
      </c>
      <c r="AX190" s="221" t="s">
        <v>76</v>
      </c>
      <c r="AY190" s="222" t="s">
        <v>139</v>
      </c>
    </row>
    <row r="191" spans="2:65" s="259" customFormat="1" ht="16.5" customHeight="1">
      <c r="B191" s="119"/>
      <c r="C191" s="196" t="s">
        <v>266</v>
      </c>
      <c r="D191" s="196" t="s">
        <v>141</v>
      </c>
      <c r="E191" s="197" t="s">
        <v>1117</v>
      </c>
      <c r="F191" s="198" t="s">
        <v>1118</v>
      </c>
      <c r="G191" s="199" t="s">
        <v>302</v>
      </c>
      <c r="H191" s="200">
        <v>189.3</v>
      </c>
      <c r="I191" s="6"/>
      <c r="J191" s="202">
        <f>ROUND(I191*H191,2)</f>
        <v>0</v>
      </c>
      <c r="K191" s="198" t="s">
        <v>145</v>
      </c>
      <c r="L191" s="119"/>
      <c r="M191" s="203" t="s">
        <v>5</v>
      </c>
      <c r="N191" s="204" t="s">
        <v>41</v>
      </c>
      <c r="O191" s="262"/>
      <c r="P191" s="205">
        <f>O191*H191</f>
        <v>0</v>
      </c>
      <c r="Q191" s="205">
        <v>0</v>
      </c>
      <c r="R191" s="205">
        <f>Q191*H191</f>
        <v>0</v>
      </c>
      <c r="S191" s="205">
        <v>0</v>
      </c>
      <c r="T191" s="206">
        <f>S191*H191</f>
        <v>0</v>
      </c>
      <c r="AR191" s="110" t="s">
        <v>146</v>
      </c>
      <c r="AT191" s="110" t="s">
        <v>141</v>
      </c>
      <c r="AU191" s="110" t="s">
        <v>78</v>
      </c>
      <c r="AY191" s="110" t="s">
        <v>139</v>
      </c>
      <c r="BE191" s="207">
        <f>IF(N191="základní",J191,0)</f>
        <v>0</v>
      </c>
      <c r="BF191" s="207">
        <f>IF(N191="snížená",J191,0)</f>
        <v>0</v>
      </c>
      <c r="BG191" s="207">
        <f>IF(N191="zákl. přenesená",J191,0)</f>
        <v>0</v>
      </c>
      <c r="BH191" s="207">
        <f>IF(N191="sníž. přenesená",J191,0)</f>
        <v>0</v>
      </c>
      <c r="BI191" s="207">
        <f>IF(N191="nulová",J191,0)</f>
        <v>0</v>
      </c>
      <c r="BJ191" s="110" t="s">
        <v>76</v>
      </c>
      <c r="BK191" s="207">
        <f>ROUND(I191*H191,2)</f>
        <v>0</v>
      </c>
      <c r="BL191" s="110" t="s">
        <v>146</v>
      </c>
      <c r="BM191" s="110" t="s">
        <v>1119</v>
      </c>
    </row>
    <row r="192" spans="2:47" s="259" customFormat="1" ht="27">
      <c r="B192" s="119"/>
      <c r="D192" s="208" t="s">
        <v>148</v>
      </c>
      <c r="F192" s="209" t="s">
        <v>1120</v>
      </c>
      <c r="L192" s="119"/>
      <c r="M192" s="210"/>
      <c r="N192" s="262"/>
      <c r="O192" s="262"/>
      <c r="P192" s="262"/>
      <c r="Q192" s="262"/>
      <c r="R192" s="262"/>
      <c r="S192" s="262"/>
      <c r="T192" s="211"/>
      <c r="AT192" s="110" t="s">
        <v>148</v>
      </c>
      <c r="AU192" s="110" t="s">
        <v>78</v>
      </c>
    </row>
    <row r="193" spans="2:47" s="259" customFormat="1" ht="40.5">
      <c r="B193" s="119"/>
      <c r="D193" s="208" t="s">
        <v>159</v>
      </c>
      <c r="F193" s="212" t="s">
        <v>1121</v>
      </c>
      <c r="L193" s="119"/>
      <c r="M193" s="210"/>
      <c r="N193" s="262"/>
      <c r="O193" s="262"/>
      <c r="P193" s="262"/>
      <c r="Q193" s="262"/>
      <c r="R193" s="262"/>
      <c r="S193" s="262"/>
      <c r="T193" s="211"/>
      <c r="AT193" s="110" t="s">
        <v>159</v>
      </c>
      <c r="AU193" s="110" t="s">
        <v>78</v>
      </c>
    </row>
    <row r="194" spans="2:65" s="259" customFormat="1" ht="16.5" customHeight="1">
      <c r="B194" s="119"/>
      <c r="C194" s="196" t="s">
        <v>273</v>
      </c>
      <c r="D194" s="196" t="s">
        <v>141</v>
      </c>
      <c r="E194" s="197" t="s">
        <v>356</v>
      </c>
      <c r="F194" s="198" t="s">
        <v>357</v>
      </c>
      <c r="G194" s="199" t="s">
        <v>302</v>
      </c>
      <c r="H194" s="200">
        <v>94.65</v>
      </c>
      <c r="I194" s="6"/>
      <c r="J194" s="202">
        <f>ROUND(I194*H194,2)</f>
        <v>0</v>
      </c>
      <c r="K194" s="198" t="s">
        <v>145</v>
      </c>
      <c r="L194" s="119"/>
      <c r="M194" s="203" t="s">
        <v>5</v>
      </c>
      <c r="N194" s="204" t="s">
        <v>41</v>
      </c>
      <c r="O194" s="262"/>
      <c r="P194" s="205">
        <f>O194*H194</f>
        <v>0</v>
      </c>
      <c r="Q194" s="205">
        <v>0</v>
      </c>
      <c r="R194" s="205">
        <f>Q194*H194</f>
        <v>0</v>
      </c>
      <c r="S194" s="205">
        <v>0</v>
      </c>
      <c r="T194" s="206">
        <f>S194*H194</f>
        <v>0</v>
      </c>
      <c r="AR194" s="110" t="s">
        <v>146</v>
      </c>
      <c r="AT194" s="110" t="s">
        <v>141</v>
      </c>
      <c r="AU194" s="110" t="s">
        <v>78</v>
      </c>
      <c r="AY194" s="110" t="s">
        <v>139</v>
      </c>
      <c r="BE194" s="207">
        <f>IF(N194="základní",J194,0)</f>
        <v>0</v>
      </c>
      <c r="BF194" s="207">
        <f>IF(N194="snížená",J194,0)</f>
        <v>0</v>
      </c>
      <c r="BG194" s="207">
        <f>IF(N194="zákl. přenesená",J194,0)</f>
        <v>0</v>
      </c>
      <c r="BH194" s="207">
        <f>IF(N194="sníž. přenesená",J194,0)</f>
        <v>0</v>
      </c>
      <c r="BI194" s="207">
        <f>IF(N194="nulová",J194,0)</f>
        <v>0</v>
      </c>
      <c r="BJ194" s="110" t="s">
        <v>76</v>
      </c>
      <c r="BK194" s="207">
        <f>ROUND(I194*H194,2)</f>
        <v>0</v>
      </c>
      <c r="BL194" s="110" t="s">
        <v>146</v>
      </c>
      <c r="BM194" s="110" t="s">
        <v>1122</v>
      </c>
    </row>
    <row r="195" spans="2:47" s="259" customFormat="1" ht="27">
      <c r="B195" s="119"/>
      <c r="D195" s="208" t="s">
        <v>148</v>
      </c>
      <c r="F195" s="209" t="s">
        <v>359</v>
      </c>
      <c r="L195" s="119"/>
      <c r="M195" s="210"/>
      <c r="N195" s="262"/>
      <c r="O195" s="262"/>
      <c r="P195" s="262"/>
      <c r="Q195" s="262"/>
      <c r="R195" s="262"/>
      <c r="S195" s="262"/>
      <c r="T195" s="211"/>
      <c r="AT195" s="110" t="s">
        <v>148</v>
      </c>
      <c r="AU195" s="110" t="s">
        <v>78</v>
      </c>
    </row>
    <row r="196" spans="2:51" s="221" customFormat="1" ht="13.5">
      <c r="B196" s="220"/>
      <c r="D196" s="208" t="s">
        <v>161</v>
      </c>
      <c r="E196" s="222" t="s">
        <v>5</v>
      </c>
      <c r="F196" s="223" t="s">
        <v>1123</v>
      </c>
      <c r="H196" s="224">
        <v>94.65</v>
      </c>
      <c r="L196" s="220"/>
      <c r="M196" s="225"/>
      <c r="N196" s="226"/>
      <c r="O196" s="226"/>
      <c r="P196" s="226"/>
      <c r="Q196" s="226"/>
      <c r="R196" s="226"/>
      <c r="S196" s="226"/>
      <c r="T196" s="227"/>
      <c r="AT196" s="222" t="s">
        <v>161</v>
      </c>
      <c r="AU196" s="222" t="s">
        <v>78</v>
      </c>
      <c r="AV196" s="221" t="s">
        <v>78</v>
      </c>
      <c r="AW196" s="221" t="s">
        <v>34</v>
      </c>
      <c r="AX196" s="221" t="s">
        <v>76</v>
      </c>
      <c r="AY196" s="222" t="s">
        <v>139</v>
      </c>
    </row>
    <row r="197" spans="2:65" s="259" customFormat="1" ht="25.5" customHeight="1">
      <c r="B197" s="119"/>
      <c r="C197" s="196" t="s">
        <v>279</v>
      </c>
      <c r="D197" s="196" t="s">
        <v>141</v>
      </c>
      <c r="E197" s="197" t="s">
        <v>1124</v>
      </c>
      <c r="F197" s="198" t="s">
        <v>1125</v>
      </c>
      <c r="G197" s="199" t="s">
        <v>224</v>
      </c>
      <c r="H197" s="200">
        <v>56.53</v>
      </c>
      <c r="I197" s="6"/>
      <c r="J197" s="202">
        <f>ROUND(I197*H197,2)</f>
        <v>0</v>
      </c>
      <c r="K197" s="198" t="s">
        <v>145</v>
      </c>
      <c r="L197" s="119"/>
      <c r="M197" s="203" t="s">
        <v>5</v>
      </c>
      <c r="N197" s="204" t="s">
        <v>41</v>
      </c>
      <c r="O197" s="262"/>
      <c r="P197" s="205">
        <f>O197*H197</f>
        <v>0</v>
      </c>
      <c r="Q197" s="205">
        <v>0</v>
      </c>
      <c r="R197" s="205">
        <f>Q197*H197</f>
        <v>0</v>
      </c>
      <c r="S197" s="205">
        <v>0</v>
      </c>
      <c r="T197" s="206">
        <f>S197*H197</f>
        <v>0</v>
      </c>
      <c r="AR197" s="110" t="s">
        <v>146</v>
      </c>
      <c r="AT197" s="110" t="s">
        <v>141</v>
      </c>
      <c r="AU197" s="110" t="s">
        <v>78</v>
      </c>
      <c r="AY197" s="110" t="s">
        <v>139</v>
      </c>
      <c r="BE197" s="207">
        <f>IF(N197="základní",J197,0)</f>
        <v>0</v>
      </c>
      <c r="BF197" s="207">
        <f>IF(N197="snížená",J197,0)</f>
        <v>0</v>
      </c>
      <c r="BG197" s="207">
        <f>IF(N197="zákl. přenesená",J197,0)</f>
        <v>0</v>
      </c>
      <c r="BH197" s="207">
        <f>IF(N197="sníž. přenesená",J197,0)</f>
        <v>0</v>
      </c>
      <c r="BI197" s="207">
        <f>IF(N197="nulová",J197,0)</f>
        <v>0</v>
      </c>
      <c r="BJ197" s="110" t="s">
        <v>76</v>
      </c>
      <c r="BK197" s="207">
        <f>ROUND(I197*H197,2)</f>
        <v>0</v>
      </c>
      <c r="BL197" s="110" t="s">
        <v>146</v>
      </c>
      <c r="BM197" s="110" t="s">
        <v>1126</v>
      </c>
    </row>
    <row r="198" spans="2:47" s="259" customFormat="1" ht="27">
      <c r="B198" s="119"/>
      <c r="D198" s="208" t="s">
        <v>148</v>
      </c>
      <c r="F198" s="209" t="s">
        <v>1127</v>
      </c>
      <c r="L198" s="119"/>
      <c r="M198" s="210"/>
      <c r="N198" s="262"/>
      <c r="O198" s="262"/>
      <c r="P198" s="262"/>
      <c r="Q198" s="262"/>
      <c r="R198" s="262"/>
      <c r="S198" s="262"/>
      <c r="T198" s="211"/>
      <c r="AT198" s="110" t="s">
        <v>148</v>
      </c>
      <c r="AU198" s="110" t="s">
        <v>78</v>
      </c>
    </row>
    <row r="199" spans="2:47" s="259" customFormat="1" ht="27">
      <c r="B199" s="119"/>
      <c r="D199" s="208" t="s">
        <v>159</v>
      </c>
      <c r="F199" s="212" t="s">
        <v>1053</v>
      </c>
      <c r="L199" s="119"/>
      <c r="M199" s="210"/>
      <c r="N199" s="262"/>
      <c r="O199" s="262"/>
      <c r="P199" s="262"/>
      <c r="Q199" s="262"/>
      <c r="R199" s="262"/>
      <c r="S199" s="262"/>
      <c r="T199" s="211"/>
      <c r="AT199" s="110" t="s">
        <v>159</v>
      </c>
      <c r="AU199" s="110" t="s">
        <v>78</v>
      </c>
    </row>
    <row r="200" spans="2:51" s="221" customFormat="1" ht="13.5">
      <c r="B200" s="220"/>
      <c r="D200" s="208" t="s">
        <v>161</v>
      </c>
      <c r="E200" s="222" t="s">
        <v>5</v>
      </c>
      <c r="F200" s="223" t="s">
        <v>2106</v>
      </c>
      <c r="H200" s="224">
        <v>56.53</v>
      </c>
      <c r="L200" s="220"/>
      <c r="M200" s="225"/>
      <c r="N200" s="226"/>
      <c r="O200" s="226"/>
      <c r="P200" s="226"/>
      <c r="Q200" s="226"/>
      <c r="R200" s="226"/>
      <c r="S200" s="226"/>
      <c r="T200" s="227"/>
      <c r="AT200" s="222" t="s">
        <v>161</v>
      </c>
      <c r="AU200" s="222" t="s">
        <v>78</v>
      </c>
      <c r="AV200" s="221" t="s">
        <v>78</v>
      </c>
      <c r="AW200" s="221" t="s">
        <v>34</v>
      </c>
      <c r="AX200" s="221" t="s">
        <v>76</v>
      </c>
      <c r="AY200" s="222" t="s">
        <v>139</v>
      </c>
    </row>
    <row r="201" spans="2:65" s="259" customFormat="1" ht="16.5" customHeight="1">
      <c r="B201" s="119"/>
      <c r="C201" s="244" t="s">
        <v>288</v>
      </c>
      <c r="D201" s="244" t="s">
        <v>368</v>
      </c>
      <c r="E201" s="245" t="s">
        <v>1128</v>
      </c>
      <c r="F201" s="246" t="s">
        <v>1129</v>
      </c>
      <c r="G201" s="247" t="s">
        <v>224</v>
      </c>
      <c r="H201" s="248">
        <v>58.22</v>
      </c>
      <c r="I201" s="6"/>
      <c r="J201" s="249">
        <f>ROUND(I201*H201,2)</f>
        <v>0</v>
      </c>
      <c r="K201" s="246" t="s">
        <v>145</v>
      </c>
      <c r="L201" s="250"/>
      <c r="M201" s="251" t="s">
        <v>5</v>
      </c>
      <c r="N201" s="252" t="s">
        <v>41</v>
      </c>
      <c r="O201" s="262"/>
      <c r="P201" s="205">
        <f>O201*H201</f>
        <v>0</v>
      </c>
      <c r="Q201" s="205">
        <v>0.0073</v>
      </c>
      <c r="R201" s="205">
        <f>Q201*H201</f>
        <v>0.425006</v>
      </c>
      <c r="S201" s="205">
        <v>0</v>
      </c>
      <c r="T201" s="206">
        <f>S201*H201</f>
        <v>0</v>
      </c>
      <c r="AR201" s="110" t="s">
        <v>213</v>
      </c>
      <c r="AT201" s="110" t="s">
        <v>368</v>
      </c>
      <c r="AU201" s="110" t="s">
        <v>78</v>
      </c>
      <c r="AY201" s="110" t="s">
        <v>139</v>
      </c>
      <c r="BE201" s="207">
        <f>IF(N201="základní",J201,0)</f>
        <v>0</v>
      </c>
      <c r="BF201" s="207">
        <f>IF(N201="snížená",J201,0)</f>
        <v>0</v>
      </c>
      <c r="BG201" s="207">
        <f>IF(N201="zákl. přenesená",J201,0)</f>
        <v>0</v>
      </c>
      <c r="BH201" s="207">
        <f>IF(N201="sníž. přenesená",J201,0)</f>
        <v>0</v>
      </c>
      <c r="BI201" s="207">
        <f>IF(N201="nulová",J201,0)</f>
        <v>0</v>
      </c>
      <c r="BJ201" s="110" t="s">
        <v>76</v>
      </c>
      <c r="BK201" s="207">
        <f>ROUND(I201*H201,2)</f>
        <v>0</v>
      </c>
      <c r="BL201" s="110" t="s">
        <v>146</v>
      </c>
      <c r="BM201" s="110" t="s">
        <v>1130</v>
      </c>
    </row>
    <row r="202" spans="2:47" s="259" customFormat="1" ht="13.5">
      <c r="B202" s="119"/>
      <c r="D202" s="208" t="s">
        <v>148</v>
      </c>
      <c r="F202" s="209" t="s">
        <v>1129</v>
      </c>
      <c r="L202" s="119"/>
      <c r="M202" s="210"/>
      <c r="N202" s="262"/>
      <c r="O202" s="262"/>
      <c r="P202" s="262"/>
      <c r="Q202" s="262"/>
      <c r="R202" s="262"/>
      <c r="S202" s="262"/>
      <c r="T202" s="211"/>
      <c r="AT202" s="110" t="s">
        <v>148</v>
      </c>
      <c r="AU202" s="110" t="s">
        <v>78</v>
      </c>
    </row>
    <row r="203" spans="2:51" s="221" customFormat="1" ht="13.5">
      <c r="B203" s="220"/>
      <c r="D203" s="208" t="s">
        <v>161</v>
      </c>
      <c r="F203" s="223" t="s">
        <v>2108</v>
      </c>
      <c r="H203" s="224">
        <v>58.22</v>
      </c>
      <c r="L203" s="220"/>
      <c r="M203" s="225"/>
      <c r="N203" s="226"/>
      <c r="O203" s="226"/>
      <c r="P203" s="226"/>
      <c r="Q203" s="226"/>
      <c r="R203" s="226"/>
      <c r="S203" s="226"/>
      <c r="T203" s="227"/>
      <c r="AT203" s="222" t="s">
        <v>161</v>
      </c>
      <c r="AU203" s="222" t="s">
        <v>78</v>
      </c>
      <c r="AV203" s="221" t="s">
        <v>78</v>
      </c>
      <c r="AW203" s="221" t="s">
        <v>6</v>
      </c>
      <c r="AX203" s="221" t="s">
        <v>76</v>
      </c>
      <c r="AY203" s="222" t="s">
        <v>139</v>
      </c>
    </row>
    <row r="204" spans="2:65" s="259" customFormat="1" ht="16.5" customHeight="1">
      <c r="B204" s="119"/>
      <c r="C204" s="196" t="s">
        <v>295</v>
      </c>
      <c r="D204" s="196" t="s">
        <v>141</v>
      </c>
      <c r="E204" s="197" t="s">
        <v>373</v>
      </c>
      <c r="F204" s="198" t="s">
        <v>374</v>
      </c>
      <c r="G204" s="199" t="s">
        <v>144</v>
      </c>
      <c r="H204" s="200">
        <v>639.904</v>
      </c>
      <c r="I204" s="6"/>
      <c r="J204" s="202">
        <f>ROUND(I204*H204,2)</f>
        <v>0</v>
      </c>
      <c r="K204" s="198" t="s">
        <v>145</v>
      </c>
      <c r="L204" s="119"/>
      <c r="M204" s="203" t="s">
        <v>5</v>
      </c>
      <c r="N204" s="204" t="s">
        <v>41</v>
      </c>
      <c r="O204" s="262"/>
      <c r="P204" s="205">
        <f>O204*H204</f>
        <v>0</v>
      </c>
      <c r="Q204" s="205">
        <v>0.00058</v>
      </c>
      <c r="R204" s="205">
        <f>Q204*H204</f>
        <v>0.37114432</v>
      </c>
      <c r="S204" s="205">
        <v>0</v>
      </c>
      <c r="T204" s="206">
        <f>S204*H204</f>
        <v>0</v>
      </c>
      <c r="AR204" s="110" t="s">
        <v>146</v>
      </c>
      <c r="AT204" s="110" t="s">
        <v>141</v>
      </c>
      <c r="AU204" s="110" t="s">
        <v>78</v>
      </c>
      <c r="AY204" s="110" t="s">
        <v>139</v>
      </c>
      <c r="BE204" s="207">
        <f>IF(N204="základní",J204,0)</f>
        <v>0</v>
      </c>
      <c r="BF204" s="207">
        <f>IF(N204="snížená",J204,0)</f>
        <v>0</v>
      </c>
      <c r="BG204" s="207">
        <f>IF(N204="zákl. přenesená",J204,0)</f>
        <v>0</v>
      </c>
      <c r="BH204" s="207">
        <f>IF(N204="sníž. přenesená",J204,0)</f>
        <v>0</v>
      </c>
      <c r="BI204" s="207">
        <f>IF(N204="nulová",J204,0)</f>
        <v>0</v>
      </c>
      <c r="BJ204" s="110" t="s">
        <v>76</v>
      </c>
      <c r="BK204" s="207">
        <f>ROUND(I204*H204,2)</f>
        <v>0</v>
      </c>
      <c r="BL204" s="110" t="s">
        <v>146</v>
      </c>
      <c r="BM204" s="110" t="s">
        <v>375</v>
      </c>
    </row>
    <row r="205" spans="2:47" s="259" customFormat="1" ht="27">
      <c r="B205" s="119"/>
      <c r="D205" s="208" t="s">
        <v>148</v>
      </c>
      <c r="F205" s="209" t="s">
        <v>376</v>
      </c>
      <c r="L205" s="119"/>
      <c r="M205" s="210"/>
      <c r="N205" s="262"/>
      <c r="O205" s="262"/>
      <c r="P205" s="262"/>
      <c r="Q205" s="262"/>
      <c r="R205" s="262"/>
      <c r="S205" s="262"/>
      <c r="T205" s="211"/>
      <c r="AT205" s="110" t="s">
        <v>148</v>
      </c>
      <c r="AU205" s="110" t="s">
        <v>78</v>
      </c>
    </row>
    <row r="206" spans="2:47" s="259" customFormat="1" ht="27">
      <c r="B206" s="119"/>
      <c r="D206" s="208" t="s">
        <v>159</v>
      </c>
      <c r="F206" s="212" t="s">
        <v>1053</v>
      </c>
      <c r="L206" s="119"/>
      <c r="M206" s="210"/>
      <c r="N206" s="262"/>
      <c r="O206" s="262"/>
      <c r="P206" s="262"/>
      <c r="Q206" s="262"/>
      <c r="R206" s="262"/>
      <c r="S206" s="262"/>
      <c r="T206" s="211"/>
      <c r="AT206" s="110" t="s">
        <v>159</v>
      </c>
      <c r="AU206" s="110" t="s">
        <v>78</v>
      </c>
    </row>
    <row r="207" spans="2:51" s="214" customFormat="1" ht="13.5">
      <c r="B207" s="213"/>
      <c r="D207" s="208" t="s">
        <v>161</v>
      </c>
      <c r="E207" s="215" t="s">
        <v>5</v>
      </c>
      <c r="F207" s="216" t="s">
        <v>1055</v>
      </c>
      <c r="H207" s="215" t="s">
        <v>5</v>
      </c>
      <c r="L207" s="213"/>
      <c r="M207" s="217"/>
      <c r="N207" s="218"/>
      <c r="O207" s="218"/>
      <c r="P207" s="218"/>
      <c r="Q207" s="218"/>
      <c r="R207" s="218"/>
      <c r="S207" s="218"/>
      <c r="T207" s="219"/>
      <c r="AT207" s="215" t="s">
        <v>161</v>
      </c>
      <c r="AU207" s="215" t="s">
        <v>78</v>
      </c>
      <c r="AV207" s="214" t="s">
        <v>76</v>
      </c>
      <c r="AW207" s="214" t="s">
        <v>34</v>
      </c>
      <c r="AX207" s="214" t="s">
        <v>70</v>
      </c>
      <c r="AY207" s="215" t="s">
        <v>139</v>
      </c>
    </row>
    <row r="208" spans="2:51" s="221" customFormat="1" ht="27">
      <c r="B208" s="220"/>
      <c r="D208" s="208" t="s">
        <v>161</v>
      </c>
      <c r="E208" s="222" t="s">
        <v>5</v>
      </c>
      <c r="F208" s="223" t="s">
        <v>1131</v>
      </c>
      <c r="H208" s="224">
        <v>317.016</v>
      </c>
      <c r="L208" s="220"/>
      <c r="M208" s="225"/>
      <c r="N208" s="226"/>
      <c r="O208" s="226"/>
      <c r="P208" s="226"/>
      <c r="Q208" s="226"/>
      <c r="R208" s="226"/>
      <c r="S208" s="226"/>
      <c r="T208" s="227"/>
      <c r="AT208" s="222" t="s">
        <v>161</v>
      </c>
      <c r="AU208" s="222" t="s">
        <v>78</v>
      </c>
      <c r="AV208" s="221" t="s">
        <v>78</v>
      </c>
      <c r="AW208" s="221" t="s">
        <v>34</v>
      </c>
      <c r="AX208" s="221" t="s">
        <v>70</v>
      </c>
      <c r="AY208" s="222" t="s">
        <v>139</v>
      </c>
    </row>
    <row r="209" spans="2:51" s="214" customFormat="1" ht="13.5">
      <c r="B209" s="213"/>
      <c r="D209" s="208" t="s">
        <v>161</v>
      </c>
      <c r="E209" s="215" t="s">
        <v>5</v>
      </c>
      <c r="F209" s="216" t="s">
        <v>1069</v>
      </c>
      <c r="H209" s="215" t="s">
        <v>5</v>
      </c>
      <c r="L209" s="213"/>
      <c r="M209" s="217"/>
      <c r="N209" s="218"/>
      <c r="O209" s="218"/>
      <c r="P209" s="218"/>
      <c r="Q209" s="218"/>
      <c r="R209" s="218"/>
      <c r="S209" s="218"/>
      <c r="T209" s="219"/>
      <c r="AT209" s="215" t="s">
        <v>161</v>
      </c>
      <c r="AU209" s="215" t="s">
        <v>78</v>
      </c>
      <c r="AV209" s="214" t="s">
        <v>76</v>
      </c>
      <c r="AW209" s="214" t="s">
        <v>34</v>
      </c>
      <c r="AX209" s="214" t="s">
        <v>70</v>
      </c>
      <c r="AY209" s="215" t="s">
        <v>139</v>
      </c>
    </row>
    <row r="210" spans="2:51" s="221" customFormat="1" ht="13.5">
      <c r="B210" s="220"/>
      <c r="D210" s="208" t="s">
        <v>161</v>
      </c>
      <c r="E210" s="222" t="s">
        <v>5</v>
      </c>
      <c r="F210" s="223" t="s">
        <v>1132</v>
      </c>
      <c r="H210" s="224">
        <v>8</v>
      </c>
      <c r="L210" s="220"/>
      <c r="M210" s="225"/>
      <c r="N210" s="226"/>
      <c r="O210" s="226"/>
      <c r="P210" s="226"/>
      <c r="Q210" s="226"/>
      <c r="R210" s="226"/>
      <c r="S210" s="226"/>
      <c r="T210" s="227"/>
      <c r="AT210" s="222" t="s">
        <v>161</v>
      </c>
      <c r="AU210" s="222" t="s">
        <v>78</v>
      </c>
      <c r="AV210" s="221" t="s">
        <v>78</v>
      </c>
      <c r="AW210" s="221" t="s">
        <v>34</v>
      </c>
      <c r="AX210" s="221" t="s">
        <v>70</v>
      </c>
      <c r="AY210" s="222" t="s">
        <v>139</v>
      </c>
    </row>
    <row r="211" spans="2:51" s="221" customFormat="1" ht="13.5">
      <c r="B211" s="220"/>
      <c r="D211" s="208" t="s">
        <v>161</v>
      </c>
      <c r="E211" s="222" t="s">
        <v>5</v>
      </c>
      <c r="F211" s="223" t="s">
        <v>1133</v>
      </c>
      <c r="H211" s="224">
        <v>18</v>
      </c>
      <c r="L211" s="220"/>
      <c r="M211" s="225"/>
      <c r="N211" s="226"/>
      <c r="O211" s="226"/>
      <c r="P211" s="226"/>
      <c r="Q211" s="226"/>
      <c r="R211" s="226"/>
      <c r="S211" s="226"/>
      <c r="T211" s="227"/>
      <c r="AT211" s="222" t="s">
        <v>161</v>
      </c>
      <c r="AU211" s="222" t="s">
        <v>78</v>
      </c>
      <c r="AV211" s="221" t="s">
        <v>78</v>
      </c>
      <c r="AW211" s="221" t="s">
        <v>34</v>
      </c>
      <c r="AX211" s="221" t="s">
        <v>70</v>
      </c>
      <c r="AY211" s="222" t="s">
        <v>139</v>
      </c>
    </row>
    <row r="212" spans="2:51" s="214" customFormat="1" ht="13.5">
      <c r="B212" s="213"/>
      <c r="D212" s="208" t="s">
        <v>161</v>
      </c>
      <c r="E212" s="215" t="s">
        <v>5</v>
      </c>
      <c r="F212" s="216" t="s">
        <v>1057</v>
      </c>
      <c r="H212" s="215" t="s">
        <v>5</v>
      </c>
      <c r="L212" s="213"/>
      <c r="M212" s="217"/>
      <c r="N212" s="218"/>
      <c r="O212" s="218"/>
      <c r="P212" s="218"/>
      <c r="Q212" s="218"/>
      <c r="R212" s="218"/>
      <c r="S212" s="218"/>
      <c r="T212" s="219"/>
      <c r="AT212" s="215" t="s">
        <v>161</v>
      </c>
      <c r="AU212" s="215" t="s">
        <v>78</v>
      </c>
      <c r="AV212" s="214" t="s">
        <v>76</v>
      </c>
      <c r="AW212" s="214" t="s">
        <v>34</v>
      </c>
      <c r="AX212" s="214" t="s">
        <v>70</v>
      </c>
      <c r="AY212" s="215" t="s">
        <v>139</v>
      </c>
    </row>
    <row r="213" spans="2:51" s="221" customFormat="1" ht="27">
      <c r="B213" s="220"/>
      <c r="D213" s="208" t="s">
        <v>161</v>
      </c>
      <c r="E213" s="222" t="s">
        <v>5</v>
      </c>
      <c r="F213" s="223" t="s">
        <v>1134</v>
      </c>
      <c r="H213" s="224">
        <v>296.888</v>
      </c>
      <c r="L213" s="220"/>
      <c r="M213" s="225"/>
      <c r="N213" s="226"/>
      <c r="O213" s="226"/>
      <c r="P213" s="226"/>
      <c r="Q213" s="226"/>
      <c r="R213" s="226"/>
      <c r="S213" s="226"/>
      <c r="T213" s="227"/>
      <c r="AT213" s="222" t="s">
        <v>161</v>
      </c>
      <c r="AU213" s="222" t="s">
        <v>78</v>
      </c>
      <c r="AV213" s="221" t="s">
        <v>78</v>
      </c>
      <c r="AW213" s="221" t="s">
        <v>34</v>
      </c>
      <c r="AX213" s="221" t="s">
        <v>70</v>
      </c>
      <c r="AY213" s="222" t="s">
        <v>139</v>
      </c>
    </row>
    <row r="214" spans="2:51" s="229" customFormat="1" ht="13.5">
      <c r="B214" s="228"/>
      <c r="D214" s="208" t="s">
        <v>161</v>
      </c>
      <c r="E214" s="230" t="s">
        <v>5</v>
      </c>
      <c r="F214" s="231" t="s">
        <v>173</v>
      </c>
      <c r="H214" s="232">
        <v>639.904</v>
      </c>
      <c r="L214" s="228"/>
      <c r="M214" s="233"/>
      <c r="N214" s="234"/>
      <c r="O214" s="234"/>
      <c r="P214" s="234"/>
      <c r="Q214" s="234"/>
      <c r="R214" s="234"/>
      <c r="S214" s="234"/>
      <c r="T214" s="235"/>
      <c r="AT214" s="230" t="s">
        <v>161</v>
      </c>
      <c r="AU214" s="230" t="s">
        <v>78</v>
      </c>
      <c r="AV214" s="229" t="s">
        <v>146</v>
      </c>
      <c r="AW214" s="229" t="s">
        <v>34</v>
      </c>
      <c r="AX214" s="229" t="s">
        <v>76</v>
      </c>
      <c r="AY214" s="230" t="s">
        <v>139</v>
      </c>
    </row>
    <row r="215" spans="2:65" s="259" customFormat="1" ht="16.5" customHeight="1">
      <c r="B215" s="119"/>
      <c r="C215" s="196" t="s">
        <v>10</v>
      </c>
      <c r="D215" s="196" t="s">
        <v>141</v>
      </c>
      <c r="E215" s="197" t="s">
        <v>387</v>
      </c>
      <c r="F215" s="198" t="s">
        <v>388</v>
      </c>
      <c r="G215" s="199" t="s">
        <v>144</v>
      </c>
      <c r="H215" s="200">
        <v>639.904</v>
      </c>
      <c r="I215" s="6"/>
      <c r="J215" s="202">
        <f>ROUND(I215*H215,2)</f>
        <v>0</v>
      </c>
      <c r="K215" s="198" t="s">
        <v>145</v>
      </c>
      <c r="L215" s="119"/>
      <c r="M215" s="203" t="s">
        <v>5</v>
      </c>
      <c r="N215" s="204" t="s">
        <v>41</v>
      </c>
      <c r="O215" s="262"/>
      <c r="P215" s="205">
        <f>O215*H215</f>
        <v>0</v>
      </c>
      <c r="Q215" s="205">
        <v>0</v>
      </c>
      <c r="R215" s="205">
        <f>Q215*H215</f>
        <v>0</v>
      </c>
      <c r="S215" s="205">
        <v>0</v>
      </c>
      <c r="T215" s="206">
        <f>S215*H215</f>
        <v>0</v>
      </c>
      <c r="AR215" s="110" t="s">
        <v>146</v>
      </c>
      <c r="AT215" s="110" t="s">
        <v>141</v>
      </c>
      <c r="AU215" s="110" t="s">
        <v>78</v>
      </c>
      <c r="AY215" s="110" t="s">
        <v>139</v>
      </c>
      <c r="BE215" s="207">
        <f>IF(N215="základní",J215,0)</f>
        <v>0</v>
      </c>
      <c r="BF215" s="207">
        <f>IF(N215="snížená",J215,0)</f>
        <v>0</v>
      </c>
      <c r="BG215" s="207">
        <f>IF(N215="zákl. přenesená",J215,0)</f>
        <v>0</v>
      </c>
      <c r="BH215" s="207">
        <f>IF(N215="sníž. přenesená",J215,0)</f>
        <v>0</v>
      </c>
      <c r="BI215" s="207">
        <f>IF(N215="nulová",J215,0)</f>
        <v>0</v>
      </c>
      <c r="BJ215" s="110" t="s">
        <v>76</v>
      </c>
      <c r="BK215" s="207">
        <f>ROUND(I215*H215,2)</f>
        <v>0</v>
      </c>
      <c r="BL215" s="110" t="s">
        <v>146</v>
      </c>
      <c r="BM215" s="110" t="s">
        <v>389</v>
      </c>
    </row>
    <row r="216" spans="2:47" s="259" customFormat="1" ht="27">
      <c r="B216" s="119"/>
      <c r="D216" s="208" t="s">
        <v>148</v>
      </c>
      <c r="F216" s="209" t="s">
        <v>390</v>
      </c>
      <c r="L216" s="119"/>
      <c r="M216" s="210"/>
      <c r="N216" s="262"/>
      <c r="O216" s="262"/>
      <c r="P216" s="262"/>
      <c r="Q216" s="262"/>
      <c r="R216" s="262"/>
      <c r="S216" s="262"/>
      <c r="T216" s="211"/>
      <c r="AT216" s="110" t="s">
        <v>148</v>
      </c>
      <c r="AU216" s="110" t="s">
        <v>78</v>
      </c>
    </row>
    <row r="217" spans="2:65" s="259" customFormat="1" ht="16.5" customHeight="1">
      <c r="B217" s="119"/>
      <c r="C217" s="196" t="s">
        <v>309</v>
      </c>
      <c r="D217" s="196" t="s">
        <v>141</v>
      </c>
      <c r="E217" s="197" t="s">
        <v>411</v>
      </c>
      <c r="F217" s="198" t="s">
        <v>412</v>
      </c>
      <c r="G217" s="199" t="s">
        <v>302</v>
      </c>
      <c r="H217" s="200">
        <v>208.23</v>
      </c>
      <c r="I217" s="6"/>
      <c r="J217" s="202">
        <f>ROUND(I217*H217,2)</f>
        <v>0</v>
      </c>
      <c r="K217" s="198" t="s">
        <v>145</v>
      </c>
      <c r="L217" s="119"/>
      <c r="M217" s="203" t="s">
        <v>5</v>
      </c>
      <c r="N217" s="204" t="s">
        <v>41</v>
      </c>
      <c r="O217" s="262"/>
      <c r="P217" s="205">
        <f>O217*H217</f>
        <v>0</v>
      </c>
      <c r="Q217" s="205">
        <v>0</v>
      </c>
      <c r="R217" s="205">
        <f>Q217*H217</f>
        <v>0</v>
      </c>
      <c r="S217" s="205">
        <v>0</v>
      </c>
      <c r="T217" s="206">
        <f>S217*H217</f>
        <v>0</v>
      </c>
      <c r="AR217" s="110" t="s">
        <v>146</v>
      </c>
      <c r="AT217" s="110" t="s">
        <v>141</v>
      </c>
      <c r="AU217" s="110" t="s">
        <v>78</v>
      </c>
      <c r="AY217" s="110" t="s">
        <v>139</v>
      </c>
      <c r="BE217" s="207">
        <f>IF(N217="základní",J217,0)</f>
        <v>0</v>
      </c>
      <c r="BF217" s="207">
        <f>IF(N217="snížená",J217,0)</f>
        <v>0</v>
      </c>
      <c r="BG217" s="207">
        <f>IF(N217="zákl. přenesená",J217,0)</f>
        <v>0</v>
      </c>
      <c r="BH217" s="207">
        <f>IF(N217="sníž. přenesená",J217,0)</f>
        <v>0</v>
      </c>
      <c r="BI217" s="207">
        <f>IF(N217="nulová",J217,0)</f>
        <v>0</v>
      </c>
      <c r="BJ217" s="110" t="s">
        <v>76</v>
      </c>
      <c r="BK217" s="207">
        <f>ROUND(I217*H217,2)</f>
        <v>0</v>
      </c>
      <c r="BL217" s="110" t="s">
        <v>146</v>
      </c>
      <c r="BM217" s="110" t="s">
        <v>413</v>
      </c>
    </row>
    <row r="218" spans="2:47" s="259" customFormat="1" ht="40.5">
      <c r="B218" s="119"/>
      <c r="D218" s="208" t="s">
        <v>148</v>
      </c>
      <c r="F218" s="209" t="s">
        <v>414</v>
      </c>
      <c r="L218" s="119"/>
      <c r="M218" s="210"/>
      <c r="N218" s="262"/>
      <c r="O218" s="262"/>
      <c r="P218" s="262"/>
      <c r="Q218" s="262"/>
      <c r="R218" s="262"/>
      <c r="S218" s="262"/>
      <c r="T218" s="211"/>
      <c r="AT218" s="110" t="s">
        <v>148</v>
      </c>
      <c r="AU218" s="110" t="s">
        <v>78</v>
      </c>
    </row>
    <row r="219" spans="2:51" s="221" customFormat="1" ht="13.5">
      <c r="B219" s="220"/>
      <c r="D219" s="208" t="s">
        <v>161</v>
      </c>
      <c r="E219" s="222" t="s">
        <v>5</v>
      </c>
      <c r="F219" s="223" t="s">
        <v>1135</v>
      </c>
      <c r="H219" s="224">
        <v>208.23</v>
      </c>
      <c r="L219" s="220"/>
      <c r="M219" s="225"/>
      <c r="N219" s="226"/>
      <c r="O219" s="226"/>
      <c r="P219" s="226"/>
      <c r="Q219" s="226"/>
      <c r="R219" s="226"/>
      <c r="S219" s="226"/>
      <c r="T219" s="227"/>
      <c r="AT219" s="222" t="s">
        <v>161</v>
      </c>
      <c r="AU219" s="222" t="s">
        <v>78</v>
      </c>
      <c r="AV219" s="221" t="s">
        <v>78</v>
      </c>
      <c r="AW219" s="221" t="s">
        <v>34</v>
      </c>
      <c r="AX219" s="221" t="s">
        <v>76</v>
      </c>
      <c r="AY219" s="222" t="s">
        <v>139</v>
      </c>
    </row>
    <row r="220" spans="2:65" s="259" customFormat="1" ht="25.5" customHeight="1">
      <c r="B220" s="119"/>
      <c r="C220" s="196" t="s">
        <v>314</v>
      </c>
      <c r="D220" s="196" t="s">
        <v>141</v>
      </c>
      <c r="E220" s="197" t="s">
        <v>1136</v>
      </c>
      <c r="F220" s="198" t="s">
        <v>1137</v>
      </c>
      <c r="G220" s="199" t="s">
        <v>302</v>
      </c>
      <c r="H220" s="200">
        <v>17</v>
      </c>
      <c r="I220" s="6"/>
      <c r="J220" s="202">
        <f>ROUND(I220*H220,2)</f>
        <v>0</v>
      </c>
      <c r="K220" s="198" t="s">
        <v>145</v>
      </c>
      <c r="L220" s="119"/>
      <c r="M220" s="203" t="s">
        <v>5</v>
      </c>
      <c r="N220" s="204" t="s">
        <v>41</v>
      </c>
      <c r="O220" s="262"/>
      <c r="P220" s="205">
        <f>O220*H220</f>
        <v>0</v>
      </c>
      <c r="Q220" s="205">
        <v>0</v>
      </c>
      <c r="R220" s="205">
        <f>Q220*H220</f>
        <v>0</v>
      </c>
      <c r="S220" s="205">
        <v>0</v>
      </c>
      <c r="T220" s="206">
        <f>S220*H220</f>
        <v>0</v>
      </c>
      <c r="AR220" s="110" t="s">
        <v>146</v>
      </c>
      <c r="AT220" s="110" t="s">
        <v>141</v>
      </c>
      <c r="AU220" s="110" t="s">
        <v>78</v>
      </c>
      <c r="AY220" s="110" t="s">
        <v>139</v>
      </c>
      <c r="BE220" s="207">
        <f>IF(N220="základní",J220,0)</f>
        <v>0</v>
      </c>
      <c r="BF220" s="207">
        <f>IF(N220="snížená",J220,0)</f>
        <v>0</v>
      </c>
      <c r="BG220" s="207">
        <f>IF(N220="zákl. přenesená",J220,0)</f>
        <v>0</v>
      </c>
      <c r="BH220" s="207">
        <f>IF(N220="sníž. přenesená",J220,0)</f>
        <v>0</v>
      </c>
      <c r="BI220" s="207">
        <f>IF(N220="nulová",J220,0)</f>
        <v>0</v>
      </c>
      <c r="BJ220" s="110" t="s">
        <v>76</v>
      </c>
      <c r="BK220" s="207">
        <f>ROUND(I220*H220,2)</f>
        <v>0</v>
      </c>
      <c r="BL220" s="110" t="s">
        <v>146</v>
      </c>
      <c r="BM220" s="110" t="s">
        <v>1138</v>
      </c>
    </row>
    <row r="221" spans="2:47" s="259" customFormat="1" ht="40.5">
      <c r="B221" s="119"/>
      <c r="D221" s="208" t="s">
        <v>148</v>
      </c>
      <c r="F221" s="209" t="s">
        <v>1139</v>
      </c>
      <c r="L221" s="119"/>
      <c r="M221" s="210"/>
      <c r="N221" s="262"/>
      <c r="O221" s="262"/>
      <c r="P221" s="262"/>
      <c r="Q221" s="262"/>
      <c r="R221" s="262"/>
      <c r="S221" s="262"/>
      <c r="T221" s="211"/>
      <c r="AT221" s="110" t="s">
        <v>148</v>
      </c>
      <c r="AU221" s="110" t="s">
        <v>78</v>
      </c>
    </row>
    <row r="222" spans="2:65" s="259" customFormat="1" ht="25.5" customHeight="1">
      <c r="B222" s="119"/>
      <c r="C222" s="196" t="s">
        <v>321</v>
      </c>
      <c r="D222" s="196" t="s">
        <v>141</v>
      </c>
      <c r="E222" s="197" t="s">
        <v>1140</v>
      </c>
      <c r="F222" s="198" t="s">
        <v>1141</v>
      </c>
      <c r="G222" s="199" t="s">
        <v>302</v>
      </c>
      <c r="H222" s="200">
        <v>17</v>
      </c>
      <c r="I222" s="6"/>
      <c r="J222" s="202">
        <f>ROUND(I222*H222,2)</f>
        <v>0</v>
      </c>
      <c r="K222" s="198" t="s">
        <v>5</v>
      </c>
      <c r="L222" s="119"/>
      <c r="M222" s="203" t="s">
        <v>5</v>
      </c>
      <c r="N222" s="204" t="s">
        <v>41</v>
      </c>
      <c r="O222" s="262"/>
      <c r="P222" s="205">
        <f>O222*H222</f>
        <v>0</v>
      </c>
      <c r="Q222" s="205">
        <v>0</v>
      </c>
      <c r="R222" s="205">
        <f>Q222*H222</f>
        <v>0</v>
      </c>
      <c r="S222" s="205">
        <v>0</v>
      </c>
      <c r="T222" s="206">
        <f>S222*H222</f>
        <v>0</v>
      </c>
      <c r="AR222" s="110" t="s">
        <v>146</v>
      </c>
      <c r="AT222" s="110" t="s">
        <v>141</v>
      </c>
      <c r="AU222" s="110" t="s">
        <v>78</v>
      </c>
      <c r="AY222" s="110" t="s">
        <v>139</v>
      </c>
      <c r="BE222" s="207">
        <f>IF(N222="základní",J222,0)</f>
        <v>0</v>
      </c>
      <c r="BF222" s="207">
        <f>IF(N222="snížená",J222,0)</f>
        <v>0</v>
      </c>
      <c r="BG222" s="207">
        <f>IF(N222="zákl. přenesená",J222,0)</f>
        <v>0</v>
      </c>
      <c r="BH222" s="207">
        <f>IF(N222="sníž. přenesená",J222,0)</f>
        <v>0</v>
      </c>
      <c r="BI222" s="207">
        <f>IF(N222="nulová",J222,0)</f>
        <v>0</v>
      </c>
      <c r="BJ222" s="110" t="s">
        <v>76</v>
      </c>
      <c r="BK222" s="207">
        <f>ROUND(I222*H222,2)</f>
        <v>0</v>
      </c>
      <c r="BL222" s="110" t="s">
        <v>146</v>
      </c>
      <c r="BM222" s="110" t="s">
        <v>1142</v>
      </c>
    </row>
    <row r="223" spans="2:47" s="259" customFormat="1" ht="40.5">
      <c r="B223" s="119"/>
      <c r="D223" s="208" t="s">
        <v>148</v>
      </c>
      <c r="F223" s="209" t="s">
        <v>1139</v>
      </c>
      <c r="L223" s="119"/>
      <c r="M223" s="210"/>
      <c r="N223" s="262"/>
      <c r="O223" s="262"/>
      <c r="P223" s="262"/>
      <c r="Q223" s="262"/>
      <c r="R223" s="262"/>
      <c r="S223" s="262"/>
      <c r="T223" s="211"/>
      <c r="AT223" s="110" t="s">
        <v>148</v>
      </c>
      <c r="AU223" s="110" t="s">
        <v>78</v>
      </c>
    </row>
    <row r="224" spans="2:65" s="259" customFormat="1" ht="25.5" customHeight="1">
      <c r="B224" s="119"/>
      <c r="C224" s="196" t="s">
        <v>327</v>
      </c>
      <c r="D224" s="196" t="s">
        <v>141</v>
      </c>
      <c r="E224" s="197" t="s">
        <v>417</v>
      </c>
      <c r="F224" s="198" t="s">
        <v>1143</v>
      </c>
      <c r="G224" s="199" t="s">
        <v>302</v>
      </c>
      <c r="H224" s="200">
        <v>115</v>
      </c>
      <c r="I224" s="6"/>
      <c r="J224" s="202">
        <f>ROUND(I224*H224,2)</f>
        <v>0</v>
      </c>
      <c r="K224" s="198" t="s">
        <v>145</v>
      </c>
      <c r="L224" s="119"/>
      <c r="M224" s="203" t="s">
        <v>5</v>
      </c>
      <c r="N224" s="204" t="s">
        <v>41</v>
      </c>
      <c r="O224" s="262"/>
      <c r="P224" s="205">
        <f>O224*H224</f>
        <v>0</v>
      </c>
      <c r="Q224" s="205">
        <v>0</v>
      </c>
      <c r="R224" s="205">
        <f>Q224*H224</f>
        <v>0</v>
      </c>
      <c r="S224" s="205">
        <v>0</v>
      </c>
      <c r="T224" s="206">
        <f>S224*H224</f>
        <v>0</v>
      </c>
      <c r="AR224" s="110" t="s">
        <v>146</v>
      </c>
      <c r="AT224" s="110" t="s">
        <v>141</v>
      </c>
      <c r="AU224" s="110" t="s">
        <v>78</v>
      </c>
      <c r="AY224" s="110" t="s">
        <v>139</v>
      </c>
      <c r="BE224" s="207">
        <f>IF(N224="základní",J224,0)</f>
        <v>0</v>
      </c>
      <c r="BF224" s="207">
        <f>IF(N224="snížená",J224,0)</f>
        <v>0</v>
      </c>
      <c r="BG224" s="207">
        <f>IF(N224="zákl. přenesená",J224,0)</f>
        <v>0</v>
      </c>
      <c r="BH224" s="207">
        <f>IF(N224="sníž. přenesená",J224,0)</f>
        <v>0</v>
      </c>
      <c r="BI224" s="207">
        <f>IF(N224="nulová",J224,0)</f>
        <v>0</v>
      </c>
      <c r="BJ224" s="110" t="s">
        <v>76</v>
      </c>
      <c r="BK224" s="207">
        <f>ROUND(I224*H224,2)</f>
        <v>0</v>
      </c>
      <c r="BL224" s="110" t="s">
        <v>146</v>
      </c>
      <c r="BM224" s="110" t="s">
        <v>419</v>
      </c>
    </row>
    <row r="225" spans="2:47" s="259" customFormat="1" ht="40.5">
      <c r="B225" s="119"/>
      <c r="D225" s="208" t="s">
        <v>148</v>
      </c>
      <c r="F225" s="209" t="s">
        <v>420</v>
      </c>
      <c r="L225" s="119"/>
      <c r="M225" s="210"/>
      <c r="N225" s="262"/>
      <c r="O225" s="262"/>
      <c r="P225" s="262"/>
      <c r="Q225" s="262"/>
      <c r="R225" s="262"/>
      <c r="S225" s="262"/>
      <c r="T225" s="211"/>
      <c r="AT225" s="110" t="s">
        <v>148</v>
      </c>
      <c r="AU225" s="110" t="s">
        <v>78</v>
      </c>
    </row>
    <row r="226" spans="2:47" s="259" customFormat="1" ht="27">
      <c r="B226" s="119"/>
      <c r="D226" s="208" t="s">
        <v>159</v>
      </c>
      <c r="F226" s="212" t="s">
        <v>1144</v>
      </c>
      <c r="L226" s="119"/>
      <c r="M226" s="210"/>
      <c r="N226" s="262"/>
      <c r="O226" s="262"/>
      <c r="P226" s="262"/>
      <c r="Q226" s="262"/>
      <c r="R226" s="262"/>
      <c r="S226" s="262"/>
      <c r="T226" s="211"/>
      <c r="AT226" s="110" t="s">
        <v>159</v>
      </c>
      <c r="AU226" s="110" t="s">
        <v>78</v>
      </c>
    </row>
    <row r="227" spans="2:51" s="214" customFormat="1" ht="13.5">
      <c r="B227" s="213"/>
      <c r="D227" s="208" t="s">
        <v>161</v>
      </c>
      <c r="E227" s="215" t="s">
        <v>5</v>
      </c>
      <c r="F227" s="216" t="s">
        <v>1069</v>
      </c>
      <c r="H227" s="215" t="s">
        <v>5</v>
      </c>
      <c r="L227" s="213"/>
      <c r="M227" s="217"/>
      <c r="N227" s="218"/>
      <c r="O227" s="218"/>
      <c r="P227" s="218"/>
      <c r="Q227" s="218"/>
      <c r="R227" s="218"/>
      <c r="S227" s="218"/>
      <c r="T227" s="219"/>
      <c r="AT227" s="215" t="s">
        <v>161</v>
      </c>
      <c r="AU227" s="215" t="s">
        <v>78</v>
      </c>
      <c r="AV227" s="214" t="s">
        <v>76</v>
      </c>
      <c r="AW227" s="214" t="s">
        <v>34</v>
      </c>
      <c r="AX227" s="214" t="s">
        <v>70</v>
      </c>
      <c r="AY227" s="215" t="s">
        <v>139</v>
      </c>
    </row>
    <row r="228" spans="2:51" s="221" customFormat="1" ht="13.5">
      <c r="B228" s="220"/>
      <c r="D228" s="208" t="s">
        <v>161</v>
      </c>
      <c r="E228" s="222" t="s">
        <v>5</v>
      </c>
      <c r="F228" s="223" t="s">
        <v>2109</v>
      </c>
      <c r="H228" s="224">
        <v>38.8</v>
      </c>
      <c r="L228" s="220"/>
      <c r="M228" s="225"/>
      <c r="N228" s="226"/>
      <c r="O228" s="226"/>
      <c r="P228" s="226"/>
      <c r="Q228" s="226"/>
      <c r="R228" s="226"/>
      <c r="S228" s="226"/>
      <c r="T228" s="227"/>
      <c r="AT228" s="222" t="s">
        <v>161</v>
      </c>
      <c r="AU228" s="222" t="s">
        <v>78</v>
      </c>
      <c r="AV228" s="221" t="s">
        <v>78</v>
      </c>
      <c r="AW228" s="221" t="s">
        <v>34</v>
      </c>
      <c r="AX228" s="221" t="s">
        <v>70</v>
      </c>
      <c r="AY228" s="222" t="s">
        <v>139</v>
      </c>
    </row>
    <row r="229" spans="2:51" s="214" customFormat="1" ht="13.5">
      <c r="B229" s="213"/>
      <c r="D229" s="208" t="s">
        <v>161</v>
      </c>
      <c r="E229" s="215" t="s">
        <v>5</v>
      </c>
      <c r="F229" s="216" t="s">
        <v>960</v>
      </c>
      <c r="H229" s="215" t="s">
        <v>5</v>
      </c>
      <c r="L229" s="213"/>
      <c r="M229" s="217"/>
      <c r="N229" s="218"/>
      <c r="O229" s="218"/>
      <c r="P229" s="218"/>
      <c r="Q229" s="218"/>
      <c r="R229" s="218"/>
      <c r="S229" s="218"/>
      <c r="T229" s="219"/>
      <c r="AT229" s="215" t="s">
        <v>161</v>
      </c>
      <c r="AU229" s="215" t="s">
        <v>78</v>
      </c>
      <c r="AV229" s="214" t="s">
        <v>76</v>
      </c>
      <c r="AW229" s="214" t="s">
        <v>34</v>
      </c>
      <c r="AX229" s="214" t="s">
        <v>70</v>
      </c>
      <c r="AY229" s="215" t="s">
        <v>139</v>
      </c>
    </row>
    <row r="230" spans="2:51" s="221" customFormat="1" ht="13.5">
      <c r="B230" s="220"/>
      <c r="D230" s="208" t="s">
        <v>161</v>
      </c>
      <c r="E230" s="222" t="s">
        <v>5</v>
      </c>
      <c r="F230" s="223" t="s">
        <v>1145</v>
      </c>
      <c r="H230" s="224">
        <v>42</v>
      </c>
      <c r="L230" s="220"/>
      <c r="M230" s="225"/>
      <c r="N230" s="226"/>
      <c r="O230" s="226"/>
      <c r="P230" s="226"/>
      <c r="Q230" s="226"/>
      <c r="R230" s="226"/>
      <c r="S230" s="226"/>
      <c r="T230" s="227"/>
      <c r="AT230" s="222" t="s">
        <v>161</v>
      </c>
      <c r="AU230" s="222" t="s">
        <v>78</v>
      </c>
      <c r="AV230" s="221" t="s">
        <v>78</v>
      </c>
      <c r="AW230" s="221" t="s">
        <v>34</v>
      </c>
      <c r="AX230" s="221" t="s">
        <v>70</v>
      </c>
      <c r="AY230" s="222" t="s">
        <v>139</v>
      </c>
    </row>
    <row r="231" spans="2:51" s="214" customFormat="1" ht="13.5">
      <c r="B231" s="213"/>
      <c r="D231" s="208" t="s">
        <v>161</v>
      </c>
      <c r="E231" s="215" t="s">
        <v>5</v>
      </c>
      <c r="F231" s="216" t="s">
        <v>179</v>
      </c>
      <c r="H231" s="215" t="s">
        <v>5</v>
      </c>
      <c r="L231" s="213"/>
      <c r="M231" s="217"/>
      <c r="N231" s="218"/>
      <c r="O231" s="218"/>
      <c r="P231" s="218"/>
      <c r="Q231" s="218"/>
      <c r="R231" s="218"/>
      <c r="S231" s="218"/>
      <c r="T231" s="219"/>
      <c r="AT231" s="215" t="s">
        <v>161</v>
      </c>
      <c r="AU231" s="215" t="s">
        <v>78</v>
      </c>
      <c r="AV231" s="214" t="s">
        <v>76</v>
      </c>
      <c r="AW231" s="214" t="s">
        <v>34</v>
      </c>
      <c r="AX231" s="214" t="s">
        <v>70</v>
      </c>
      <c r="AY231" s="215" t="s">
        <v>139</v>
      </c>
    </row>
    <row r="232" spans="2:51" s="221" customFormat="1" ht="13.5">
      <c r="B232" s="220"/>
      <c r="D232" s="208" t="s">
        <v>161</v>
      </c>
      <c r="E232" s="222" t="s">
        <v>5</v>
      </c>
      <c r="F232" s="223" t="s">
        <v>1146</v>
      </c>
      <c r="H232" s="224">
        <v>34.2</v>
      </c>
      <c r="L232" s="220"/>
      <c r="M232" s="225"/>
      <c r="N232" s="226"/>
      <c r="O232" s="226"/>
      <c r="P232" s="226"/>
      <c r="Q232" s="226"/>
      <c r="R232" s="226"/>
      <c r="S232" s="226"/>
      <c r="T232" s="227"/>
      <c r="AT232" s="222" t="s">
        <v>161</v>
      </c>
      <c r="AU232" s="222" t="s">
        <v>78</v>
      </c>
      <c r="AV232" s="221" t="s">
        <v>78</v>
      </c>
      <c r="AW232" s="221" t="s">
        <v>34</v>
      </c>
      <c r="AX232" s="221" t="s">
        <v>70</v>
      </c>
      <c r="AY232" s="222" t="s">
        <v>139</v>
      </c>
    </row>
    <row r="233" spans="2:51" s="229" customFormat="1" ht="13.5">
      <c r="B233" s="228"/>
      <c r="D233" s="208" t="s">
        <v>161</v>
      </c>
      <c r="E233" s="230" t="s">
        <v>5</v>
      </c>
      <c r="F233" s="231" t="s">
        <v>173</v>
      </c>
      <c r="H233" s="232">
        <v>115</v>
      </c>
      <c r="L233" s="228"/>
      <c r="M233" s="233"/>
      <c r="N233" s="234"/>
      <c r="O233" s="234"/>
      <c r="P233" s="234"/>
      <c r="Q233" s="234"/>
      <c r="R233" s="234"/>
      <c r="S233" s="234"/>
      <c r="T233" s="235"/>
      <c r="AT233" s="230" t="s">
        <v>161</v>
      </c>
      <c r="AU233" s="230" t="s">
        <v>78</v>
      </c>
      <c r="AV233" s="229" t="s">
        <v>146</v>
      </c>
      <c r="AW233" s="229" t="s">
        <v>34</v>
      </c>
      <c r="AX233" s="229" t="s">
        <v>76</v>
      </c>
      <c r="AY233" s="230" t="s">
        <v>139</v>
      </c>
    </row>
    <row r="234" spans="2:65" s="259" customFormat="1" ht="25.5" customHeight="1">
      <c r="B234" s="119"/>
      <c r="C234" s="196" t="s">
        <v>332</v>
      </c>
      <c r="D234" s="196" t="s">
        <v>141</v>
      </c>
      <c r="E234" s="197" t="s">
        <v>1147</v>
      </c>
      <c r="F234" s="198" t="s">
        <v>1148</v>
      </c>
      <c r="G234" s="199" t="s">
        <v>302</v>
      </c>
      <c r="H234" s="200">
        <v>115</v>
      </c>
      <c r="I234" s="6"/>
      <c r="J234" s="202">
        <f>ROUND(I234*H234,2)</f>
        <v>0</v>
      </c>
      <c r="K234" s="198" t="s">
        <v>5</v>
      </c>
      <c r="L234" s="119"/>
      <c r="M234" s="203" t="s">
        <v>5</v>
      </c>
      <c r="N234" s="204" t="s">
        <v>41</v>
      </c>
      <c r="O234" s="262"/>
      <c r="P234" s="205">
        <f>O234*H234</f>
        <v>0</v>
      </c>
      <c r="Q234" s="205">
        <v>0</v>
      </c>
      <c r="R234" s="205">
        <f>Q234*H234</f>
        <v>0</v>
      </c>
      <c r="S234" s="205">
        <v>0</v>
      </c>
      <c r="T234" s="206">
        <f>S234*H234</f>
        <v>0</v>
      </c>
      <c r="AR234" s="110" t="s">
        <v>146</v>
      </c>
      <c r="AT234" s="110" t="s">
        <v>141</v>
      </c>
      <c r="AU234" s="110" t="s">
        <v>78</v>
      </c>
      <c r="AY234" s="110" t="s">
        <v>139</v>
      </c>
      <c r="BE234" s="207">
        <f>IF(N234="základní",J234,0)</f>
        <v>0</v>
      </c>
      <c r="BF234" s="207">
        <f>IF(N234="snížená",J234,0)</f>
        <v>0</v>
      </c>
      <c r="BG234" s="207">
        <f>IF(N234="zákl. přenesená",J234,0)</f>
        <v>0</v>
      </c>
      <c r="BH234" s="207">
        <f>IF(N234="sníž. přenesená",J234,0)</f>
        <v>0</v>
      </c>
      <c r="BI234" s="207">
        <f>IF(N234="nulová",J234,0)</f>
        <v>0</v>
      </c>
      <c r="BJ234" s="110" t="s">
        <v>76</v>
      </c>
      <c r="BK234" s="207">
        <f>ROUND(I234*H234,2)</f>
        <v>0</v>
      </c>
      <c r="BL234" s="110" t="s">
        <v>146</v>
      </c>
      <c r="BM234" s="110" t="s">
        <v>1149</v>
      </c>
    </row>
    <row r="235" spans="2:47" s="259" customFormat="1" ht="40.5">
      <c r="B235" s="119"/>
      <c r="D235" s="208" t="s">
        <v>148</v>
      </c>
      <c r="F235" s="209" t="s">
        <v>420</v>
      </c>
      <c r="L235" s="119"/>
      <c r="M235" s="210"/>
      <c r="N235" s="262"/>
      <c r="O235" s="262"/>
      <c r="P235" s="262"/>
      <c r="Q235" s="262"/>
      <c r="R235" s="262"/>
      <c r="S235" s="262"/>
      <c r="T235" s="211"/>
      <c r="AT235" s="110" t="s">
        <v>148</v>
      </c>
      <c r="AU235" s="110" t="s">
        <v>78</v>
      </c>
    </row>
    <row r="236" spans="2:47" s="259" customFormat="1" ht="27">
      <c r="B236" s="119"/>
      <c r="D236" s="208" t="s">
        <v>159</v>
      </c>
      <c r="F236" s="212" t="s">
        <v>1144</v>
      </c>
      <c r="L236" s="119"/>
      <c r="M236" s="210"/>
      <c r="N236" s="262"/>
      <c r="O236" s="262"/>
      <c r="P236" s="262"/>
      <c r="Q236" s="262"/>
      <c r="R236" s="262"/>
      <c r="S236" s="262"/>
      <c r="T236" s="211"/>
      <c r="AT236" s="110" t="s">
        <v>159</v>
      </c>
      <c r="AU236" s="110" t="s">
        <v>78</v>
      </c>
    </row>
    <row r="237" spans="2:65" s="259" customFormat="1" ht="25.5" customHeight="1">
      <c r="B237" s="119"/>
      <c r="C237" s="196" t="s">
        <v>355</v>
      </c>
      <c r="D237" s="196" t="s">
        <v>141</v>
      </c>
      <c r="E237" s="197" t="s">
        <v>1150</v>
      </c>
      <c r="F237" s="198" t="s">
        <v>418</v>
      </c>
      <c r="G237" s="199" t="s">
        <v>302</v>
      </c>
      <c r="H237" s="200">
        <v>273.6</v>
      </c>
      <c r="I237" s="6"/>
      <c r="J237" s="202">
        <f>ROUND(I237*H237,2)</f>
        <v>0</v>
      </c>
      <c r="K237" s="198" t="s">
        <v>5</v>
      </c>
      <c r="L237" s="119"/>
      <c r="M237" s="203" t="s">
        <v>5</v>
      </c>
      <c r="N237" s="204" t="s">
        <v>41</v>
      </c>
      <c r="O237" s="262"/>
      <c r="P237" s="205">
        <f>O237*H237</f>
        <v>0</v>
      </c>
      <c r="Q237" s="205">
        <v>0</v>
      </c>
      <c r="R237" s="205">
        <f>Q237*H237</f>
        <v>0</v>
      </c>
      <c r="S237" s="205">
        <v>0</v>
      </c>
      <c r="T237" s="206">
        <f>S237*H237</f>
        <v>0</v>
      </c>
      <c r="AR237" s="110" t="s">
        <v>146</v>
      </c>
      <c r="AT237" s="110" t="s">
        <v>141</v>
      </c>
      <c r="AU237" s="110" t="s">
        <v>78</v>
      </c>
      <c r="AY237" s="110" t="s">
        <v>139</v>
      </c>
      <c r="BE237" s="207">
        <f>IF(N237="základní",J237,0)</f>
        <v>0</v>
      </c>
      <c r="BF237" s="207">
        <f>IF(N237="snížená",J237,0)</f>
        <v>0</v>
      </c>
      <c r="BG237" s="207">
        <f>IF(N237="zákl. přenesená",J237,0)</f>
        <v>0</v>
      </c>
      <c r="BH237" s="207">
        <f>IF(N237="sníž. přenesená",J237,0)</f>
        <v>0</v>
      </c>
      <c r="BI237" s="207">
        <f>IF(N237="nulová",J237,0)</f>
        <v>0</v>
      </c>
      <c r="BJ237" s="110" t="s">
        <v>76</v>
      </c>
      <c r="BK237" s="207">
        <f>ROUND(I237*H237,2)</f>
        <v>0</v>
      </c>
      <c r="BL237" s="110" t="s">
        <v>146</v>
      </c>
      <c r="BM237" s="110" t="s">
        <v>1151</v>
      </c>
    </row>
    <row r="238" spans="2:47" s="259" customFormat="1" ht="40.5">
      <c r="B238" s="119"/>
      <c r="D238" s="208" t="s">
        <v>148</v>
      </c>
      <c r="F238" s="209" t="s">
        <v>420</v>
      </c>
      <c r="L238" s="119"/>
      <c r="M238" s="210"/>
      <c r="N238" s="262"/>
      <c r="O238" s="262"/>
      <c r="P238" s="262"/>
      <c r="Q238" s="262"/>
      <c r="R238" s="262"/>
      <c r="S238" s="262"/>
      <c r="T238" s="211"/>
      <c r="AT238" s="110" t="s">
        <v>148</v>
      </c>
      <c r="AU238" s="110" t="s">
        <v>78</v>
      </c>
    </row>
    <row r="239" spans="2:47" s="259" customFormat="1" ht="27">
      <c r="B239" s="119"/>
      <c r="D239" s="208" t="s">
        <v>159</v>
      </c>
      <c r="F239" s="212" t="s">
        <v>1144</v>
      </c>
      <c r="L239" s="119"/>
      <c r="M239" s="210"/>
      <c r="N239" s="262"/>
      <c r="O239" s="262"/>
      <c r="P239" s="262"/>
      <c r="Q239" s="262"/>
      <c r="R239" s="262"/>
      <c r="S239" s="262"/>
      <c r="T239" s="211"/>
      <c r="AT239" s="110" t="s">
        <v>159</v>
      </c>
      <c r="AU239" s="110" t="s">
        <v>78</v>
      </c>
    </row>
    <row r="240" spans="2:51" s="214" customFormat="1" ht="13.5">
      <c r="B240" s="213"/>
      <c r="D240" s="208" t="s">
        <v>161</v>
      </c>
      <c r="E240" s="215" t="s">
        <v>5</v>
      </c>
      <c r="F240" s="216" t="s">
        <v>442</v>
      </c>
      <c r="H240" s="215" t="s">
        <v>5</v>
      </c>
      <c r="L240" s="213"/>
      <c r="M240" s="217"/>
      <c r="N240" s="218"/>
      <c r="O240" s="218"/>
      <c r="P240" s="218"/>
      <c r="Q240" s="218"/>
      <c r="R240" s="218"/>
      <c r="S240" s="218"/>
      <c r="T240" s="219"/>
      <c r="AT240" s="215" t="s">
        <v>161</v>
      </c>
      <c r="AU240" s="215" t="s">
        <v>78</v>
      </c>
      <c r="AV240" s="214" t="s">
        <v>76</v>
      </c>
      <c r="AW240" s="214" t="s">
        <v>34</v>
      </c>
      <c r="AX240" s="214" t="s">
        <v>70</v>
      </c>
      <c r="AY240" s="215" t="s">
        <v>139</v>
      </c>
    </row>
    <row r="241" spans="2:51" s="221" customFormat="1" ht="13.5">
      <c r="B241" s="220"/>
      <c r="D241" s="208" t="s">
        <v>161</v>
      </c>
      <c r="E241" s="222" t="s">
        <v>5</v>
      </c>
      <c r="F241" s="223" t="s">
        <v>1152</v>
      </c>
      <c r="H241" s="224">
        <v>378.6</v>
      </c>
      <c r="L241" s="220"/>
      <c r="M241" s="225"/>
      <c r="N241" s="226"/>
      <c r="O241" s="226"/>
      <c r="P241" s="226"/>
      <c r="Q241" s="226"/>
      <c r="R241" s="226"/>
      <c r="S241" s="226"/>
      <c r="T241" s="227"/>
      <c r="AT241" s="222" t="s">
        <v>161</v>
      </c>
      <c r="AU241" s="222" t="s">
        <v>78</v>
      </c>
      <c r="AV241" s="221" t="s">
        <v>78</v>
      </c>
      <c r="AW241" s="221" t="s">
        <v>34</v>
      </c>
      <c r="AX241" s="221" t="s">
        <v>70</v>
      </c>
      <c r="AY241" s="222" t="s">
        <v>139</v>
      </c>
    </row>
    <row r="242" spans="2:51" s="214" customFormat="1" ht="13.5">
      <c r="B242" s="213"/>
      <c r="D242" s="208" t="s">
        <v>161</v>
      </c>
      <c r="E242" s="215" t="s">
        <v>5</v>
      </c>
      <c r="F242" s="216" t="s">
        <v>1153</v>
      </c>
      <c r="H242" s="215" t="s">
        <v>5</v>
      </c>
      <c r="L242" s="213"/>
      <c r="M242" s="217"/>
      <c r="N242" s="218"/>
      <c r="O242" s="218"/>
      <c r="P242" s="218"/>
      <c r="Q242" s="218"/>
      <c r="R242" s="218"/>
      <c r="S242" s="218"/>
      <c r="T242" s="219"/>
      <c r="AT242" s="215" t="s">
        <v>161</v>
      </c>
      <c r="AU242" s="215" t="s">
        <v>78</v>
      </c>
      <c r="AV242" s="214" t="s">
        <v>76</v>
      </c>
      <c r="AW242" s="214" t="s">
        <v>34</v>
      </c>
      <c r="AX242" s="214" t="s">
        <v>70</v>
      </c>
      <c r="AY242" s="215" t="s">
        <v>139</v>
      </c>
    </row>
    <row r="243" spans="2:51" s="221" customFormat="1" ht="13.5">
      <c r="B243" s="220"/>
      <c r="D243" s="208" t="s">
        <v>161</v>
      </c>
      <c r="E243" s="222" t="s">
        <v>5</v>
      </c>
      <c r="F243" s="223" t="s">
        <v>1154</v>
      </c>
      <c r="H243" s="224">
        <v>-105</v>
      </c>
      <c r="L243" s="220"/>
      <c r="M243" s="225"/>
      <c r="N243" s="226"/>
      <c r="O243" s="226"/>
      <c r="P243" s="226"/>
      <c r="Q243" s="226"/>
      <c r="R243" s="226"/>
      <c r="S243" s="226"/>
      <c r="T243" s="227"/>
      <c r="AT243" s="222" t="s">
        <v>161</v>
      </c>
      <c r="AU243" s="222" t="s">
        <v>78</v>
      </c>
      <c r="AV243" s="221" t="s">
        <v>78</v>
      </c>
      <c r="AW243" s="221" t="s">
        <v>34</v>
      </c>
      <c r="AX243" s="221" t="s">
        <v>70</v>
      </c>
      <c r="AY243" s="222" t="s">
        <v>139</v>
      </c>
    </row>
    <row r="244" spans="2:51" s="229" customFormat="1" ht="13.5">
      <c r="B244" s="228"/>
      <c r="D244" s="208" t="s">
        <v>161</v>
      </c>
      <c r="E244" s="230" t="s">
        <v>5</v>
      </c>
      <c r="F244" s="231" t="s">
        <v>173</v>
      </c>
      <c r="H244" s="232">
        <v>273.6</v>
      </c>
      <c r="L244" s="228"/>
      <c r="M244" s="233"/>
      <c r="N244" s="234"/>
      <c r="O244" s="234"/>
      <c r="P244" s="234"/>
      <c r="Q244" s="234"/>
      <c r="R244" s="234"/>
      <c r="S244" s="234"/>
      <c r="T244" s="235"/>
      <c r="AT244" s="230" t="s">
        <v>161</v>
      </c>
      <c r="AU244" s="230" t="s">
        <v>78</v>
      </c>
      <c r="AV244" s="229" t="s">
        <v>146</v>
      </c>
      <c r="AW244" s="229" t="s">
        <v>34</v>
      </c>
      <c r="AX244" s="229" t="s">
        <v>76</v>
      </c>
      <c r="AY244" s="230" t="s">
        <v>139</v>
      </c>
    </row>
    <row r="245" spans="2:65" s="259" customFormat="1" ht="16.5" customHeight="1">
      <c r="B245" s="119"/>
      <c r="C245" s="196" t="s">
        <v>361</v>
      </c>
      <c r="D245" s="196" t="s">
        <v>141</v>
      </c>
      <c r="E245" s="197" t="s">
        <v>1155</v>
      </c>
      <c r="F245" s="198" t="s">
        <v>1156</v>
      </c>
      <c r="G245" s="199" t="s">
        <v>302</v>
      </c>
      <c r="H245" s="200">
        <v>17</v>
      </c>
      <c r="I245" s="6"/>
      <c r="J245" s="202">
        <f>ROUND(I245*H245,2)</f>
        <v>0</v>
      </c>
      <c r="K245" s="198" t="s">
        <v>145</v>
      </c>
      <c r="L245" s="119"/>
      <c r="M245" s="203" t="s">
        <v>5</v>
      </c>
      <c r="N245" s="204" t="s">
        <v>41</v>
      </c>
      <c r="O245" s="262"/>
      <c r="P245" s="205">
        <f>O245*H245</f>
        <v>0</v>
      </c>
      <c r="Q245" s="205">
        <v>0</v>
      </c>
      <c r="R245" s="205">
        <f>Q245*H245</f>
        <v>0</v>
      </c>
      <c r="S245" s="205">
        <v>0</v>
      </c>
      <c r="T245" s="206">
        <f>S245*H245</f>
        <v>0</v>
      </c>
      <c r="AR245" s="110" t="s">
        <v>146</v>
      </c>
      <c r="AT245" s="110" t="s">
        <v>141</v>
      </c>
      <c r="AU245" s="110" t="s">
        <v>78</v>
      </c>
      <c r="AY245" s="110" t="s">
        <v>139</v>
      </c>
      <c r="BE245" s="207">
        <f>IF(N245="základní",J245,0)</f>
        <v>0</v>
      </c>
      <c r="BF245" s="207">
        <f>IF(N245="snížená",J245,0)</f>
        <v>0</v>
      </c>
      <c r="BG245" s="207">
        <f>IF(N245="zákl. přenesená",J245,0)</f>
        <v>0</v>
      </c>
      <c r="BH245" s="207">
        <f>IF(N245="sníž. přenesená",J245,0)</f>
        <v>0</v>
      </c>
      <c r="BI245" s="207">
        <f>IF(N245="nulová",J245,0)</f>
        <v>0</v>
      </c>
      <c r="BJ245" s="110" t="s">
        <v>76</v>
      </c>
      <c r="BK245" s="207">
        <f>ROUND(I245*H245,2)</f>
        <v>0</v>
      </c>
      <c r="BL245" s="110" t="s">
        <v>146</v>
      </c>
      <c r="BM245" s="110" t="s">
        <v>1157</v>
      </c>
    </row>
    <row r="246" spans="2:47" s="259" customFormat="1" ht="27">
      <c r="B246" s="119"/>
      <c r="D246" s="208" t="s">
        <v>148</v>
      </c>
      <c r="F246" s="209" t="s">
        <v>1158</v>
      </c>
      <c r="L246" s="119"/>
      <c r="M246" s="210"/>
      <c r="N246" s="262"/>
      <c r="O246" s="262"/>
      <c r="P246" s="262"/>
      <c r="Q246" s="262"/>
      <c r="R246" s="262"/>
      <c r="S246" s="262"/>
      <c r="T246" s="211"/>
      <c r="AT246" s="110" t="s">
        <v>148</v>
      </c>
      <c r="AU246" s="110" t="s">
        <v>78</v>
      </c>
    </row>
    <row r="247" spans="2:65" s="259" customFormat="1" ht="25.5" customHeight="1">
      <c r="B247" s="119"/>
      <c r="C247" s="196" t="s">
        <v>367</v>
      </c>
      <c r="D247" s="196" t="s">
        <v>141</v>
      </c>
      <c r="E247" s="197" t="s">
        <v>1159</v>
      </c>
      <c r="F247" s="198" t="s">
        <v>1160</v>
      </c>
      <c r="G247" s="199" t="s">
        <v>302</v>
      </c>
      <c r="H247" s="200">
        <v>105</v>
      </c>
      <c r="I247" s="6"/>
      <c r="J247" s="202">
        <f>ROUND(I247*H247,2)</f>
        <v>0</v>
      </c>
      <c r="K247" s="198" t="s">
        <v>5</v>
      </c>
      <c r="L247" s="119"/>
      <c r="M247" s="203" t="s">
        <v>5</v>
      </c>
      <c r="N247" s="204" t="s">
        <v>41</v>
      </c>
      <c r="O247" s="262"/>
      <c r="P247" s="205">
        <f>O247*H247</f>
        <v>0</v>
      </c>
      <c r="Q247" s="205">
        <v>0</v>
      </c>
      <c r="R247" s="205">
        <f>Q247*H247</f>
        <v>0</v>
      </c>
      <c r="S247" s="205">
        <v>0</v>
      </c>
      <c r="T247" s="206">
        <f>S247*H247</f>
        <v>0</v>
      </c>
      <c r="AR247" s="110" t="s">
        <v>146</v>
      </c>
      <c r="AT247" s="110" t="s">
        <v>141</v>
      </c>
      <c r="AU247" s="110" t="s">
        <v>78</v>
      </c>
      <c r="AY247" s="110" t="s">
        <v>139</v>
      </c>
      <c r="BE247" s="207">
        <f>IF(N247="základní",J247,0)</f>
        <v>0</v>
      </c>
      <c r="BF247" s="207">
        <f>IF(N247="snížená",J247,0)</f>
        <v>0</v>
      </c>
      <c r="BG247" s="207">
        <f>IF(N247="zákl. přenesená",J247,0)</f>
        <v>0</v>
      </c>
      <c r="BH247" s="207">
        <f>IF(N247="sníž. přenesená",J247,0)</f>
        <v>0</v>
      </c>
      <c r="BI247" s="207">
        <f>IF(N247="nulová",J247,0)</f>
        <v>0</v>
      </c>
      <c r="BJ247" s="110" t="s">
        <v>76</v>
      </c>
      <c r="BK247" s="207">
        <f>ROUND(I247*H247,2)</f>
        <v>0</v>
      </c>
      <c r="BL247" s="110" t="s">
        <v>146</v>
      </c>
      <c r="BM247" s="110" t="s">
        <v>1161</v>
      </c>
    </row>
    <row r="248" spans="2:47" s="259" customFormat="1" ht="27">
      <c r="B248" s="119"/>
      <c r="D248" s="208" t="s">
        <v>148</v>
      </c>
      <c r="F248" s="209" t="s">
        <v>1158</v>
      </c>
      <c r="L248" s="119"/>
      <c r="M248" s="210"/>
      <c r="N248" s="262"/>
      <c r="O248" s="262"/>
      <c r="P248" s="262"/>
      <c r="Q248" s="262"/>
      <c r="R248" s="262"/>
      <c r="S248" s="262"/>
      <c r="T248" s="211"/>
      <c r="AT248" s="110" t="s">
        <v>148</v>
      </c>
      <c r="AU248" s="110" t="s">
        <v>78</v>
      </c>
    </row>
    <row r="249" spans="2:65" s="259" customFormat="1" ht="16.5" customHeight="1">
      <c r="B249" s="119"/>
      <c r="C249" s="196" t="s">
        <v>372</v>
      </c>
      <c r="D249" s="196" t="s">
        <v>141</v>
      </c>
      <c r="E249" s="197" t="s">
        <v>426</v>
      </c>
      <c r="F249" s="198" t="s">
        <v>427</v>
      </c>
      <c r="G249" s="199" t="s">
        <v>302</v>
      </c>
      <c r="H249" s="200">
        <v>273.6</v>
      </c>
      <c r="I249" s="6"/>
      <c r="J249" s="202">
        <f>ROUND(I249*H249,2)</f>
        <v>0</v>
      </c>
      <c r="K249" s="198" t="s">
        <v>145</v>
      </c>
      <c r="L249" s="119"/>
      <c r="M249" s="203" t="s">
        <v>5</v>
      </c>
      <c r="N249" s="204" t="s">
        <v>41</v>
      </c>
      <c r="O249" s="262"/>
      <c r="P249" s="205">
        <f>O249*H249</f>
        <v>0</v>
      </c>
      <c r="Q249" s="205">
        <v>0</v>
      </c>
      <c r="R249" s="205">
        <f>Q249*H249</f>
        <v>0</v>
      </c>
      <c r="S249" s="205">
        <v>0</v>
      </c>
      <c r="T249" s="206">
        <f>S249*H249</f>
        <v>0</v>
      </c>
      <c r="AR249" s="110" t="s">
        <v>146</v>
      </c>
      <c r="AT249" s="110" t="s">
        <v>141</v>
      </c>
      <c r="AU249" s="110" t="s">
        <v>78</v>
      </c>
      <c r="AY249" s="110" t="s">
        <v>139</v>
      </c>
      <c r="BE249" s="207">
        <f>IF(N249="základní",J249,0)</f>
        <v>0</v>
      </c>
      <c r="BF249" s="207">
        <f>IF(N249="snížená",J249,0)</f>
        <v>0</v>
      </c>
      <c r="BG249" s="207">
        <f>IF(N249="zákl. přenesená",J249,0)</f>
        <v>0</v>
      </c>
      <c r="BH249" s="207">
        <f>IF(N249="sníž. přenesená",J249,0)</f>
        <v>0</v>
      </c>
      <c r="BI249" s="207">
        <f>IF(N249="nulová",J249,0)</f>
        <v>0</v>
      </c>
      <c r="BJ249" s="110" t="s">
        <v>76</v>
      </c>
      <c r="BK249" s="207">
        <f>ROUND(I249*H249,2)</f>
        <v>0</v>
      </c>
      <c r="BL249" s="110" t="s">
        <v>146</v>
      </c>
      <c r="BM249" s="110" t="s">
        <v>428</v>
      </c>
    </row>
    <row r="250" spans="2:47" s="259" customFormat="1" ht="13.5">
      <c r="B250" s="119"/>
      <c r="D250" s="208" t="s">
        <v>148</v>
      </c>
      <c r="F250" s="209" t="s">
        <v>429</v>
      </c>
      <c r="L250" s="119"/>
      <c r="M250" s="210"/>
      <c r="N250" s="262"/>
      <c r="O250" s="262"/>
      <c r="P250" s="262"/>
      <c r="Q250" s="262"/>
      <c r="R250" s="262"/>
      <c r="S250" s="262"/>
      <c r="T250" s="211"/>
      <c r="AT250" s="110" t="s">
        <v>148</v>
      </c>
      <c r="AU250" s="110" t="s">
        <v>78</v>
      </c>
    </row>
    <row r="251" spans="2:65" s="259" customFormat="1" ht="16.5" customHeight="1">
      <c r="B251" s="119"/>
      <c r="C251" s="196" t="s">
        <v>380</v>
      </c>
      <c r="D251" s="196" t="s">
        <v>141</v>
      </c>
      <c r="E251" s="197" t="s">
        <v>431</v>
      </c>
      <c r="F251" s="198" t="s">
        <v>432</v>
      </c>
      <c r="G251" s="199" t="s">
        <v>433</v>
      </c>
      <c r="H251" s="200">
        <v>492.48</v>
      </c>
      <c r="I251" s="6"/>
      <c r="J251" s="202">
        <f>ROUND(I251*H251,2)</f>
        <v>0</v>
      </c>
      <c r="K251" s="198" t="s">
        <v>145</v>
      </c>
      <c r="L251" s="119"/>
      <c r="M251" s="203" t="s">
        <v>5</v>
      </c>
      <c r="N251" s="204" t="s">
        <v>41</v>
      </c>
      <c r="O251" s="262"/>
      <c r="P251" s="205">
        <f>O251*H251</f>
        <v>0</v>
      </c>
      <c r="Q251" s="205">
        <v>0</v>
      </c>
      <c r="R251" s="205">
        <f>Q251*H251</f>
        <v>0</v>
      </c>
      <c r="S251" s="205">
        <v>0</v>
      </c>
      <c r="T251" s="206">
        <f>S251*H251</f>
        <v>0</v>
      </c>
      <c r="AR251" s="110" t="s">
        <v>146</v>
      </c>
      <c r="AT251" s="110" t="s">
        <v>141</v>
      </c>
      <c r="AU251" s="110" t="s">
        <v>78</v>
      </c>
      <c r="AY251" s="110" t="s">
        <v>139</v>
      </c>
      <c r="BE251" s="207">
        <f>IF(N251="základní",J251,0)</f>
        <v>0</v>
      </c>
      <c r="BF251" s="207">
        <f>IF(N251="snížená",J251,0)</f>
        <v>0</v>
      </c>
      <c r="BG251" s="207">
        <f>IF(N251="zákl. přenesená",J251,0)</f>
        <v>0</v>
      </c>
      <c r="BH251" s="207">
        <f>IF(N251="sníž. přenesená",J251,0)</f>
        <v>0</v>
      </c>
      <c r="BI251" s="207">
        <f>IF(N251="nulová",J251,0)</f>
        <v>0</v>
      </c>
      <c r="BJ251" s="110" t="s">
        <v>76</v>
      </c>
      <c r="BK251" s="207">
        <f>ROUND(I251*H251,2)</f>
        <v>0</v>
      </c>
      <c r="BL251" s="110" t="s">
        <v>146</v>
      </c>
      <c r="BM251" s="110" t="s">
        <v>434</v>
      </c>
    </row>
    <row r="252" spans="2:47" s="259" customFormat="1" ht="27">
      <c r="B252" s="119"/>
      <c r="D252" s="208" t="s">
        <v>148</v>
      </c>
      <c r="F252" s="209" t="s">
        <v>435</v>
      </c>
      <c r="L252" s="119"/>
      <c r="M252" s="210"/>
      <c r="N252" s="262"/>
      <c r="O252" s="262"/>
      <c r="P252" s="262"/>
      <c r="Q252" s="262"/>
      <c r="R252" s="262"/>
      <c r="S252" s="262"/>
      <c r="T252" s="211"/>
      <c r="AT252" s="110" t="s">
        <v>148</v>
      </c>
      <c r="AU252" s="110" t="s">
        <v>78</v>
      </c>
    </row>
    <row r="253" spans="2:51" s="221" customFormat="1" ht="13.5">
      <c r="B253" s="220"/>
      <c r="D253" s="208" t="s">
        <v>161</v>
      </c>
      <c r="F253" s="223" t="s">
        <v>1162</v>
      </c>
      <c r="H253" s="224">
        <v>492.48</v>
      </c>
      <c r="L253" s="220"/>
      <c r="M253" s="225"/>
      <c r="N253" s="226"/>
      <c r="O253" s="226"/>
      <c r="P253" s="226"/>
      <c r="Q253" s="226"/>
      <c r="R253" s="226"/>
      <c r="S253" s="226"/>
      <c r="T253" s="227"/>
      <c r="AT253" s="222" t="s">
        <v>161</v>
      </c>
      <c r="AU253" s="222" t="s">
        <v>78</v>
      </c>
      <c r="AV253" s="221" t="s">
        <v>78</v>
      </c>
      <c r="AW253" s="221" t="s">
        <v>6</v>
      </c>
      <c r="AX253" s="221" t="s">
        <v>76</v>
      </c>
      <c r="AY253" s="222" t="s">
        <v>139</v>
      </c>
    </row>
    <row r="254" spans="2:65" s="259" customFormat="1" ht="16.5" customHeight="1">
      <c r="B254" s="119"/>
      <c r="C254" s="196" t="s">
        <v>386</v>
      </c>
      <c r="D254" s="196" t="s">
        <v>141</v>
      </c>
      <c r="E254" s="197" t="s">
        <v>438</v>
      </c>
      <c r="F254" s="198" t="s">
        <v>439</v>
      </c>
      <c r="G254" s="199" t="s">
        <v>302</v>
      </c>
      <c r="H254" s="200">
        <v>270.36</v>
      </c>
      <c r="I254" s="6"/>
      <c r="J254" s="202">
        <f>ROUND(I254*H254,2)</f>
        <v>0</v>
      </c>
      <c r="K254" s="198" t="s">
        <v>145</v>
      </c>
      <c r="L254" s="119"/>
      <c r="M254" s="203" t="s">
        <v>5</v>
      </c>
      <c r="N254" s="204" t="s">
        <v>41</v>
      </c>
      <c r="O254" s="262"/>
      <c r="P254" s="205">
        <f>O254*H254</f>
        <v>0</v>
      </c>
      <c r="Q254" s="205">
        <v>0</v>
      </c>
      <c r="R254" s="205">
        <f>Q254*H254</f>
        <v>0</v>
      </c>
      <c r="S254" s="205">
        <v>0</v>
      </c>
      <c r="T254" s="206">
        <f>S254*H254</f>
        <v>0</v>
      </c>
      <c r="AR254" s="110" t="s">
        <v>146</v>
      </c>
      <c r="AT254" s="110" t="s">
        <v>141</v>
      </c>
      <c r="AU254" s="110" t="s">
        <v>78</v>
      </c>
      <c r="AY254" s="110" t="s">
        <v>139</v>
      </c>
      <c r="BE254" s="207">
        <f>IF(N254="základní",J254,0)</f>
        <v>0</v>
      </c>
      <c r="BF254" s="207">
        <f>IF(N254="snížená",J254,0)</f>
        <v>0</v>
      </c>
      <c r="BG254" s="207">
        <f>IF(N254="zákl. přenesená",J254,0)</f>
        <v>0</v>
      </c>
      <c r="BH254" s="207">
        <f>IF(N254="sníž. přenesená",J254,0)</f>
        <v>0</v>
      </c>
      <c r="BI254" s="207">
        <f>IF(N254="nulová",J254,0)</f>
        <v>0</v>
      </c>
      <c r="BJ254" s="110" t="s">
        <v>76</v>
      </c>
      <c r="BK254" s="207">
        <f>ROUND(I254*H254,2)</f>
        <v>0</v>
      </c>
      <c r="BL254" s="110" t="s">
        <v>146</v>
      </c>
      <c r="BM254" s="110" t="s">
        <v>440</v>
      </c>
    </row>
    <row r="255" spans="2:47" s="259" customFormat="1" ht="27">
      <c r="B255" s="119"/>
      <c r="D255" s="208" t="s">
        <v>148</v>
      </c>
      <c r="F255" s="209" t="s">
        <v>441</v>
      </c>
      <c r="L255" s="119"/>
      <c r="M255" s="210"/>
      <c r="N255" s="262"/>
      <c r="O255" s="262"/>
      <c r="P255" s="262"/>
      <c r="Q255" s="262"/>
      <c r="R255" s="262"/>
      <c r="S255" s="262"/>
      <c r="T255" s="211"/>
      <c r="AT255" s="110" t="s">
        <v>148</v>
      </c>
      <c r="AU255" s="110" t="s">
        <v>78</v>
      </c>
    </row>
    <row r="256" spans="2:51" s="214" customFormat="1" ht="13.5">
      <c r="B256" s="213"/>
      <c r="D256" s="208" t="s">
        <v>161</v>
      </c>
      <c r="E256" s="215" t="s">
        <v>5</v>
      </c>
      <c r="F256" s="216" t="s">
        <v>442</v>
      </c>
      <c r="H256" s="215" t="s">
        <v>5</v>
      </c>
      <c r="L256" s="213"/>
      <c r="M256" s="217"/>
      <c r="N256" s="218"/>
      <c r="O256" s="218"/>
      <c r="P256" s="218"/>
      <c r="Q256" s="218"/>
      <c r="R256" s="218"/>
      <c r="S256" s="218"/>
      <c r="T256" s="219"/>
      <c r="AT256" s="215" t="s">
        <v>161</v>
      </c>
      <c r="AU256" s="215" t="s">
        <v>78</v>
      </c>
      <c r="AV256" s="214" t="s">
        <v>76</v>
      </c>
      <c r="AW256" s="214" t="s">
        <v>34</v>
      </c>
      <c r="AX256" s="214" t="s">
        <v>70</v>
      </c>
      <c r="AY256" s="215" t="s">
        <v>139</v>
      </c>
    </row>
    <row r="257" spans="2:51" s="221" customFormat="1" ht="13.5">
      <c r="B257" s="220"/>
      <c r="D257" s="208" t="s">
        <v>161</v>
      </c>
      <c r="E257" s="222" t="s">
        <v>5</v>
      </c>
      <c r="F257" s="223" t="s">
        <v>1152</v>
      </c>
      <c r="H257" s="224">
        <v>378.6</v>
      </c>
      <c r="L257" s="220"/>
      <c r="M257" s="225"/>
      <c r="N257" s="226"/>
      <c r="O257" s="226"/>
      <c r="P257" s="226"/>
      <c r="Q257" s="226"/>
      <c r="R257" s="226"/>
      <c r="S257" s="226"/>
      <c r="T257" s="227"/>
      <c r="AT257" s="222" t="s">
        <v>161</v>
      </c>
      <c r="AU257" s="222" t="s">
        <v>78</v>
      </c>
      <c r="AV257" s="221" t="s">
        <v>78</v>
      </c>
      <c r="AW257" s="221" t="s">
        <v>34</v>
      </c>
      <c r="AX257" s="221" t="s">
        <v>70</v>
      </c>
      <c r="AY257" s="222" t="s">
        <v>139</v>
      </c>
    </row>
    <row r="258" spans="2:51" s="214" customFormat="1" ht="13.5">
      <c r="B258" s="213"/>
      <c r="D258" s="208" t="s">
        <v>161</v>
      </c>
      <c r="E258" s="215" t="s">
        <v>5</v>
      </c>
      <c r="F258" s="216" t="s">
        <v>444</v>
      </c>
      <c r="H258" s="215" t="s">
        <v>5</v>
      </c>
      <c r="L258" s="213"/>
      <c r="M258" s="217"/>
      <c r="N258" s="218"/>
      <c r="O258" s="218"/>
      <c r="P258" s="218"/>
      <c r="Q258" s="218"/>
      <c r="R258" s="218"/>
      <c r="S258" s="218"/>
      <c r="T258" s="219"/>
      <c r="AT258" s="215" t="s">
        <v>161</v>
      </c>
      <c r="AU258" s="215" t="s">
        <v>78</v>
      </c>
      <c r="AV258" s="214" t="s">
        <v>76</v>
      </c>
      <c r="AW258" s="214" t="s">
        <v>34</v>
      </c>
      <c r="AX258" s="214" t="s">
        <v>70</v>
      </c>
      <c r="AY258" s="215" t="s">
        <v>139</v>
      </c>
    </row>
    <row r="259" spans="2:51" s="221" customFormat="1" ht="13.5">
      <c r="B259" s="220"/>
      <c r="D259" s="208" t="s">
        <v>161</v>
      </c>
      <c r="E259" s="222" t="s">
        <v>5</v>
      </c>
      <c r="F259" s="223" t="s">
        <v>1163</v>
      </c>
      <c r="H259" s="224">
        <v>-3.6</v>
      </c>
      <c r="L259" s="220"/>
      <c r="M259" s="225"/>
      <c r="N259" s="226"/>
      <c r="O259" s="226"/>
      <c r="P259" s="226"/>
      <c r="Q259" s="226"/>
      <c r="R259" s="226"/>
      <c r="S259" s="226"/>
      <c r="T259" s="227"/>
      <c r="AT259" s="222" t="s">
        <v>161</v>
      </c>
      <c r="AU259" s="222" t="s">
        <v>78</v>
      </c>
      <c r="AV259" s="221" t="s">
        <v>78</v>
      </c>
      <c r="AW259" s="221" t="s">
        <v>34</v>
      </c>
      <c r="AX259" s="221" t="s">
        <v>70</v>
      </c>
      <c r="AY259" s="222" t="s">
        <v>139</v>
      </c>
    </row>
    <row r="260" spans="2:51" s="214" customFormat="1" ht="13.5">
      <c r="B260" s="213"/>
      <c r="D260" s="208" t="s">
        <v>161</v>
      </c>
      <c r="E260" s="215" t="s">
        <v>5</v>
      </c>
      <c r="F260" s="216" t="s">
        <v>446</v>
      </c>
      <c r="H260" s="215" t="s">
        <v>5</v>
      </c>
      <c r="L260" s="213"/>
      <c r="M260" s="217"/>
      <c r="N260" s="218"/>
      <c r="O260" s="218"/>
      <c r="P260" s="218"/>
      <c r="Q260" s="218"/>
      <c r="R260" s="218"/>
      <c r="S260" s="218"/>
      <c r="T260" s="219"/>
      <c r="AT260" s="215" t="s">
        <v>161</v>
      </c>
      <c r="AU260" s="215" t="s">
        <v>78</v>
      </c>
      <c r="AV260" s="214" t="s">
        <v>76</v>
      </c>
      <c r="AW260" s="214" t="s">
        <v>34</v>
      </c>
      <c r="AX260" s="214" t="s">
        <v>70</v>
      </c>
      <c r="AY260" s="215" t="s">
        <v>139</v>
      </c>
    </row>
    <row r="261" spans="2:51" s="221" customFormat="1" ht="13.5">
      <c r="B261" s="220"/>
      <c r="D261" s="208" t="s">
        <v>161</v>
      </c>
      <c r="E261" s="222" t="s">
        <v>5</v>
      </c>
      <c r="F261" s="223" t="s">
        <v>1164</v>
      </c>
      <c r="H261" s="224">
        <v>-23.017</v>
      </c>
      <c r="L261" s="220"/>
      <c r="M261" s="225"/>
      <c r="N261" s="226"/>
      <c r="O261" s="226"/>
      <c r="P261" s="226"/>
      <c r="Q261" s="226"/>
      <c r="R261" s="226"/>
      <c r="S261" s="226"/>
      <c r="T261" s="227"/>
      <c r="AT261" s="222" t="s">
        <v>161</v>
      </c>
      <c r="AU261" s="222" t="s">
        <v>78</v>
      </c>
      <c r="AV261" s="221" t="s">
        <v>78</v>
      </c>
      <c r="AW261" s="221" t="s">
        <v>34</v>
      </c>
      <c r="AX261" s="221" t="s">
        <v>70</v>
      </c>
      <c r="AY261" s="222" t="s">
        <v>139</v>
      </c>
    </row>
    <row r="262" spans="2:51" s="214" customFormat="1" ht="13.5">
      <c r="B262" s="213"/>
      <c r="D262" s="208" t="s">
        <v>161</v>
      </c>
      <c r="E262" s="215" t="s">
        <v>5</v>
      </c>
      <c r="F262" s="216" t="s">
        <v>448</v>
      </c>
      <c r="H262" s="215" t="s">
        <v>5</v>
      </c>
      <c r="L262" s="213"/>
      <c r="M262" s="217"/>
      <c r="N262" s="218"/>
      <c r="O262" s="218"/>
      <c r="P262" s="218"/>
      <c r="Q262" s="218"/>
      <c r="R262" s="218"/>
      <c r="S262" s="218"/>
      <c r="T262" s="219"/>
      <c r="AT262" s="215" t="s">
        <v>161</v>
      </c>
      <c r="AU262" s="215" t="s">
        <v>78</v>
      </c>
      <c r="AV262" s="214" t="s">
        <v>76</v>
      </c>
      <c r="AW262" s="214" t="s">
        <v>34</v>
      </c>
      <c r="AX262" s="214" t="s">
        <v>70</v>
      </c>
      <c r="AY262" s="215" t="s">
        <v>139</v>
      </c>
    </row>
    <row r="263" spans="2:51" s="221" customFormat="1" ht="13.5">
      <c r="B263" s="220"/>
      <c r="D263" s="208" t="s">
        <v>161</v>
      </c>
      <c r="E263" s="222" t="s">
        <v>5</v>
      </c>
      <c r="F263" s="223" t="s">
        <v>1165</v>
      </c>
      <c r="H263" s="224">
        <v>-90.576</v>
      </c>
      <c r="L263" s="220"/>
      <c r="M263" s="225"/>
      <c r="N263" s="226"/>
      <c r="O263" s="226"/>
      <c r="P263" s="226"/>
      <c r="Q263" s="226"/>
      <c r="R263" s="226"/>
      <c r="S263" s="226"/>
      <c r="T263" s="227"/>
      <c r="AT263" s="222" t="s">
        <v>161</v>
      </c>
      <c r="AU263" s="222" t="s">
        <v>78</v>
      </c>
      <c r="AV263" s="221" t="s">
        <v>78</v>
      </c>
      <c r="AW263" s="221" t="s">
        <v>34</v>
      </c>
      <c r="AX263" s="221" t="s">
        <v>70</v>
      </c>
      <c r="AY263" s="222" t="s">
        <v>139</v>
      </c>
    </row>
    <row r="264" spans="2:51" s="214" customFormat="1" ht="13.5">
      <c r="B264" s="213"/>
      <c r="D264" s="208" t="s">
        <v>161</v>
      </c>
      <c r="E264" s="215" t="s">
        <v>5</v>
      </c>
      <c r="F264" s="216" t="s">
        <v>452</v>
      </c>
      <c r="H264" s="215" t="s">
        <v>5</v>
      </c>
      <c r="L264" s="213"/>
      <c r="M264" s="217"/>
      <c r="N264" s="218"/>
      <c r="O264" s="218"/>
      <c r="P264" s="218"/>
      <c r="Q264" s="218"/>
      <c r="R264" s="218"/>
      <c r="S264" s="218"/>
      <c r="T264" s="219"/>
      <c r="AT264" s="215" t="s">
        <v>161</v>
      </c>
      <c r="AU264" s="215" t="s">
        <v>78</v>
      </c>
      <c r="AV264" s="214" t="s">
        <v>76</v>
      </c>
      <c r="AW264" s="214" t="s">
        <v>34</v>
      </c>
      <c r="AX264" s="214" t="s">
        <v>70</v>
      </c>
      <c r="AY264" s="215" t="s">
        <v>139</v>
      </c>
    </row>
    <row r="265" spans="2:51" s="221" customFormat="1" ht="13.5">
      <c r="B265" s="220"/>
      <c r="D265" s="208" t="s">
        <v>161</v>
      </c>
      <c r="E265" s="222" t="s">
        <v>5</v>
      </c>
      <c r="F265" s="223" t="s">
        <v>1166</v>
      </c>
      <c r="H265" s="224">
        <v>-6.15</v>
      </c>
      <c r="L265" s="220"/>
      <c r="M265" s="225"/>
      <c r="N265" s="226"/>
      <c r="O265" s="226"/>
      <c r="P265" s="226"/>
      <c r="Q265" s="226"/>
      <c r="R265" s="226"/>
      <c r="S265" s="226"/>
      <c r="T265" s="227"/>
      <c r="AT265" s="222" t="s">
        <v>161</v>
      </c>
      <c r="AU265" s="222" t="s">
        <v>78</v>
      </c>
      <c r="AV265" s="221" t="s">
        <v>78</v>
      </c>
      <c r="AW265" s="221" t="s">
        <v>34</v>
      </c>
      <c r="AX265" s="221" t="s">
        <v>70</v>
      </c>
      <c r="AY265" s="222" t="s">
        <v>139</v>
      </c>
    </row>
    <row r="266" spans="2:51" s="214" customFormat="1" ht="13.5">
      <c r="B266" s="213"/>
      <c r="D266" s="208" t="s">
        <v>161</v>
      </c>
      <c r="E266" s="215" t="s">
        <v>5</v>
      </c>
      <c r="F266" s="216" t="s">
        <v>454</v>
      </c>
      <c r="H266" s="215" t="s">
        <v>5</v>
      </c>
      <c r="L266" s="213"/>
      <c r="M266" s="217"/>
      <c r="N266" s="218"/>
      <c r="O266" s="218"/>
      <c r="P266" s="218"/>
      <c r="Q266" s="218"/>
      <c r="R266" s="218"/>
      <c r="S266" s="218"/>
      <c r="T266" s="219"/>
      <c r="AT266" s="215" t="s">
        <v>161</v>
      </c>
      <c r="AU266" s="215" t="s">
        <v>78</v>
      </c>
      <c r="AV266" s="214" t="s">
        <v>76</v>
      </c>
      <c r="AW266" s="214" t="s">
        <v>34</v>
      </c>
      <c r="AX266" s="214" t="s">
        <v>70</v>
      </c>
      <c r="AY266" s="215" t="s">
        <v>139</v>
      </c>
    </row>
    <row r="267" spans="2:51" s="221" customFormat="1" ht="13.5">
      <c r="B267" s="220"/>
      <c r="D267" s="208" t="s">
        <v>161</v>
      </c>
      <c r="E267" s="222" t="s">
        <v>5</v>
      </c>
      <c r="F267" s="223" t="s">
        <v>1167</v>
      </c>
      <c r="H267" s="224">
        <v>-19.697</v>
      </c>
      <c r="L267" s="220"/>
      <c r="M267" s="225"/>
      <c r="N267" s="226"/>
      <c r="O267" s="226"/>
      <c r="P267" s="226"/>
      <c r="Q267" s="226"/>
      <c r="R267" s="226"/>
      <c r="S267" s="226"/>
      <c r="T267" s="227"/>
      <c r="AT267" s="222" t="s">
        <v>161</v>
      </c>
      <c r="AU267" s="222" t="s">
        <v>78</v>
      </c>
      <c r="AV267" s="221" t="s">
        <v>78</v>
      </c>
      <c r="AW267" s="221" t="s">
        <v>34</v>
      </c>
      <c r="AX267" s="221" t="s">
        <v>70</v>
      </c>
      <c r="AY267" s="222" t="s">
        <v>139</v>
      </c>
    </row>
    <row r="268" spans="2:51" s="214" customFormat="1" ht="13.5">
      <c r="B268" s="213"/>
      <c r="D268" s="208" t="s">
        <v>161</v>
      </c>
      <c r="E268" s="215" t="s">
        <v>5</v>
      </c>
      <c r="F268" s="216" t="s">
        <v>459</v>
      </c>
      <c r="H268" s="215" t="s">
        <v>5</v>
      </c>
      <c r="L268" s="213"/>
      <c r="M268" s="217"/>
      <c r="N268" s="218"/>
      <c r="O268" s="218"/>
      <c r="P268" s="218"/>
      <c r="Q268" s="218"/>
      <c r="R268" s="218"/>
      <c r="S268" s="218"/>
      <c r="T268" s="219"/>
      <c r="AT268" s="215" t="s">
        <v>161</v>
      </c>
      <c r="AU268" s="215" t="s">
        <v>78</v>
      </c>
      <c r="AV268" s="214" t="s">
        <v>76</v>
      </c>
      <c r="AW268" s="214" t="s">
        <v>34</v>
      </c>
      <c r="AX268" s="214" t="s">
        <v>70</v>
      </c>
      <c r="AY268" s="215" t="s">
        <v>139</v>
      </c>
    </row>
    <row r="269" spans="2:51" s="214" customFormat="1" ht="27">
      <c r="B269" s="213"/>
      <c r="D269" s="208" t="s">
        <v>161</v>
      </c>
      <c r="E269" s="215" t="s">
        <v>5</v>
      </c>
      <c r="F269" s="216" t="s">
        <v>460</v>
      </c>
      <c r="H269" s="215" t="s">
        <v>5</v>
      </c>
      <c r="L269" s="213"/>
      <c r="M269" s="217"/>
      <c r="N269" s="218"/>
      <c r="O269" s="218"/>
      <c r="P269" s="218"/>
      <c r="Q269" s="218"/>
      <c r="R269" s="218"/>
      <c r="S269" s="218"/>
      <c r="T269" s="219"/>
      <c r="AT269" s="215" t="s">
        <v>161</v>
      </c>
      <c r="AU269" s="215" t="s">
        <v>78</v>
      </c>
      <c r="AV269" s="214" t="s">
        <v>76</v>
      </c>
      <c r="AW269" s="214" t="s">
        <v>34</v>
      </c>
      <c r="AX269" s="214" t="s">
        <v>70</v>
      </c>
      <c r="AY269" s="215" t="s">
        <v>139</v>
      </c>
    </row>
    <row r="270" spans="2:51" s="221" customFormat="1" ht="13.5">
      <c r="B270" s="220"/>
      <c r="D270" s="208" t="s">
        <v>161</v>
      </c>
      <c r="E270" s="222" t="s">
        <v>5</v>
      </c>
      <c r="F270" s="223" t="s">
        <v>1168</v>
      </c>
      <c r="H270" s="224">
        <v>34.8</v>
      </c>
      <c r="L270" s="220"/>
      <c r="M270" s="225"/>
      <c r="N270" s="226"/>
      <c r="O270" s="226"/>
      <c r="P270" s="226"/>
      <c r="Q270" s="226"/>
      <c r="R270" s="226"/>
      <c r="S270" s="226"/>
      <c r="T270" s="227"/>
      <c r="AT270" s="222" t="s">
        <v>161</v>
      </c>
      <c r="AU270" s="222" t="s">
        <v>78</v>
      </c>
      <c r="AV270" s="221" t="s">
        <v>78</v>
      </c>
      <c r="AW270" s="221" t="s">
        <v>34</v>
      </c>
      <c r="AX270" s="221" t="s">
        <v>70</v>
      </c>
      <c r="AY270" s="222" t="s">
        <v>139</v>
      </c>
    </row>
    <row r="271" spans="2:51" s="229" customFormat="1" ht="13.5">
      <c r="B271" s="228"/>
      <c r="D271" s="208" t="s">
        <v>161</v>
      </c>
      <c r="E271" s="230" t="s">
        <v>5</v>
      </c>
      <c r="F271" s="231" t="s">
        <v>173</v>
      </c>
      <c r="H271" s="232">
        <v>270.36</v>
      </c>
      <c r="L271" s="228"/>
      <c r="M271" s="233"/>
      <c r="N271" s="234"/>
      <c r="O271" s="234"/>
      <c r="P271" s="234"/>
      <c r="Q271" s="234"/>
      <c r="R271" s="234"/>
      <c r="S271" s="234"/>
      <c r="T271" s="235"/>
      <c r="AT271" s="230" t="s">
        <v>161</v>
      </c>
      <c r="AU271" s="230" t="s">
        <v>78</v>
      </c>
      <c r="AV271" s="229" t="s">
        <v>146</v>
      </c>
      <c r="AW271" s="229" t="s">
        <v>34</v>
      </c>
      <c r="AX271" s="229" t="s">
        <v>76</v>
      </c>
      <c r="AY271" s="230" t="s">
        <v>139</v>
      </c>
    </row>
    <row r="272" spans="2:65" s="259" customFormat="1" ht="16.5" customHeight="1">
      <c r="B272" s="119"/>
      <c r="C272" s="244" t="s">
        <v>391</v>
      </c>
      <c r="D272" s="244" t="s">
        <v>368</v>
      </c>
      <c r="E272" s="245" t="s">
        <v>463</v>
      </c>
      <c r="F272" s="246" t="s">
        <v>464</v>
      </c>
      <c r="G272" s="247" t="s">
        <v>433</v>
      </c>
      <c r="H272" s="248">
        <v>330.72</v>
      </c>
      <c r="I272" s="6"/>
      <c r="J272" s="249">
        <f>ROUND(I272*H272,2)</f>
        <v>0</v>
      </c>
      <c r="K272" s="246" t="s">
        <v>145</v>
      </c>
      <c r="L272" s="250"/>
      <c r="M272" s="251" t="s">
        <v>5</v>
      </c>
      <c r="N272" s="252" t="s">
        <v>41</v>
      </c>
      <c r="O272" s="262"/>
      <c r="P272" s="205">
        <f>O272*H272</f>
        <v>0</v>
      </c>
      <c r="Q272" s="205">
        <v>0.2</v>
      </c>
      <c r="R272" s="205">
        <f>Q272*H272</f>
        <v>66.144</v>
      </c>
      <c r="S272" s="205">
        <v>0</v>
      </c>
      <c r="T272" s="206">
        <f>S272*H272</f>
        <v>0</v>
      </c>
      <c r="AR272" s="110" t="s">
        <v>213</v>
      </c>
      <c r="AT272" s="110" t="s">
        <v>368</v>
      </c>
      <c r="AU272" s="110" t="s">
        <v>78</v>
      </c>
      <c r="AY272" s="110" t="s">
        <v>139</v>
      </c>
      <c r="BE272" s="207">
        <f>IF(N272="základní",J272,0)</f>
        <v>0</v>
      </c>
      <c r="BF272" s="207">
        <f>IF(N272="snížená",J272,0)</f>
        <v>0</v>
      </c>
      <c r="BG272" s="207">
        <f>IF(N272="zákl. přenesená",J272,0)</f>
        <v>0</v>
      </c>
      <c r="BH272" s="207">
        <f>IF(N272="sníž. přenesená",J272,0)</f>
        <v>0</v>
      </c>
      <c r="BI272" s="207">
        <f>IF(N272="nulová",J272,0)</f>
        <v>0</v>
      </c>
      <c r="BJ272" s="110" t="s">
        <v>76</v>
      </c>
      <c r="BK272" s="207">
        <f>ROUND(I272*H272,2)</f>
        <v>0</v>
      </c>
      <c r="BL272" s="110" t="s">
        <v>146</v>
      </c>
      <c r="BM272" s="110" t="s">
        <v>465</v>
      </c>
    </row>
    <row r="273" spans="2:47" s="259" customFormat="1" ht="13.5">
      <c r="B273" s="119"/>
      <c r="D273" s="208" t="s">
        <v>148</v>
      </c>
      <c r="F273" s="209" t="s">
        <v>464</v>
      </c>
      <c r="L273" s="119"/>
      <c r="M273" s="210"/>
      <c r="N273" s="262"/>
      <c r="O273" s="262"/>
      <c r="P273" s="262"/>
      <c r="Q273" s="262"/>
      <c r="R273" s="262"/>
      <c r="S273" s="262"/>
      <c r="T273" s="211"/>
      <c r="AT273" s="110" t="s">
        <v>148</v>
      </c>
      <c r="AU273" s="110" t="s">
        <v>78</v>
      </c>
    </row>
    <row r="274" spans="2:51" s="214" customFormat="1" ht="13.5">
      <c r="B274" s="213"/>
      <c r="D274" s="208" t="s">
        <v>161</v>
      </c>
      <c r="E274" s="215" t="s">
        <v>5</v>
      </c>
      <c r="F274" s="216" t="s">
        <v>1169</v>
      </c>
      <c r="H274" s="215" t="s">
        <v>5</v>
      </c>
      <c r="L274" s="213"/>
      <c r="M274" s="217"/>
      <c r="N274" s="218"/>
      <c r="O274" s="218"/>
      <c r="P274" s="218"/>
      <c r="Q274" s="218"/>
      <c r="R274" s="218"/>
      <c r="S274" s="218"/>
      <c r="T274" s="219"/>
      <c r="AT274" s="215" t="s">
        <v>161</v>
      </c>
      <c r="AU274" s="215" t="s">
        <v>78</v>
      </c>
      <c r="AV274" s="214" t="s">
        <v>76</v>
      </c>
      <c r="AW274" s="214" t="s">
        <v>34</v>
      </c>
      <c r="AX274" s="214" t="s">
        <v>70</v>
      </c>
      <c r="AY274" s="215" t="s">
        <v>139</v>
      </c>
    </row>
    <row r="275" spans="2:51" s="221" customFormat="1" ht="13.5">
      <c r="B275" s="220"/>
      <c r="D275" s="208" t="s">
        <v>161</v>
      </c>
      <c r="E275" s="222" t="s">
        <v>5</v>
      </c>
      <c r="F275" s="223" t="s">
        <v>1170</v>
      </c>
      <c r="H275" s="224">
        <v>270.36</v>
      </c>
      <c r="L275" s="220"/>
      <c r="M275" s="225"/>
      <c r="N275" s="226"/>
      <c r="O275" s="226"/>
      <c r="P275" s="226"/>
      <c r="Q275" s="226"/>
      <c r="R275" s="226"/>
      <c r="S275" s="226"/>
      <c r="T275" s="227"/>
      <c r="AT275" s="222" t="s">
        <v>161</v>
      </c>
      <c r="AU275" s="222" t="s">
        <v>78</v>
      </c>
      <c r="AV275" s="221" t="s">
        <v>78</v>
      </c>
      <c r="AW275" s="221" t="s">
        <v>34</v>
      </c>
      <c r="AX275" s="221" t="s">
        <v>70</v>
      </c>
      <c r="AY275" s="222" t="s">
        <v>139</v>
      </c>
    </row>
    <row r="276" spans="2:51" s="214" customFormat="1" ht="13.5">
      <c r="B276" s="213"/>
      <c r="D276" s="208" t="s">
        <v>161</v>
      </c>
      <c r="E276" s="215" t="s">
        <v>5</v>
      </c>
      <c r="F276" s="216" t="s">
        <v>1171</v>
      </c>
      <c r="H276" s="215" t="s">
        <v>5</v>
      </c>
      <c r="L276" s="213"/>
      <c r="M276" s="217"/>
      <c r="N276" s="218"/>
      <c r="O276" s="218"/>
      <c r="P276" s="218"/>
      <c r="Q276" s="218"/>
      <c r="R276" s="218"/>
      <c r="S276" s="218"/>
      <c r="T276" s="219"/>
      <c r="AT276" s="215" t="s">
        <v>161</v>
      </c>
      <c r="AU276" s="215" t="s">
        <v>78</v>
      </c>
      <c r="AV276" s="214" t="s">
        <v>76</v>
      </c>
      <c r="AW276" s="214" t="s">
        <v>34</v>
      </c>
      <c r="AX276" s="214" t="s">
        <v>70</v>
      </c>
      <c r="AY276" s="215" t="s">
        <v>139</v>
      </c>
    </row>
    <row r="277" spans="2:51" s="221" customFormat="1" ht="13.5">
      <c r="B277" s="220"/>
      <c r="D277" s="208" t="s">
        <v>161</v>
      </c>
      <c r="E277" s="222" t="s">
        <v>5</v>
      </c>
      <c r="F277" s="223" t="s">
        <v>1154</v>
      </c>
      <c r="H277" s="224">
        <v>-105</v>
      </c>
      <c r="L277" s="220"/>
      <c r="M277" s="225"/>
      <c r="N277" s="226"/>
      <c r="O277" s="226"/>
      <c r="P277" s="226"/>
      <c r="Q277" s="226"/>
      <c r="R277" s="226"/>
      <c r="S277" s="226"/>
      <c r="T277" s="227"/>
      <c r="AT277" s="222" t="s">
        <v>161</v>
      </c>
      <c r="AU277" s="222" t="s">
        <v>78</v>
      </c>
      <c r="AV277" s="221" t="s">
        <v>78</v>
      </c>
      <c r="AW277" s="221" t="s">
        <v>34</v>
      </c>
      <c r="AX277" s="221" t="s">
        <v>70</v>
      </c>
      <c r="AY277" s="222" t="s">
        <v>139</v>
      </c>
    </row>
    <row r="278" spans="2:51" s="229" customFormat="1" ht="13.5">
      <c r="B278" s="228"/>
      <c r="D278" s="208" t="s">
        <v>161</v>
      </c>
      <c r="E278" s="230" t="s">
        <v>5</v>
      </c>
      <c r="F278" s="231" t="s">
        <v>173</v>
      </c>
      <c r="H278" s="232">
        <v>165.36</v>
      </c>
      <c r="L278" s="228"/>
      <c r="M278" s="233"/>
      <c r="N278" s="234"/>
      <c r="O278" s="234"/>
      <c r="P278" s="234"/>
      <c r="Q278" s="234"/>
      <c r="R278" s="234"/>
      <c r="S278" s="234"/>
      <c r="T278" s="235"/>
      <c r="AT278" s="230" t="s">
        <v>161</v>
      </c>
      <c r="AU278" s="230" t="s">
        <v>78</v>
      </c>
      <c r="AV278" s="229" t="s">
        <v>146</v>
      </c>
      <c r="AW278" s="229" t="s">
        <v>34</v>
      </c>
      <c r="AX278" s="229" t="s">
        <v>76</v>
      </c>
      <c r="AY278" s="230" t="s">
        <v>139</v>
      </c>
    </row>
    <row r="279" spans="2:51" s="221" customFormat="1" ht="13.5">
      <c r="B279" s="220"/>
      <c r="D279" s="208" t="s">
        <v>161</v>
      </c>
      <c r="F279" s="223" t="s">
        <v>1172</v>
      </c>
      <c r="H279" s="224">
        <v>330.72</v>
      </c>
      <c r="L279" s="220"/>
      <c r="M279" s="225"/>
      <c r="N279" s="226"/>
      <c r="O279" s="226"/>
      <c r="P279" s="226"/>
      <c r="Q279" s="226"/>
      <c r="R279" s="226"/>
      <c r="S279" s="226"/>
      <c r="T279" s="227"/>
      <c r="AT279" s="222" t="s">
        <v>161</v>
      </c>
      <c r="AU279" s="222" t="s">
        <v>78</v>
      </c>
      <c r="AV279" s="221" t="s">
        <v>78</v>
      </c>
      <c r="AW279" s="221" t="s">
        <v>6</v>
      </c>
      <c r="AX279" s="221" t="s">
        <v>76</v>
      </c>
      <c r="AY279" s="222" t="s">
        <v>139</v>
      </c>
    </row>
    <row r="280" spans="2:65" s="259" customFormat="1" ht="16.5" customHeight="1">
      <c r="B280" s="119"/>
      <c r="C280" s="196" t="s">
        <v>396</v>
      </c>
      <c r="D280" s="196" t="s">
        <v>141</v>
      </c>
      <c r="E280" s="197" t="s">
        <v>468</v>
      </c>
      <c r="F280" s="198" t="s">
        <v>469</v>
      </c>
      <c r="G280" s="199" t="s">
        <v>302</v>
      </c>
      <c r="H280" s="200">
        <v>90.576</v>
      </c>
      <c r="I280" s="6"/>
      <c r="J280" s="202">
        <f>ROUND(I280*H280,2)</f>
        <v>0</v>
      </c>
      <c r="K280" s="198" t="s">
        <v>145</v>
      </c>
      <c r="L280" s="119"/>
      <c r="M280" s="203" t="s">
        <v>5</v>
      </c>
      <c r="N280" s="204" t="s">
        <v>41</v>
      </c>
      <c r="O280" s="262"/>
      <c r="P280" s="205">
        <f>O280*H280</f>
        <v>0</v>
      </c>
      <c r="Q280" s="205">
        <v>0</v>
      </c>
      <c r="R280" s="205">
        <f>Q280*H280</f>
        <v>0</v>
      </c>
      <c r="S280" s="205">
        <v>0</v>
      </c>
      <c r="T280" s="206">
        <f>S280*H280</f>
        <v>0</v>
      </c>
      <c r="AR280" s="110" t="s">
        <v>146</v>
      </c>
      <c r="AT280" s="110" t="s">
        <v>141</v>
      </c>
      <c r="AU280" s="110" t="s">
        <v>78</v>
      </c>
      <c r="AY280" s="110" t="s">
        <v>139</v>
      </c>
      <c r="BE280" s="207">
        <f>IF(N280="základní",J280,0)</f>
        <v>0</v>
      </c>
      <c r="BF280" s="207">
        <f>IF(N280="snížená",J280,0)</f>
        <v>0</v>
      </c>
      <c r="BG280" s="207">
        <f>IF(N280="zákl. přenesená",J280,0)</f>
        <v>0</v>
      </c>
      <c r="BH280" s="207">
        <f>IF(N280="sníž. přenesená",J280,0)</f>
        <v>0</v>
      </c>
      <c r="BI280" s="207">
        <f>IF(N280="nulová",J280,0)</f>
        <v>0</v>
      </c>
      <c r="BJ280" s="110" t="s">
        <v>76</v>
      </c>
      <c r="BK280" s="207">
        <f>ROUND(I280*H280,2)</f>
        <v>0</v>
      </c>
      <c r="BL280" s="110" t="s">
        <v>146</v>
      </c>
      <c r="BM280" s="110" t="s">
        <v>470</v>
      </c>
    </row>
    <row r="281" spans="2:47" s="259" customFormat="1" ht="40.5">
      <c r="B281" s="119"/>
      <c r="D281" s="208" t="s">
        <v>148</v>
      </c>
      <c r="F281" s="209" t="s">
        <v>471</v>
      </c>
      <c r="L281" s="119"/>
      <c r="M281" s="210"/>
      <c r="N281" s="262"/>
      <c r="O281" s="262"/>
      <c r="P281" s="262"/>
      <c r="Q281" s="262"/>
      <c r="R281" s="262"/>
      <c r="S281" s="262"/>
      <c r="T281" s="211"/>
      <c r="AT281" s="110" t="s">
        <v>148</v>
      </c>
      <c r="AU281" s="110" t="s">
        <v>78</v>
      </c>
    </row>
    <row r="282" spans="2:47" s="259" customFormat="1" ht="27">
      <c r="B282" s="119"/>
      <c r="D282" s="208" t="s">
        <v>159</v>
      </c>
      <c r="F282" s="212" t="s">
        <v>1053</v>
      </c>
      <c r="L282" s="119"/>
      <c r="M282" s="210"/>
      <c r="N282" s="262"/>
      <c r="O282" s="262"/>
      <c r="P282" s="262"/>
      <c r="Q282" s="262"/>
      <c r="R282" s="262"/>
      <c r="S282" s="262"/>
      <c r="T282" s="211"/>
      <c r="AT282" s="110" t="s">
        <v>159</v>
      </c>
      <c r="AU282" s="110" t="s">
        <v>78</v>
      </c>
    </row>
    <row r="283" spans="2:51" s="214" customFormat="1" ht="13.5">
      <c r="B283" s="213"/>
      <c r="D283" s="208" t="s">
        <v>161</v>
      </c>
      <c r="E283" s="215" t="s">
        <v>5</v>
      </c>
      <c r="F283" s="216" t="s">
        <v>1173</v>
      </c>
      <c r="H283" s="215" t="s">
        <v>5</v>
      </c>
      <c r="L283" s="213"/>
      <c r="M283" s="217"/>
      <c r="N283" s="218"/>
      <c r="O283" s="218"/>
      <c r="P283" s="218"/>
      <c r="Q283" s="218"/>
      <c r="R283" s="218"/>
      <c r="S283" s="218"/>
      <c r="T283" s="219"/>
      <c r="AT283" s="215" t="s">
        <v>161</v>
      </c>
      <c r="AU283" s="215" t="s">
        <v>78</v>
      </c>
      <c r="AV283" s="214" t="s">
        <v>76</v>
      </c>
      <c r="AW283" s="214" t="s">
        <v>34</v>
      </c>
      <c r="AX283" s="214" t="s">
        <v>70</v>
      </c>
      <c r="AY283" s="215" t="s">
        <v>139</v>
      </c>
    </row>
    <row r="284" spans="2:51" s="214" customFormat="1" ht="13.5">
      <c r="B284" s="213"/>
      <c r="D284" s="208" t="s">
        <v>161</v>
      </c>
      <c r="E284" s="215" t="s">
        <v>5</v>
      </c>
      <c r="F284" s="216" t="s">
        <v>1055</v>
      </c>
      <c r="H284" s="215" t="s">
        <v>5</v>
      </c>
      <c r="L284" s="213"/>
      <c r="M284" s="217"/>
      <c r="N284" s="218"/>
      <c r="O284" s="218"/>
      <c r="P284" s="218"/>
      <c r="Q284" s="218"/>
      <c r="R284" s="218"/>
      <c r="S284" s="218"/>
      <c r="T284" s="219"/>
      <c r="AT284" s="215" t="s">
        <v>161</v>
      </c>
      <c r="AU284" s="215" t="s">
        <v>78</v>
      </c>
      <c r="AV284" s="214" t="s">
        <v>76</v>
      </c>
      <c r="AW284" s="214" t="s">
        <v>34</v>
      </c>
      <c r="AX284" s="214" t="s">
        <v>70</v>
      </c>
      <c r="AY284" s="215" t="s">
        <v>139</v>
      </c>
    </row>
    <row r="285" spans="2:51" s="221" customFormat="1" ht="13.5">
      <c r="B285" s="220"/>
      <c r="D285" s="208" t="s">
        <v>161</v>
      </c>
      <c r="E285" s="222" t="s">
        <v>5</v>
      </c>
      <c r="F285" s="223" t="s">
        <v>1174</v>
      </c>
      <c r="H285" s="224">
        <v>51.282</v>
      </c>
      <c r="L285" s="220"/>
      <c r="M285" s="225"/>
      <c r="N285" s="226"/>
      <c r="O285" s="226"/>
      <c r="P285" s="226"/>
      <c r="Q285" s="226"/>
      <c r="R285" s="226"/>
      <c r="S285" s="226"/>
      <c r="T285" s="227"/>
      <c r="AT285" s="222" t="s">
        <v>161</v>
      </c>
      <c r="AU285" s="222" t="s">
        <v>78</v>
      </c>
      <c r="AV285" s="221" t="s">
        <v>78</v>
      </c>
      <c r="AW285" s="221" t="s">
        <v>34</v>
      </c>
      <c r="AX285" s="221" t="s">
        <v>70</v>
      </c>
      <c r="AY285" s="222" t="s">
        <v>139</v>
      </c>
    </row>
    <row r="286" spans="2:51" s="214" customFormat="1" ht="13.5">
      <c r="B286" s="213"/>
      <c r="D286" s="208" t="s">
        <v>161</v>
      </c>
      <c r="E286" s="215" t="s">
        <v>5</v>
      </c>
      <c r="F286" s="216" t="s">
        <v>1057</v>
      </c>
      <c r="H286" s="215" t="s">
        <v>5</v>
      </c>
      <c r="L286" s="213"/>
      <c r="M286" s="217"/>
      <c r="N286" s="218"/>
      <c r="O286" s="218"/>
      <c r="P286" s="218"/>
      <c r="Q286" s="218"/>
      <c r="R286" s="218"/>
      <c r="S286" s="218"/>
      <c r="T286" s="219"/>
      <c r="AT286" s="215" t="s">
        <v>161</v>
      </c>
      <c r="AU286" s="215" t="s">
        <v>78</v>
      </c>
      <c r="AV286" s="214" t="s">
        <v>76</v>
      </c>
      <c r="AW286" s="214" t="s">
        <v>34</v>
      </c>
      <c r="AX286" s="214" t="s">
        <v>70</v>
      </c>
      <c r="AY286" s="215" t="s">
        <v>139</v>
      </c>
    </row>
    <row r="287" spans="2:51" s="221" customFormat="1" ht="13.5">
      <c r="B287" s="220"/>
      <c r="D287" s="208" t="s">
        <v>161</v>
      </c>
      <c r="E287" s="222" t="s">
        <v>5</v>
      </c>
      <c r="F287" s="223" t="s">
        <v>1175</v>
      </c>
      <c r="H287" s="224">
        <v>39.294</v>
      </c>
      <c r="L287" s="220"/>
      <c r="M287" s="225"/>
      <c r="N287" s="226"/>
      <c r="O287" s="226"/>
      <c r="P287" s="226"/>
      <c r="Q287" s="226"/>
      <c r="R287" s="226"/>
      <c r="S287" s="226"/>
      <c r="T287" s="227"/>
      <c r="AT287" s="222" t="s">
        <v>161</v>
      </c>
      <c r="AU287" s="222" t="s">
        <v>78</v>
      </c>
      <c r="AV287" s="221" t="s">
        <v>78</v>
      </c>
      <c r="AW287" s="221" t="s">
        <v>34</v>
      </c>
      <c r="AX287" s="221" t="s">
        <v>70</v>
      </c>
      <c r="AY287" s="222" t="s">
        <v>139</v>
      </c>
    </row>
    <row r="288" spans="2:51" s="229" customFormat="1" ht="13.5">
      <c r="B288" s="228"/>
      <c r="D288" s="208" t="s">
        <v>161</v>
      </c>
      <c r="E288" s="230" t="s">
        <v>5</v>
      </c>
      <c r="F288" s="231" t="s">
        <v>173</v>
      </c>
      <c r="H288" s="232">
        <v>90.576</v>
      </c>
      <c r="L288" s="228"/>
      <c r="M288" s="233"/>
      <c r="N288" s="234"/>
      <c r="O288" s="234"/>
      <c r="P288" s="234"/>
      <c r="Q288" s="234"/>
      <c r="R288" s="234"/>
      <c r="S288" s="234"/>
      <c r="T288" s="235"/>
      <c r="AT288" s="230" t="s">
        <v>161</v>
      </c>
      <c r="AU288" s="230" t="s">
        <v>78</v>
      </c>
      <c r="AV288" s="229" t="s">
        <v>146</v>
      </c>
      <c r="AW288" s="229" t="s">
        <v>34</v>
      </c>
      <c r="AX288" s="229" t="s">
        <v>76</v>
      </c>
      <c r="AY288" s="230" t="s">
        <v>139</v>
      </c>
    </row>
    <row r="289" spans="2:65" s="259" customFormat="1" ht="16.5" customHeight="1">
      <c r="B289" s="119"/>
      <c r="C289" s="244" t="s">
        <v>405</v>
      </c>
      <c r="D289" s="244" t="s">
        <v>368</v>
      </c>
      <c r="E289" s="245" t="s">
        <v>479</v>
      </c>
      <c r="F289" s="246" t="s">
        <v>2094</v>
      </c>
      <c r="G289" s="247" t="s">
        <v>433</v>
      </c>
      <c r="H289" s="248">
        <v>181.152</v>
      </c>
      <c r="I289" s="6"/>
      <c r="J289" s="249">
        <f>ROUND(I289*H289,2)</f>
        <v>0</v>
      </c>
      <c r="K289" s="246" t="s">
        <v>5</v>
      </c>
      <c r="L289" s="250"/>
      <c r="M289" s="251" t="s">
        <v>5</v>
      </c>
      <c r="N289" s="252" t="s">
        <v>41</v>
      </c>
      <c r="O289" s="262"/>
      <c r="P289" s="205">
        <f>O289*H289</f>
        <v>0</v>
      </c>
      <c r="Q289" s="205">
        <v>0.2</v>
      </c>
      <c r="R289" s="205">
        <f>Q289*H289</f>
        <v>36.230399999999996</v>
      </c>
      <c r="S289" s="205">
        <v>0</v>
      </c>
      <c r="T289" s="206">
        <f>S289*H289</f>
        <v>0</v>
      </c>
      <c r="AR289" s="110" t="s">
        <v>213</v>
      </c>
      <c r="AT289" s="110" t="s">
        <v>368</v>
      </c>
      <c r="AU289" s="110" t="s">
        <v>78</v>
      </c>
      <c r="AY289" s="110" t="s">
        <v>139</v>
      </c>
      <c r="BE289" s="207">
        <f>IF(N289="základní",J289,0)</f>
        <v>0</v>
      </c>
      <c r="BF289" s="207">
        <f>IF(N289="snížená",J289,0)</f>
        <v>0</v>
      </c>
      <c r="BG289" s="207">
        <f>IF(N289="zákl. přenesená",J289,0)</f>
        <v>0</v>
      </c>
      <c r="BH289" s="207">
        <f>IF(N289="sníž. přenesená",J289,0)</f>
        <v>0</v>
      </c>
      <c r="BI289" s="207">
        <f>IF(N289="nulová",J289,0)</f>
        <v>0</v>
      </c>
      <c r="BJ289" s="110" t="s">
        <v>76</v>
      </c>
      <c r="BK289" s="207">
        <f>ROUND(I289*H289,2)</f>
        <v>0</v>
      </c>
      <c r="BL289" s="110" t="s">
        <v>146</v>
      </c>
      <c r="BM289" s="110" t="s">
        <v>480</v>
      </c>
    </row>
    <row r="290" spans="2:47" s="259" customFormat="1" ht="13.5">
      <c r="B290" s="119"/>
      <c r="D290" s="208" t="s">
        <v>148</v>
      </c>
      <c r="F290" s="209" t="s">
        <v>2168</v>
      </c>
      <c r="L290" s="119"/>
      <c r="M290" s="210"/>
      <c r="N290" s="262"/>
      <c r="O290" s="262"/>
      <c r="P290" s="262"/>
      <c r="Q290" s="262"/>
      <c r="R290" s="262"/>
      <c r="S290" s="262"/>
      <c r="T290" s="211"/>
      <c r="AT290" s="110" t="s">
        <v>148</v>
      </c>
      <c r="AU290" s="110" t="s">
        <v>78</v>
      </c>
    </row>
    <row r="291" spans="2:51" s="221" customFormat="1" ht="13.5">
      <c r="B291" s="220"/>
      <c r="D291" s="208" t="s">
        <v>161</v>
      </c>
      <c r="F291" s="223" t="s">
        <v>1176</v>
      </c>
      <c r="H291" s="224">
        <v>181.152</v>
      </c>
      <c r="L291" s="220"/>
      <c r="M291" s="225"/>
      <c r="N291" s="226"/>
      <c r="O291" s="226"/>
      <c r="P291" s="226"/>
      <c r="Q291" s="226"/>
      <c r="R291" s="226"/>
      <c r="S291" s="226"/>
      <c r="T291" s="227"/>
      <c r="AT291" s="222" t="s">
        <v>161</v>
      </c>
      <c r="AU291" s="222" t="s">
        <v>78</v>
      </c>
      <c r="AV291" s="221" t="s">
        <v>78</v>
      </c>
      <c r="AW291" s="221" t="s">
        <v>6</v>
      </c>
      <c r="AX291" s="221" t="s">
        <v>76</v>
      </c>
      <c r="AY291" s="222" t="s">
        <v>139</v>
      </c>
    </row>
    <row r="292" spans="2:65" s="259" customFormat="1" ht="16.5" customHeight="1">
      <c r="B292" s="119"/>
      <c r="C292" s="196" t="s">
        <v>410</v>
      </c>
      <c r="D292" s="196" t="s">
        <v>141</v>
      </c>
      <c r="E292" s="197" t="s">
        <v>1177</v>
      </c>
      <c r="F292" s="198" t="s">
        <v>1178</v>
      </c>
      <c r="G292" s="199" t="s">
        <v>144</v>
      </c>
      <c r="H292" s="200">
        <v>170</v>
      </c>
      <c r="I292" s="6"/>
      <c r="J292" s="202">
        <f>ROUND(I292*H292,2)</f>
        <v>0</v>
      </c>
      <c r="K292" s="198" t="s">
        <v>5</v>
      </c>
      <c r="L292" s="119"/>
      <c r="M292" s="203" t="s">
        <v>5</v>
      </c>
      <c r="N292" s="204" t="s">
        <v>41</v>
      </c>
      <c r="O292" s="262"/>
      <c r="P292" s="205">
        <f>O292*H292</f>
        <v>0</v>
      </c>
      <c r="Q292" s="205">
        <v>0</v>
      </c>
      <c r="R292" s="205">
        <f>Q292*H292</f>
        <v>0</v>
      </c>
      <c r="S292" s="205">
        <v>0</v>
      </c>
      <c r="T292" s="206">
        <f>S292*H292</f>
        <v>0</v>
      </c>
      <c r="AR292" s="110" t="s">
        <v>146</v>
      </c>
      <c r="AT292" s="110" t="s">
        <v>141</v>
      </c>
      <c r="AU292" s="110" t="s">
        <v>78</v>
      </c>
      <c r="AY292" s="110" t="s">
        <v>139</v>
      </c>
      <c r="BE292" s="207">
        <f>IF(N292="základní",J292,0)</f>
        <v>0</v>
      </c>
      <c r="BF292" s="207">
        <f>IF(N292="snížená",J292,0)</f>
        <v>0</v>
      </c>
      <c r="BG292" s="207">
        <f>IF(N292="zákl. přenesená",J292,0)</f>
        <v>0</v>
      </c>
      <c r="BH292" s="207">
        <f>IF(N292="sníž. přenesená",J292,0)</f>
        <v>0</v>
      </c>
      <c r="BI292" s="207">
        <f>IF(N292="nulová",J292,0)</f>
        <v>0</v>
      </c>
      <c r="BJ292" s="110" t="s">
        <v>76</v>
      </c>
      <c r="BK292" s="207">
        <f>ROUND(I292*H292,2)</f>
        <v>0</v>
      </c>
      <c r="BL292" s="110" t="s">
        <v>146</v>
      </c>
      <c r="BM292" s="110" t="s">
        <v>1179</v>
      </c>
    </row>
    <row r="293" spans="2:47" s="259" customFormat="1" ht="27">
      <c r="B293" s="119"/>
      <c r="D293" s="208" t="s">
        <v>148</v>
      </c>
      <c r="F293" s="209" t="s">
        <v>1180</v>
      </c>
      <c r="L293" s="119"/>
      <c r="M293" s="210"/>
      <c r="N293" s="262"/>
      <c r="O293" s="262"/>
      <c r="P293" s="262"/>
      <c r="Q293" s="262"/>
      <c r="R293" s="262"/>
      <c r="S293" s="262"/>
      <c r="T293" s="211"/>
      <c r="AT293" s="110" t="s">
        <v>148</v>
      </c>
      <c r="AU293" s="110" t="s">
        <v>78</v>
      </c>
    </row>
    <row r="294" spans="2:47" s="259" customFormat="1" ht="27">
      <c r="B294" s="119"/>
      <c r="D294" s="208" t="s">
        <v>159</v>
      </c>
      <c r="F294" s="212" t="s">
        <v>1181</v>
      </c>
      <c r="L294" s="119"/>
      <c r="M294" s="210"/>
      <c r="N294" s="262"/>
      <c r="O294" s="262"/>
      <c r="P294" s="262"/>
      <c r="Q294" s="262"/>
      <c r="R294" s="262"/>
      <c r="S294" s="262"/>
      <c r="T294" s="211"/>
      <c r="AT294" s="110" t="s">
        <v>159</v>
      </c>
      <c r="AU294" s="110" t="s">
        <v>78</v>
      </c>
    </row>
    <row r="295" spans="2:65" s="259" customFormat="1" ht="25.5" customHeight="1">
      <c r="B295" s="119"/>
      <c r="C295" s="196" t="s">
        <v>416</v>
      </c>
      <c r="D295" s="196" t="s">
        <v>141</v>
      </c>
      <c r="E295" s="197" t="s">
        <v>1182</v>
      </c>
      <c r="F295" s="198" t="s">
        <v>1183</v>
      </c>
      <c r="G295" s="199" t="s">
        <v>144</v>
      </c>
      <c r="H295" s="200">
        <v>170</v>
      </c>
      <c r="I295" s="6"/>
      <c r="J295" s="202">
        <f>ROUND(I295*H295,2)</f>
        <v>0</v>
      </c>
      <c r="K295" s="198" t="s">
        <v>145</v>
      </c>
      <c r="L295" s="119"/>
      <c r="M295" s="203" t="s">
        <v>5</v>
      </c>
      <c r="N295" s="204" t="s">
        <v>41</v>
      </c>
      <c r="O295" s="262"/>
      <c r="P295" s="205">
        <f>O295*H295</f>
        <v>0</v>
      </c>
      <c r="Q295" s="205">
        <v>0</v>
      </c>
      <c r="R295" s="205">
        <f>Q295*H295</f>
        <v>0</v>
      </c>
      <c r="S295" s="205">
        <v>0</v>
      </c>
      <c r="T295" s="206">
        <f>S295*H295</f>
        <v>0</v>
      </c>
      <c r="AR295" s="110" t="s">
        <v>146</v>
      </c>
      <c r="AT295" s="110" t="s">
        <v>141</v>
      </c>
      <c r="AU295" s="110" t="s">
        <v>78</v>
      </c>
      <c r="AY295" s="110" t="s">
        <v>139</v>
      </c>
      <c r="BE295" s="207">
        <f>IF(N295="základní",J295,0)</f>
        <v>0</v>
      </c>
      <c r="BF295" s="207">
        <f>IF(N295="snížená",J295,0)</f>
        <v>0</v>
      </c>
      <c r="BG295" s="207">
        <f>IF(N295="zákl. přenesená",J295,0)</f>
        <v>0</v>
      </c>
      <c r="BH295" s="207">
        <f>IF(N295="sníž. přenesená",J295,0)</f>
        <v>0</v>
      </c>
      <c r="BI295" s="207">
        <f>IF(N295="nulová",J295,0)</f>
        <v>0</v>
      </c>
      <c r="BJ295" s="110" t="s">
        <v>76</v>
      </c>
      <c r="BK295" s="207">
        <f>ROUND(I295*H295,2)</f>
        <v>0</v>
      </c>
      <c r="BL295" s="110" t="s">
        <v>146</v>
      </c>
      <c r="BM295" s="110" t="s">
        <v>1184</v>
      </c>
    </row>
    <row r="296" spans="2:47" s="259" customFormat="1" ht="27">
      <c r="B296" s="119"/>
      <c r="D296" s="208" t="s">
        <v>148</v>
      </c>
      <c r="F296" s="209" t="s">
        <v>1180</v>
      </c>
      <c r="L296" s="119"/>
      <c r="M296" s="210"/>
      <c r="N296" s="262"/>
      <c r="O296" s="262"/>
      <c r="P296" s="262"/>
      <c r="Q296" s="262"/>
      <c r="R296" s="262"/>
      <c r="S296" s="262"/>
      <c r="T296" s="211"/>
      <c r="AT296" s="110" t="s">
        <v>148</v>
      </c>
      <c r="AU296" s="110" t="s">
        <v>78</v>
      </c>
    </row>
    <row r="297" spans="2:47" s="259" customFormat="1" ht="27">
      <c r="B297" s="119"/>
      <c r="D297" s="208" t="s">
        <v>159</v>
      </c>
      <c r="F297" s="212" t="s">
        <v>1053</v>
      </c>
      <c r="L297" s="119"/>
      <c r="M297" s="210"/>
      <c r="N297" s="262"/>
      <c r="O297" s="262"/>
      <c r="P297" s="262"/>
      <c r="Q297" s="262"/>
      <c r="R297" s="262"/>
      <c r="S297" s="262"/>
      <c r="T297" s="211"/>
      <c r="AT297" s="110" t="s">
        <v>159</v>
      </c>
      <c r="AU297" s="110" t="s">
        <v>78</v>
      </c>
    </row>
    <row r="298" spans="2:51" s="214" customFormat="1" ht="13.5">
      <c r="B298" s="213"/>
      <c r="D298" s="208" t="s">
        <v>161</v>
      </c>
      <c r="E298" s="215" t="s">
        <v>5</v>
      </c>
      <c r="F298" s="216" t="s">
        <v>1055</v>
      </c>
      <c r="H298" s="215" t="s">
        <v>5</v>
      </c>
      <c r="L298" s="213"/>
      <c r="M298" s="217"/>
      <c r="N298" s="218"/>
      <c r="O298" s="218"/>
      <c r="P298" s="218"/>
      <c r="Q298" s="218"/>
      <c r="R298" s="218"/>
      <c r="S298" s="218"/>
      <c r="T298" s="219"/>
      <c r="AT298" s="215" t="s">
        <v>161</v>
      </c>
      <c r="AU298" s="215" t="s">
        <v>78</v>
      </c>
      <c r="AV298" s="214" t="s">
        <v>76</v>
      </c>
      <c r="AW298" s="214" t="s">
        <v>34</v>
      </c>
      <c r="AX298" s="214" t="s">
        <v>70</v>
      </c>
      <c r="AY298" s="215" t="s">
        <v>139</v>
      </c>
    </row>
    <row r="299" spans="2:51" s="221" customFormat="1" ht="13.5">
      <c r="B299" s="220"/>
      <c r="D299" s="208" t="s">
        <v>161</v>
      </c>
      <c r="E299" s="222" t="s">
        <v>5</v>
      </c>
      <c r="F299" s="223" t="s">
        <v>1185</v>
      </c>
      <c r="H299" s="224">
        <v>72</v>
      </c>
      <c r="L299" s="220"/>
      <c r="M299" s="225"/>
      <c r="N299" s="226"/>
      <c r="O299" s="226"/>
      <c r="P299" s="226"/>
      <c r="Q299" s="226"/>
      <c r="R299" s="226"/>
      <c r="S299" s="226"/>
      <c r="T299" s="227"/>
      <c r="AT299" s="222" t="s">
        <v>161</v>
      </c>
      <c r="AU299" s="222" t="s">
        <v>78</v>
      </c>
      <c r="AV299" s="221" t="s">
        <v>78</v>
      </c>
      <c r="AW299" s="221" t="s">
        <v>34</v>
      </c>
      <c r="AX299" s="221" t="s">
        <v>70</v>
      </c>
      <c r="AY299" s="222" t="s">
        <v>139</v>
      </c>
    </row>
    <row r="300" spans="2:51" s="214" customFormat="1" ht="13.5">
      <c r="B300" s="213"/>
      <c r="D300" s="208" t="s">
        <v>161</v>
      </c>
      <c r="E300" s="215" t="s">
        <v>5</v>
      </c>
      <c r="F300" s="216" t="s">
        <v>1057</v>
      </c>
      <c r="H300" s="215" t="s">
        <v>5</v>
      </c>
      <c r="L300" s="213"/>
      <c r="M300" s="217"/>
      <c r="N300" s="218"/>
      <c r="O300" s="218"/>
      <c r="P300" s="218"/>
      <c r="Q300" s="218"/>
      <c r="R300" s="218"/>
      <c r="S300" s="218"/>
      <c r="T300" s="219"/>
      <c r="AT300" s="215" t="s">
        <v>161</v>
      </c>
      <c r="AU300" s="215" t="s">
        <v>78</v>
      </c>
      <c r="AV300" s="214" t="s">
        <v>76</v>
      </c>
      <c r="AW300" s="214" t="s">
        <v>34</v>
      </c>
      <c r="AX300" s="214" t="s">
        <v>70</v>
      </c>
      <c r="AY300" s="215" t="s">
        <v>139</v>
      </c>
    </row>
    <row r="301" spans="2:51" s="221" customFormat="1" ht="13.5">
      <c r="B301" s="220"/>
      <c r="D301" s="208" t="s">
        <v>161</v>
      </c>
      <c r="E301" s="222" t="s">
        <v>5</v>
      </c>
      <c r="F301" s="223" t="s">
        <v>1186</v>
      </c>
      <c r="H301" s="224">
        <v>80</v>
      </c>
      <c r="L301" s="220"/>
      <c r="M301" s="225"/>
      <c r="N301" s="226"/>
      <c r="O301" s="226"/>
      <c r="P301" s="226"/>
      <c r="Q301" s="226"/>
      <c r="R301" s="226"/>
      <c r="S301" s="226"/>
      <c r="T301" s="227"/>
      <c r="AT301" s="222" t="s">
        <v>161</v>
      </c>
      <c r="AU301" s="222" t="s">
        <v>78</v>
      </c>
      <c r="AV301" s="221" t="s">
        <v>78</v>
      </c>
      <c r="AW301" s="221" t="s">
        <v>34</v>
      </c>
      <c r="AX301" s="221" t="s">
        <v>70</v>
      </c>
      <c r="AY301" s="222" t="s">
        <v>139</v>
      </c>
    </row>
    <row r="302" spans="2:51" s="214" customFormat="1" ht="13.5">
      <c r="B302" s="213"/>
      <c r="D302" s="208" t="s">
        <v>161</v>
      </c>
      <c r="E302" s="215" t="s">
        <v>5</v>
      </c>
      <c r="F302" s="216" t="s">
        <v>1069</v>
      </c>
      <c r="H302" s="215" t="s">
        <v>5</v>
      </c>
      <c r="L302" s="213"/>
      <c r="M302" s="217"/>
      <c r="N302" s="218"/>
      <c r="O302" s="218"/>
      <c r="P302" s="218"/>
      <c r="Q302" s="218"/>
      <c r="R302" s="218"/>
      <c r="S302" s="218"/>
      <c r="T302" s="219"/>
      <c r="AT302" s="215" t="s">
        <v>161</v>
      </c>
      <c r="AU302" s="215" t="s">
        <v>78</v>
      </c>
      <c r="AV302" s="214" t="s">
        <v>76</v>
      </c>
      <c r="AW302" s="214" t="s">
        <v>34</v>
      </c>
      <c r="AX302" s="214" t="s">
        <v>70</v>
      </c>
      <c r="AY302" s="215" t="s">
        <v>139</v>
      </c>
    </row>
    <row r="303" spans="2:51" s="221" customFormat="1" ht="13.5">
      <c r="B303" s="220"/>
      <c r="D303" s="208" t="s">
        <v>161</v>
      </c>
      <c r="E303" s="222" t="s">
        <v>5</v>
      </c>
      <c r="F303" s="223" t="s">
        <v>1187</v>
      </c>
      <c r="H303" s="224">
        <v>18</v>
      </c>
      <c r="L303" s="220"/>
      <c r="M303" s="225"/>
      <c r="N303" s="226"/>
      <c r="O303" s="226"/>
      <c r="P303" s="226"/>
      <c r="Q303" s="226"/>
      <c r="R303" s="226"/>
      <c r="S303" s="226"/>
      <c r="T303" s="227"/>
      <c r="AT303" s="222" t="s">
        <v>161</v>
      </c>
      <c r="AU303" s="222" t="s">
        <v>78</v>
      </c>
      <c r="AV303" s="221" t="s">
        <v>78</v>
      </c>
      <c r="AW303" s="221" t="s">
        <v>34</v>
      </c>
      <c r="AX303" s="221" t="s">
        <v>70</v>
      </c>
      <c r="AY303" s="222" t="s">
        <v>139</v>
      </c>
    </row>
    <row r="304" spans="2:51" s="229" customFormat="1" ht="13.5">
      <c r="B304" s="228"/>
      <c r="D304" s="208" t="s">
        <v>161</v>
      </c>
      <c r="E304" s="230" t="s">
        <v>5</v>
      </c>
      <c r="F304" s="231" t="s">
        <v>173</v>
      </c>
      <c r="H304" s="232">
        <v>170</v>
      </c>
      <c r="L304" s="228"/>
      <c r="M304" s="233"/>
      <c r="N304" s="234"/>
      <c r="O304" s="234"/>
      <c r="P304" s="234"/>
      <c r="Q304" s="234"/>
      <c r="R304" s="234"/>
      <c r="S304" s="234"/>
      <c r="T304" s="235"/>
      <c r="AT304" s="230" t="s">
        <v>161</v>
      </c>
      <c r="AU304" s="230" t="s">
        <v>78</v>
      </c>
      <c r="AV304" s="229" t="s">
        <v>146</v>
      </c>
      <c r="AW304" s="229" t="s">
        <v>34</v>
      </c>
      <c r="AX304" s="229" t="s">
        <v>76</v>
      </c>
      <c r="AY304" s="230" t="s">
        <v>139</v>
      </c>
    </row>
    <row r="305" spans="2:63" s="184" customFormat="1" ht="29.85" customHeight="1">
      <c r="B305" s="183"/>
      <c r="D305" s="185" t="s">
        <v>69</v>
      </c>
      <c r="E305" s="194" t="s">
        <v>78</v>
      </c>
      <c r="F305" s="194" t="s">
        <v>482</v>
      </c>
      <c r="J305" s="195">
        <f>BK305</f>
        <v>0</v>
      </c>
      <c r="L305" s="183"/>
      <c r="M305" s="188"/>
      <c r="N305" s="189"/>
      <c r="O305" s="189"/>
      <c r="P305" s="190">
        <f>SUM(P306:P314)</f>
        <v>0</v>
      </c>
      <c r="Q305" s="189"/>
      <c r="R305" s="190">
        <f>SUM(R306:R314)</f>
        <v>7.776000000000001</v>
      </c>
      <c r="S305" s="189"/>
      <c r="T305" s="191">
        <f>SUM(T306:T314)</f>
        <v>0</v>
      </c>
      <c r="AR305" s="185" t="s">
        <v>76</v>
      </c>
      <c r="AT305" s="192" t="s">
        <v>69</v>
      </c>
      <c r="AU305" s="192" t="s">
        <v>76</v>
      </c>
      <c r="AY305" s="185" t="s">
        <v>139</v>
      </c>
      <c r="BK305" s="193">
        <f>SUM(BK306:BK314)</f>
        <v>0</v>
      </c>
    </row>
    <row r="306" spans="2:65" s="259" customFormat="1" ht="25.5" customHeight="1">
      <c r="B306" s="119"/>
      <c r="C306" s="196">
        <v>38</v>
      </c>
      <c r="D306" s="196" t="s">
        <v>141</v>
      </c>
      <c r="E306" s="197" t="s">
        <v>502</v>
      </c>
      <c r="F306" s="198" t="s">
        <v>503</v>
      </c>
      <c r="G306" s="199" t="s">
        <v>144</v>
      </c>
      <c r="H306" s="200">
        <v>180.56</v>
      </c>
      <c r="I306" s="6"/>
      <c r="J306" s="202">
        <f>ROUND(I306*H306,2)</f>
        <v>0</v>
      </c>
      <c r="K306" s="198" t="s">
        <v>145</v>
      </c>
      <c r="L306" s="119"/>
      <c r="M306" s="203" t="s">
        <v>5</v>
      </c>
      <c r="N306" s="204" t="s">
        <v>41</v>
      </c>
      <c r="O306" s="262"/>
      <c r="P306" s="205">
        <f>O306*H306</f>
        <v>0</v>
      </c>
      <c r="Q306" s="205">
        <v>0</v>
      </c>
      <c r="R306" s="205">
        <f>Q306*H306</f>
        <v>0</v>
      </c>
      <c r="S306" s="205">
        <v>0</v>
      </c>
      <c r="T306" s="206">
        <f>S306*H306</f>
        <v>0</v>
      </c>
      <c r="AR306" s="110" t="s">
        <v>146</v>
      </c>
      <c r="AT306" s="110" t="s">
        <v>141</v>
      </c>
      <c r="AU306" s="110" t="s">
        <v>78</v>
      </c>
      <c r="AY306" s="110" t="s">
        <v>139</v>
      </c>
      <c r="BE306" s="207">
        <f>IF(N306="základní",J306,0)</f>
        <v>0</v>
      </c>
      <c r="BF306" s="207">
        <f>IF(N306="snížená",J306,0)</f>
        <v>0</v>
      </c>
      <c r="BG306" s="207">
        <f>IF(N306="zákl. přenesená",J306,0)</f>
        <v>0</v>
      </c>
      <c r="BH306" s="207">
        <f>IF(N306="sníž. přenesená",J306,0)</f>
        <v>0</v>
      </c>
      <c r="BI306" s="207">
        <f>IF(N306="nulová",J306,0)</f>
        <v>0</v>
      </c>
      <c r="BJ306" s="110" t="s">
        <v>76</v>
      </c>
      <c r="BK306" s="207">
        <f>ROUND(I306*H306,2)</f>
        <v>0</v>
      </c>
      <c r="BL306" s="110" t="s">
        <v>146</v>
      </c>
      <c r="BM306" s="110" t="s">
        <v>504</v>
      </c>
    </row>
    <row r="307" spans="2:47" s="259" customFormat="1" ht="27">
      <c r="B307" s="119"/>
      <c r="D307" s="208" t="s">
        <v>148</v>
      </c>
      <c r="F307" s="209" t="s">
        <v>505</v>
      </c>
      <c r="L307" s="119"/>
      <c r="M307" s="210"/>
      <c r="N307" s="262"/>
      <c r="O307" s="262"/>
      <c r="P307" s="262"/>
      <c r="Q307" s="262"/>
      <c r="R307" s="262"/>
      <c r="S307" s="262"/>
      <c r="T307" s="211"/>
      <c r="AT307" s="110" t="s">
        <v>148</v>
      </c>
      <c r="AU307" s="110" t="s">
        <v>78</v>
      </c>
    </row>
    <row r="308" spans="2:47" s="259" customFormat="1" ht="27">
      <c r="B308" s="119"/>
      <c r="D308" s="208" t="s">
        <v>159</v>
      </c>
      <c r="F308" s="212" t="s">
        <v>1053</v>
      </c>
      <c r="L308" s="119"/>
      <c r="M308" s="210"/>
      <c r="N308" s="262"/>
      <c r="O308" s="262"/>
      <c r="P308" s="262"/>
      <c r="Q308" s="262"/>
      <c r="R308" s="262"/>
      <c r="S308" s="262"/>
      <c r="T308" s="211"/>
      <c r="AT308" s="110" t="s">
        <v>159</v>
      </c>
      <c r="AU308" s="110" t="s">
        <v>78</v>
      </c>
    </row>
    <row r="309" spans="2:51" s="221" customFormat="1" ht="13.5">
      <c r="B309" s="220"/>
      <c r="D309" s="208" t="s">
        <v>161</v>
      </c>
      <c r="E309" s="222" t="s">
        <v>5</v>
      </c>
      <c r="F309" s="223" t="s">
        <v>1191</v>
      </c>
      <c r="H309" s="224">
        <v>180.56</v>
      </c>
      <c r="L309" s="220"/>
      <c r="M309" s="225"/>
      <c r="N309" s="226"/>
      <c r="O309" s="226"/>
      <c r="P309" s="226"/>
      <c r="Q309" s="226"/>
      <c r="R309" s="226"/>
      <c r="S309" s="226"/>
      <c r="T309" s="227"/>
      <c r="AT309" s="222" t="s">
        <v>161</v>
      </c>
      <c r="AU309" s="222" t="s">
        <v>78</v>
      </c>
      <c r="AV309" s="221" t="s">
        <v>78</v>
      </c>
      <c r="AW309" s="221" t="s">
        <v>34</v>
      </c>
      <c r="AX309" s="221" t="s">
        <v>76</v>
      </c>
      <c r="AY309" s="222" t="s">
        <v>139</v>
      </c>
    </row>
    <row r="310" spans="2:65" s="259" customFormat="1" ht="25.5" customHeight="1">
      <c r="B310" s="119"/>
      <c r="C310" s="196">
        <v>39</v>
      </c>
      <c r="D310" s="196" t="s">
        <v>141</v>
      </c>
      <c r="E310" s="197" t="s">
        <v>510</v>
      </c>
      <c r="F310" s="198" t="s">
        <v>511</v>
      </c>
      <c r="G310" s="199" t="s">
        <v>302</v>
      </c>
      <c r="H310" s="200">
        <v>3.6</v>
      </c>
      <c r="I310" s="6"/>
      <c r="J310" s="202">
        <f>ROUND(I310*H310,2)</f>
        <v>0</v>
      </c>
      <c r="K310" s="198" t="s">
        <v>145</v>
      </c>
      <c r="L310" s="119"/>
      <c r="M310" s="203" t="s">
        <v>5</v>
      </c>
      <c r="N310" s="204" t="s">
        <v>41</v>
      </c>
      <c r="O310" s="262"/>
      <c r="P310" s="205">
        <f>O310*H310</f>
        <v>0</v>
      </c>
      <c r="Q310" s="205">
        <v>2.16</v>
      </c>
      <c r="R310" s="205">
        <f>Q310*H310</f>
        <v>7.776000000000001</v>
      </c>
      <c r="S310" s="205">
        <v>0</v>
      </c>
      <c r="T310" s="206">
        <f>S310*H310</f>
        <v>0</v>
      </c>
      <c r="AR310" s="110" t="s">
        <v>146</v>
      </c>
      <c r="AT310" s="110" t="s">
        <v>141</v>
      </c>
      <c r="AU310" s="110" t="s">
        <v>78</v>
      </c>
      <c r="AY310" s="110" t="s">
        <v>139</v>
      </c>
      <c r="BE310" s="207">
        <f>IF(N310="základní",J310,0)</f>
        <v>0</v>
      </c>
      <c r="BF310" s="207">
        <f>IF(N310="snížená",J310,0)</f>
        <v>0</v>
      </c>
      <c r="BG310" s="207">
        <f>IF(N310="zákl. přenesená",J310,0)</f>
        <v>0</v>
      </c>
      <c r="BH310" s="207">
        <f>IF(N310="sníž. přenesená",J310,0)</f>
        <v>0</v>
      </c>
      <c r="BI310" s="207">
        <f>IF(N310="nulová",J310,0)</f>
        <v>0</v>
      </c>
      <c r="BJ310" s="110" t="s">
        <v>76</v>
      </c>
      <c r="BK310" s="207">
        <f>ROUND(I310*H310,2)</f>
        <v>0</v>
      </c>
      <c r="BL310" s="110" t="s">
        <v>146</v>
      </c>
      <c r="BM310" s="110" t="s">
        <v>512</v>
      </c>
    </row>
    <row r="311" spans="2:47" s="259" customFormat="1" ht="27">
      <c r="B311" s="119"/>
      <c r="D311" s="208" t="s">
        <v>148</v>
      </c>
      <c r="F311" s="209" t="s">
        <v>513</v>
      </c>
      <c r="L311" s="119"/>
      <c r="M311" s="210"/>
      <c r="N311" s="262"/>
      <c r="O311" s="262"/>
      <c r="P311" s="262"/>
      <c r="Q311" s="262"/>
      <c r="R311" s="262"/>
      <c r="S311" s="262"/>
      <c r="T311" s="211"/>
      <c r="AT311" s="110" t="s">
        <v>148</v>
      </c>
      <c r="AU311" s="110" t="s">
        <v>78</v>
      </c>
    </row>
    <row r="312" spans="2:47" s="259" customFormat="1" ht="27">
      <c r="B312" s="119"/>
      <c r="D312" s="208" t="s">
        <v>159</v>
      </c>
      <c r="F312" s="212" t="s">
        <v>1053</v>
      </c>
      <c r="L312" s="119"/>
      <c r="M312" s="210"/>
      <c r="N312" s="262"/>
      <c r="O312" s="262"/>
      <c r="P312" s="262"/>
      <c r="Q312" s="262"/>
      <c r="R312" s="262"/>
      <c r="S312" s="262"/>
      <c r="T312" s="211"/>
      <c r="AT312" s="110" t="s">
        <v>159</v>
      </c>
      <c r="AU312" s="110" t="s">
        <v>78</v>
      </c>
    </row>
    <row r="313" spans="2:51" s="214" customFormat="1" ht="13.5">
      <c r="B313" s="213"/>
      <c r="D313" s="208" t="s">
        <v>161</v>
      </c>
      <c r="E313" s="215" t="s">
        <v>5</v>
      </c>
      <c r="F313" s="216" t="s">
        <v>212</v>
      </c>
      <c r="H313" s="215" t="s">
        <v>5</v>
      </c>
      <c r="L313" s="213"/>
      <c r="M313" s="217"/>
      <c r="N313" s="218"/>
      <c r="O313" s="218"/>
      <c r="P313" s="218"/>
      <c r="Q313" s="218"/>
      <c r="R313" s="218"/>
      <c r="S313" s="218"/>
      <c r="T313" s="219"/>
      <c r="AT313" s="215" t="s">
        <v>161</v>
      </c>
      <c r="AU313" s="215" t="s">
        <v>78</v>
      </c>
      <c r="AV313" s="214" t="s">
        <v>76</v>
      </c>
      <c r="AW313" s="214" t="s">
        <v>34</v>
      </c>
      <c r="AX313" s="214" t="s">
        <v>70</v>
      </c>
      <c r="AY313" s="215" t="s">
        <v>139</v>
      </c>
    </row>
    <row r="314" spans="2:51" s="221" customFormat="1" ht="13.5">
      <c r="B314" s="220"/>
      <c r="D314" s="208" t="s">
        <v>161</v>
      </c>
      <c r="E314" s="222" t="s">
        <v>5</v>
      </c>
      <c r="F314" s="223" t="s">
        <v>1192</v>
      </c>
      <c r="H314" s="224">
        <v>3.6</v>
      </c>
      <c r="L314" s="220"/>
      <c r="M314" s="225"/>
      <c r="N314" s="226"/>
      <c r="O314" s="226"/>
      <c r="P314" s="226"/>
      <c r="Q314" s="226"/>
      <c r="R314" s="226"/>
      <c r="S314" s="226"/>
      <c r="T314" s="227"/>
      <c r="AT314" s="222" t="s">
        <v>161</v>
      </c>
      <c r="AU314" s="222" t="s">
        <v>78</v>
      </c>
      <c r="AV314" s="221" t="s">
        <v>78</v>
      </c>
      <c r="AW314" s="221" t="s">
        <v>34</v>
      </c>
      <c r="AX314" s="221" t="s">
        <v>76</v>
      </c>
      <c r="AY314" s="222" t="s">
        <v>139</v>
      </c>
    </row>
    <row r="315" spans="2:63" s="184" customFormat="1" ht="29.85" customHeight="1">
      <c r="B315" s="183"/>
      <c r="D315" s="185" t="s">
        <v>69</v>
      </c>
      <c r="E315" s="194" t="s">
        <v>146</v>
      </c>
      <c r="F315" s="194" t="s">
        <v>515</v>
      </c>
      <c r="J315" s="195">
        <f>BK315</f>
        <v>0</v>
      </c>
      <c r="L315" s="183"/>
      <c r="M315" s="188"/>
      <c r="N315" s="189"/>
      <c r="O315" s="189"/>
      <c r="P315" s="190">
        <f>SUM(P316:P329)</f>
        <v>0</v>
      </c>
      <c r="Q315" s="189"/>
      <c r="R315" s="190">
        <f>SUM(R316:R329)</f>
        <v>0</v>
      </c>
      <c r="S315" s="189"/>
      <c r="T315" s="191">
        <f>SUM(T316:T329)</f>
        <v>0</v>
      </c>
      <c r="AR315" s="185" t="s">
        <v>76</v>
      </c>
      <c r="AT315" s="192" t="s">
        <v>69</v>
      </c>
      <c r="AU315" s="192" t="s">
        <v>76</v>
      </c>
      <c r="AY315" s="185" t="s">
        <v>139</v>
      </c>
      <c r="BK315" s="193">
        <f>SUM(BK316:BK329)</f>
        <v>0</v>
      </c>
    </row>
    <row r="316" spans="2:65" s="259" customFormat="1" ht="16.5" customHeight="1">
      <c r="B316" s="119"/>
      <c r="C316" s="196">
        <v>40</v>
      </c>
      <c r="D316" s="196" t="s">
        <v>141</v>
      </c>
      <c r="E316" s="197" t="s">
        <v>517</v>
      </c>
      <c r="F316" s="198" t="s">
        <v>518</v>
      </c>
      <c r="G316" s="199" t="s">
        <v>302</v>
      </c>
      <c r="H316" s="200">
        <v>18.056</v>
      </c>
      <c r="I316" s="6"/>
      <c r="J316" s="202">
        <f>ROUND(I316*H316,2)</f>
        <v>0</v>
      </c>
      <c r="K316" s="198" t="s">
        <v>145</v>
      </c>
      <c r="L316" s="119"/>
      <c r="M316" s="203" t="s">
        <v>5</v>
      </c>
      <c r="N316" s="204" t="s">
        <v>41</v>
      </c>
      <c r="O316" s="262"/>
      <c r="P316" s="205">
        <f>O316*H316</f>
        <v>0</v>
      </c>
      <c r="Q316" s="205">
        <v>0</v>
      </c>
      <c r="R316" s="205">
        <f>Q316*H316</f>
        <v>0</v>
      </c>
      <c r="S316" s="205">
        <v>0</v>
      </c>
      <c r="T316" s="206">
        <f>S316*H316</f>
        <v>0</v>
      </c>
      <c r="AR316" s="110" t="s">
        <v>146</v>
      </c>
      <c r="AT316" s="110" t="s">
        <v>141</v>
      </c>
      <c r="AU316" s="110" t="s">
        <v>78</v>
      </c>
      <c r="AY316" s="110" t="s">
        <v>139</v>
      </c>
      <c r="BE316" s="207">
        <f>IF(N316="základní",J316,0)</f>
        <v>0</v>
      </c>
      <c r="BF316" s="207">
        <f>IF(N316="snížená",J316,0)</f>
        <v>0</v>
      </c>
      <c r="BG316" s="207">
        <f>IF(N316="zákl. přenesená",J316,0)</f>
        <v>0</v>
      </c>
      <c r="BH316" s="207">
        <f>IF(N316="sníž. přenesená",J316,0)</f>
        <v>0</v>
      </c>
      <c r="BI316" s="207">
        <f>IF(N316="nulová",J316,0)</f>
        <v>0</v>
      </c>
      <c r="BJ316" s="110" t="s">
        <v>76</v>
      </c>
      <c r="BK316" s="207">
        <f>ROUND(I316*H316,2)</f>
        <v>0</v>
      </c>
      <c r="BL316" s="110" t="s">
        <v>146</v>
      </c>
      <c r="BM316" s="110" t="s">
        <v>519</v>
      </c>
    </row>
    <row r="317" spans="2:47" s="259" customFormat="1" ht="13.5">
      <c r="B317" s="119"/>
      <c r="D317" s="208" t="s">
        <v>148</v>
      </c>
      <c r="F317" s="209" t="s">
        <v>520</v>
      </c>
      <c r="L317" s="119"/>
      <c r="M317" s="210"/>
      <c r="N317" s="262"/>
      <c r="O317" s="262"/>
      <c r="P317" s="262"/>
      <c r="Q317" s="262"/>
      <c r="R317" s="262"/>
      <c r="S317" s="262"/>
      <c r="T317" s="211"/>
      <c r="AT317" s="110" t="s">
        <v>148</v>
      </c>
      <c r="AU317" s="110" t="s">
        <v>78</v>
      </c>
    </row>
    <row r="318" spans="2:47" s="259" customFormat="1" ht="27">
      <c r="B318" s="119"/>
      <c r="D318" s="208" t="s">
        <v>159</v>
      </c>
      <c r="F318" s="212" t="s">
        <v>1053</v>
      </c>
      <c r="L318" s="119"/>
      <c r="M318" s="210"/>
      <c r="N318" s="262"/>
      <c r="O318" s="262"/>
      <c r="P318" s="262"/>
      <c r="Q318" s="262"/>
      <c r="R318" s="262"/>
      <c r="S318" s="262"/>
      <c r="T318" s="211"/>
      <c r="AT318" s="110" t="s">
        <v>159</v>
      </c>
      <c r="AU318" s="110" t="s">
        <v>78</v>
      </c>
    </row>
    <row r="319" spans="2:51" s="214" customFormat="1" ht="13.5">
      <c r="B319" s="213"/>
      <c r="D319" s="208" t="s">
        <v>161</v>
      </c>
      <c r="E319" s="215" t="s">
        <v>5</v>
      </c>
      <c r="F319" s="216" t="s">
        <v>1173</v>
      </c>
      <c r="H319" s="215" t="s">
        <v>5</v>
      </c>
      <c r="L319" s="213"/>
      <c r="M319" s="217"/>
      <c r="N319" s="218"/>
      <c r="O319" s="218"/>
      <c r="P319" s="218"/>
      <c r="Q319" s="218"/>
      <c r="R319" s="218"/>
      <c r="S319" s="218"/>
      <c r="T319" s="219"/>
      <c r="AT319" s="215" t="s">
        <v>161</v>
      </c>
      <c r="AU319" s="215" t="s">
        <v>78</v>
      </c>
      <c r="AV319" s="214" t="s">
        <v>76</v>
      </c>
      <c r="AW319" s="214" t="s">
        <v>34</v>
      </c>
      <c r="AX319" s="214" t="s">
        <v>70</v>
      </c>
      <c r="AY319" s="215" t="s">
        <v>139</v>
      </c>
    </row>
    <row r="320" spans="2:51" s="214" customFormat="1" ht="13.5">
      <c r="B320" s="213"/>
      <c r="D320" s="208" t="s">
        <v>161</v>
      </c>
      <c r="E320" s="215" t="s">
        <v>5</v>
      </c>
      <c r="F320" s="216" t="s">
        <v>1055</v>
      </c>
      <c r="H320" s="215" t="s">
        <v>5</v>
      </c>
      <c r="L320" s="213"/>
      <c r="M320" s="217"/>
      <c r="N320" s="218"/>
      <c r="O320" s="218"/>
      <c r="P320" s="218"/>
      <c r="Q320" s="218"/>
      <c r="R320" s="218"/>
      <c r="S320" s="218"/>
      <c r="T320" s="219"/>
      <c r="AT320" s="215" t="s">
        <v>161</v>
      </c>
      <c r="AU320" s="215" t="s">
        <v>78</v>
      </c>
      <c r="AV320" s="214" t="s">
        <v>76</v>
      </c>
      <c r="AW320" s="214" t="s">
        <v>34</v>
      </c>
      <c r="AX320" s="214" t="s">
        <v>70</v>
      </c>
      <c r="AY320" s="215" t="s">
        <v>139</v>
      </c>
    </row>
    <row r="321" spans="2:51" s="221" customFormat="1" ht="13.5">
      <c r="B321" s="220"/>
      <c r="D321" s="208" t="s">
        <v>161</v>
      </c>
      <c r="E321" s="222" t="s">
        <v>5</v>
      </c>
      <c r="F321" s="223" t="s">
        <v>1193</v>
      </c>
      <c r="H321" s="224">
        <v>9.324</v>
      </c>
      <c r="L321" s="220"/>
      <c r="M321" s="225"/>
      <c r="N321" s="226"/>
      <c r="O321" s="226"/>
      <c r="P321" s="226"/>
      <c r="Q321" s="226"/>
      <c r="R321" s="226"/>
      <c r="S321" s="226"/>
      <c r="T321" s="227"/>
      <c r="AT321" s="222" t="s">
        <v>161</v>
      </c>
      <c r="AU321" s="222" t="s">
        <v>78</v>
      </c>
      <c r="AV321" s="221" t="s">
        <v>78</v>
      </c>
      <c r="AW321" s="221" t="s">
        <v>34</v>
      </c>
      <c r="AX321" s="221" t="s">
        <v>70</v>
      </c>
      <c r="AY321" s="222" t="s">
        <v>139</v>
      </c>
    </row>
    <row r="322" spans="2:51" s="214" customFormat="1" ht="13.5">
      <c r="B322" s="213"/>
      <c r="D322" s="208" t="s">
        <v>161</v>
      </c>
      <c r="E322" s="215" t="s">
        <v>5</v>
      </c>
      <c r="F322" s="216" t="s">
        <v>1057</v>
      </c>
      <c r="H322" s="215" t="s">
        <v>5</v>
      </c>
      <c r="L322" s="213"/>
      <c r="M322" s="217"/>
      <c r="N322" s="218"/>
      <c r="O322" s="218"/>
      <c r="P322" s="218"/>
      <c r="Q322" s="218"/>
      <c r="R322" s="218"/>
      <c r="S322" s="218"/>
      <c r="T322" s="219"/>
      <c r="AT322" s="215" t="s">
        <v>161</v>
      </c>
      <c r="AU322" s="215" t="s">
        <v>78</v>
      </c>
      <c r="AV322" s="214" t="s">
        <v>76</v>
      </c>
      <c r="AW322" s="214" t="s">
        <v>34</v>
      </c>
      <c r="AX322" s="214" t="s">
        <v>70</v>
      </c>
      <c r="AY322" s="215" t="s">
        <v>139</v>
      </c>
    </row>
    <row r="323" spans="2:51" s="221" customFormat="1" ht="13.5">
      <c r="B323" s="220"/>
      <c r="D323" s="208" t="s">
        <v>161</v>
      </c>
      <c r="E323" s="222" t="s">
        <v>5</v>
      </c>
      <c r="F323" s="223" t="s">
        <v>1194</v>
      </c>
      <c r="H323" s="224">
        <v>8.732</v>
      </c>
      <c r="L323" s="220"/>
      <c r="M323" s="225"/>
      <c r="N323" s="226"/>
      <c r="O323" s="226"/>
      <c r="P323" s="226"/>
      <c r="Q323" s="226"/>
      <c r="R323" s="226"/>
      <c r="S323" s="226"/>
      <c r="T323" s="227"/>
      <c r="AT323" s="222" t="s">
        <v>161</v>
      </c>
      <c r="AU323" s="222" t="s">
        <v>78</v>
      </c>
      <c r="AV323" s="221" t="s">
        <v>78</v>
      </c>
      <c r="AW323" s="221" t="s">
        <v>34</v>
      </c>
      <c r="AX323" s="221" t="s">
        <v>70</v>
      </c>
      <c r="AY323" s="222" t="s">
        <v>139</v>
      </c>
    </row>
    <row r="324" spans="2:51" s="229" customFormat="1" ht="13.5">
      <c r="B324" s="228"/>
      <c r="D324" s="208" t="s">
        <v>161</v>
      </c>
      <c r="E324" s="230" t="s">
        <v>5</v>
      </c>
      <c r="F324" s="231" t="s">
        <v>173</v>
      </c>
      <c r="H324" s="232">
        <v>18.056</v>
      </c>
      <c r="L324" s="228"/>
      <c r="M324" s="233"/>
      <c r="N324" s="234"/>
      <c r="O324" s="234"/>
      <c r="P324" s="234"/>
      <c r="Q324" s="234"/>
      <c r="R324" s="234"/>
      <c r="S324" s="234"/>
      <c r="T324" s="235"/>
      <c r="AT324" s="230" t="s">
        <v>161</v>
      </c>
      <c r="AU324" s="230" t="s">
        <v>78</v>
      </c>
      <c r="AV324" s="229" t="s">
        <v>146</v>
      </c>
      <c r="AW324" s="229" t="s">
        <v>34</v>
      </c>
      <c r="AX324" s="229" t="s">
        <v>76</v>
      </c>
      <c r="AY324" s="230" t="s">
        <v>139</v>
      </c>
    </row>
    <row r="325" spans="2:65" s="259" customFormat="1" ht="16.5" customHeight="1">
      <c r="B325" s="119"/>
      <c r="C325" s="196">
        <v>41</v>
      </c>
      <c r="D325" s="196" t="s">
        <v>141</v>
      </c>
      <c r="E325" s="197" t="s">
        <v>528</v>
      </c>
      <c r="F325" s="198" t="s">
        <v>2095</v>
      </c>
      <c r="G325" s="199" t="s">
        <v>302</v>
      </c>
      <c r="H325" s="200">
        <v>4.961</v>
      </c>
      <c r="I325" s="6"/>
      <c r="J325" s="202">
        <f>ROUND(I325*H325,2)</f>
        <v>0</v>
      </c>
      <c r="K325" s="198" t="s">
        <v>5</v>
      </c>
      <c r="L325" s="119"/>
      <c r="M325" s="203" t="s">
        <v>5</v>
      </c>
      <c r="N325" s="204" t="s">
        <v>41</v>
      </c>
      <c r="O325" s="262"/>
      <c r="P325" s="205">
        <f>O325*H325</f>
        <v>0</v>
      </c>
      <c r="Q325" s="205">
        <v>0</v>
      </c>
      <c r="R325" s="205">
        <f>Q325*H325</f>
        <v>0</v>
      </c>
      <c r="S325" s="205">
        <v>0</v>
      </c>
      <c r="T325" s="206">
        <f>S325*H325</f>
        <v>0</v>
      </c>
      <c r="AR325" s="110" t="s">
        <v>146</v>
      </c>
      <c r="AT325" s="110" t="s">
        <v>141</v>
      </c>
      <c r="AU325" s="110" t="s">
        <v>78</v>
      </c>
      <c r="AY325" s="110" t="s">
        <v>139</v>
      </c>
      <c r="BE325" s="207">
        <f>IF(N325="základní",J325,0)</f>
        <v>0</v>
      </c>
      <c r="BF325" s="207">
        <f>IF(N325="snížená",J325,0)</f>
        <v>0</v>
      </c>
      <c r="BG325" s="207">
        <f>IF(N325="zákl. přenesená",J325,0)</f>
        <v>0</v>
      </c>
      <c r="BH325" s="207">
        <f>IF(N325="sníž. přenesená",J325,0)</f>
        <v>0</v>
      </c>
      <c r="BI325" s="207">
        <f>IF(N325="nulová",J325,0)</f>
        <v>0</v>
      </c>
      <c r="BJ325" s="110" t="s">
        <v>76</v>
      </c>
      <c r="BK325" s="207">
        <f>ROUND(I325*H325,2)</f>
        <v>0</v>
      </c>
      <c r="BL325" s="110" t="s">
        <v>146</v>
      </c>
      <c r="BM325" s="110" t="s">
        <v>530</v>
      </c>
    </row>
    <row r="326" spans="2:47" s="259" customFormat="1" ht="27">
      <c r="B326" s="119"/>
      <c r="D326" s="208" t="s">
        <v>148</v>
      </c>
      <c r="F326" s="209" t="s">
        <v>2096</v>
      </c>
      <c r="L326" s="119"/>
      <c r="M326" s="210"/>
      <c r="N326" s="262"/>
      <c r="O326" s="262"/>
      <c r="P326" s="262"/>
      <c r="Q326" s="262"/>
      <c r="R326" s="262"/>
      <c r="S326" s="262"/>
      <c r="T326" s="211"/>
      <c r="AT326" s="110" t="s">
        <v>148</v>
      </c>
      <c r="AU326" s="110" t="s">
        <v>78</v>
      </c>
    </row>
    <row r="327" spans="2:47" s="259" customFormat="1" ht="27">
      <c r="B327" s="119"/>
      <c r="D327" s="208" t="s">
        <v>159</v>
      </c>
      <c r="F327" s="212" t="s">
        <v>1053</v>
      </c>
      <c r="L327" s="119"/>
      <c r="M327" s="210"/>
      <c r="N327" s="262"/>
      <c r="O327" s="262"/>
      <c r="P327" s="262"/>
      <c r="Q327" s="262"/>
      <c r="R327" s="262"/>
      <c r="S327" s="262"/>
      <c r="T327" s="211"/>
      <c r="AT327" s="110" t="s">
        <v>159</v>
      </c>
      <c r="AU327" s="110" t="s">
        <v>78</v>
      </c>
    </row>
    <row r="328" spans="2:51" s="214" customFormat="1" ht="13.5">
      <c r="B328" s="213"/>
      <c r="D328" s="208" t="s">
        <v>161</v>
      </c>
      <c r="E328" s="215" t="s">
        <v>5</v>
      </c>
      <c r="F328" s="216" t="s">
        <v>533</v>
      </c>
      <c r="H328" s="215" t="s">
        <v>5</v>
      </c>
      <c r="L328" s="213"/>
      <c r="M328" s="217"/>
      <c r="N328" s="218"/>
      <c r="O328" s="218"/>
      <c r="P328" s="218"/>
      <c r="Q328" s="218"/>
      <c r="R328" s="218"/>
      <c r="S328" s="218"/>
      <c r="T328" s="219"/>
      <c r="AT328" s="215" t="s">
        <v>161</v>
      </c>
      <c r="AU328" s="215" t="s">
        <v>78</v>
      </c>
      <c r="AV328" s="214" t="s">
        <v>76</v>
      </c>
      <c r="AW328" s="214" t="s">
        <v>34</v>
      </c>
      <c r="AX328" s="214" t="s">
        <v>70</v>
      </c>
      <c r="AY328" s="215" t="s">
        <v>139</v>
      </c>
    </row>
    <row r="329" spans="2:51" s="221" customFormat="1" ht="13.5">
      <c r="B329" s="220"/>
      <c r="D329" s="208" t="s">
        <v>161</v>
      </c>
      <c r="E329" s="222" t="s">
        <v>5</v>
      </c>
      <c r="F329" s="223" t="s">
        <v>1195</v>
      </c>
      <c r="H329" s="224">
        <v>4.961</v>
      </c>
      <c r="L329" s="220"/>
      <c r="M329" s="225"/>
      <c r="N329" s="226"/>
      <c r="O329" s="226"/>
      <c r="P329" s="226"/>
      <c r="Q329" s="226"/>
      <c r="R329" s="226"/>
      <c r="S329" s="226"/>
      <c r="T329" s="227"/>
      <c r="AT329" s="222" t="s">
        <v>161</v>
      </c>
      <c r="AU329" s="222" t="s">
        <v>78</v>
      </c>
      <c r="AV329" s="221" t="s">
        <v>78</v>
      </c>
      <c r="AW329" s="221" t="s">
        <v>34</v>
      </c>
      <c r="AX329" s="221" t="s">
        <v>76</v>
      </c>
      <c r="AY329" s="222" t="s">
        <v>139</v>
      </c>
    </row>
    <row r="330" spans="2:63" s="184" customFormat="1" ht="29.85" customHeight="1">
      <c r="B330" s="183"/>
      <c r="D330" s="185" t="s">
        <v>69</v>
      </c>
      <c r="E330" s="194" t="s">
        <v>174</v>
      </c>
      <c r="F330" s="194" t="s">
        <v>591</v>
      </c>
      <c r="J330" s="195">
        <f>BK330</f>
        <v>0</v>
      </c>
      <c r="L330" s="183"/>
      <c r="M330" s="188"/>
      <c r="N330" s="189"/>
      <c r="O330" s="189"/>
      <c r="P330" s="190">
        <f>SUM(P331:P379)</f>
        <v>0</v>
      </c>
      <c r="Q330" s="189"/>
      <c r="R330" s="190">
        <f>SUM(R331:R379)</f>
        <v>34.56496</v>
      </c>
      <c r="S330" s="189"/>
      <c r="T330" s="191">
        <f>SUM(T331:T379)</f>
        <v>0</v>
      </c>
      <c r="AR330" s="185" t="s">
        <v>76</v>
      </c>
      <c r="AT330" s="192" t="s">
        <v>69</v>
      </c>
      <c r="AU330" s="192" t="s">
        <v>76</v>
      </c>
      <c r="AY330" s="185" t="s">
        <v>139</v>
      </c>
      <c r="BK330" s="193">
        <f>SUM(BK331:BK379)</f>
        <v>0</v>
      </c>
    </row>
    <row r="331" spans="2:65" s="259" customFormat="1" ht="25.5" customHeight="1">
      <c r="B331" s="119"/>
      <c r="C331" s="196">
        <v>42</v>
      </c>
      <c r="D331" s="196" t="s">
        <v>141</v>
      </c>
      <c r="E331" s="197" t="s">
        <v>593</v>
      </c>
      <c r="F331" s="198" t="s">
        <v>594</v>
      </c>
      <c r="G331" s="199" t="s">
        <v>144</v>
      </c>
      <c r="H331" s="200">
        <v>60</v>
      </c>
      <c r="I331" s="6"/>
      <c r="J331" s="202">
        <f>ROUND(I331*H331,2)</f>
        <v>0</v>
      </c>
      <c r="K331" s="198" t="s">
        <v>145</v>
      </c>
      <c r="L331" s="119"/>
      <c r="M331" s="203" t="s">
        <v>5</v>
      </c>
      <c r="N331" s="204" t="s">
        <v>41</v>
      </c>
      <c r="O331" s="262"/>
      <c r="P331" s="205">
        <f>O331*H331</f>
        <v>0</v>
      </c>
      <c r="Q331" s="205">
        <v>0</v>
      </c>
      <c r="R331" s="205">
        <f>Q331*H331</f>
        <v>0</v>
      </c>
      <c r="S331" s="205">
        <v>0</v>
      </c>
      <c r="T331" s="206">
        <f>S331*H331</f>
        <v>0</v>
      </c>
      <c r="AR331" s="110" t="s">
        <v>146</v>
      </c>
      <c r="AT331" s="110" t="s">
        <v>141</v>
      </c>
      <c r="AU331" s="110" t="s">
        <v>78</v>
      </c>
      <c r="AY331" s="110" t="s">
        <v>139</v>
      </c>
      <c r="BE331" s="207">
        <f>IF(N331="základní",J331,0)</f>
        <v>0</v>
      </c>
      <c r="BF331" s="207">
        <f>IF(N331="snížená",J331,0)</f>
        <v>0</v>
      </c>
      <c r="BG331" s="207">
        <f>IF(N331="zákl. přenesená",J331,0)</f>
        <v>0</v>
      </c>
      <c r="BH331" s="207">
        <f>IF(N331="sníž. přenesená",J331,0)</f>
        <v>0</v>
      </c>
      <c r="BI331" s="207">
        <f>IF(N331="nulová",J331,0)</f>
        <v>0</v>
      </c>
      <c r="BJ331" s="110" t="s">
        <v>76</v>
      </c>
      <c r="BK331" s="207">
        <f>ROUND(I331*H331,2)</f>
        <v>0</v>
      </c>
      <c r="BL331" s="110" t="s">
        <v>146</v>
      </c>
      <c r="BM331" s="110" t="s">
        <v>595</v>
      </c>
    </row>
    <row r="332" spans="2:47" s="259" customFormat="1" ht="27">
      <c r="B332" s="119"/>
      <c r="D332" s="208" t="s">
        <v>148</v>
      </c>
      <c r="F332" s="209" t="s">
        <v>596</v>
      </c>
      <c r="L332" s="119"/>
      <c r="M332" s="210"/>
      <c r="N332" s="262"/>
      <c r="O332" s="262"/>
      <c r="P332" s="262"/>
      <c r="Q332" s="262"/>
      <c r="R332" s="262"/>
      <c r="S332" s="262"/>
      <c r="T332" s="211"/>
      <c r="AT332" s="110" t="s">
        <v>148</v>
      </c>
      <c r="AU332" s="110" t="s">
        <v>78</v>
      </c>
    </row>
    <row r="333" spans="2:47" s="259" customFormat="1" ht="27">
      <c r="B333" s="119"/>
      <c r="D333" s="208" t="s">
        <v>159</v>
      </c>
      <c r="F333" s="212" t="s">
        <v>1053</v>
      </c>
      <c r="L333" s="119"/>
      <c r="M333" s="210"/>
      <c r="N333" s="262"/>
      <c r="O333" s="262"/>
      <c r="P333" s="262"/>
      <c r="Q333" s="262"/>
      <c r="R333" s="262"/>
      <c r="S333" s="262"/>
      <c r="T333" s="211"/>
      <c r="AT333" s="110" t="s">
        <v>159</v>
      </c>
      <c r="AU333" s="110" t="s">
        <v>78</v>
      </c>
    </row>
    <row r="334" spans="2:51" s="214" customFormat="1" ht="13.5">
      <c r="B334" s="213"/>
      <c r="D334" s="208" t="s">
        <v>161</v>
      </c>
      <c r="E334" s="215" t="s">
        <v>5</v>
      </c>
      <c r="F334" s="216" t="s">
        <v>1196</v>
      </c>
      <c r="H334" s="215" t="s">
        <v>5</v>
      </c>
      <c r="L334" s="213"/>
      <c r="M334" s="217"/>
      <c r="N334" s="218"/>
      <c r="O334" s="218"/>
      <c r="P334" s="218"/>
      <c r="Q334" s="218"/>
      <c r="R334" s="218"/>
      <c r="S334" s="218"/>
      <c r="T334" s="219"/>
      <c r="AT334" s="215" t="s">
        <v>161</v>
      </c>
      <c r="AU334" s="215" t="s">
        <v>78</v>
      </c>
      <c r="AV334" s="214" t="s">
        <v>76</v>
      </c>
      <c r="AW334" s="214" t="s">
        <v>34</v>
      </c>
      <c r="AX334" s="214" t="s">
        <v>70</v>
      </c>
      <c r="AY334" s="215" t="s">
        <v>139</v>
      </c>
    </row>
    <row r="335" spans="2:51" s="221" customFormat="1" ht="13.5">
      <c r="B335" s="220"/>
      <c r="D335" s="208" t="s">
        <v>161</v>
      </c>
      <c r="E335" s="222" t="s">
        <v>5</v>
      </c>
      <c r="F335" s="223" t="s">
        <v>1072</v>
      </c>
      <c r="H335" s="224">
        <v>60</v>
      </c>
      <c r="L335" s="220"/>
      <c r="M335" s="225"/>
      <c r="N335" s="226"/>
      <c r="O335" s="226"/>
      <c r="P335" s="226"/>
      <c r="Q335" s="226"/>
      <c r="R335" s="226"/>
      <c r="S335" s="226"/>
      <c r="T335" s="227"/>
      <c r="AT335" s="222" t="s">
        <v>161</v>
      </c>
      <c r="AU335" s="222" t="s">
        <v>78</v>
      </c>
      <c r="AV335" s="221" t="s">
        <v>78</v>
      </c>
      <c r="AW335" s="221" t="s">
        <v>34</v>
      </c>
      <c r="AX335" s="221" t="s">
        <v>76</v>
      </c>
      <c r="AY335" s="222" t="s">
        <v>139</v>
      </c>
    </row>
    <row r="336" spans="2:65" s="259" customFormat="1" ht="16.5" customHeight="1">
      <c r="B336" s="119"/>
      <c r="C336" s="196">
        <v>43</v>
      </c>
      <c r="D336" s="196" t="s">
        <v>141</v>
      </c>
      <c r="E336" s="197" t="s">
        <v>598</v>
      </c>
      <c r="F336" s="198" t="s">
        <v>599</v>
      </c>
      <c r="G336" s="199" t="s">
        <v>144</v>
      </c>
      <c r="H336" s="200">
        <v>114</v>
      </c>
      <c r="I336" s="6"/>
      <c r="J336" s="202">
        <f>ROUND(I336*H336,2)</f>
        <v>0</v>
      </c>
      <c r="K336" s="198" t="s">
        <v>145</v>
      </c>
      <c r="L336" s="119"/>
      <c r="M336" s="203" t="s">
        <v>5</v>
      </c>
      <c r="N336" s="204" t="s">
        <v>41</v>
      </c>
      <c r="O336" s="262"/>
      <c r="P336" s="205">
        <f>O336*H336</f>
        <v>0</v>
      </c>
      <c r="Q336" s="205">
        <v>0</v>
      </c>
      <c r="R336" s="205">
        <f>Q336*H336</f>
        <v>0</v>
      </c>
      <c r="S336" s="205">
        <v>0</v>
      </c>
      <c r="T336" s="206">
        <f>S336*H336</f>
        <v>0</v>
      </c>
      <c r="AR336" s="110" t="s">
        <v>146</v>
      </c>
      <c r="AT336" s="110" t="s">
        <v>141</v>
      </c>
      <c r="AU336" s="110" t="s">
        <v>78</v>
      </c>
      <c r="AY336" s="110" t="s">
        <v>139</v>
      </c>
      <c r="BE336" s="207">
        <f>IF(N336="základní",J336,0)</f>
        <v>0</v>
      </c>
      <c r="BF336" s="207">
        <f>IF(N336="snížená",J336,0)</f>
        <v>0</v>
      </c>
      <c r="BG336" s="207">
        <f>IF(N336="zákl. přenesená",J336,0)</f>
        <v>0</v>
      </c>
      <c r="BH336" s="207">
        <f>IF(N336="sníž. přenesená",J336,0)</f>
        <v>0</v>
      </c>
      <c r="BI336" s="207">
        <f>IF(N336="nulová",J336,0)</f>
        <v>0</v>
      </c>
      <c r="BJ336" s="110" t="s">
        <v>76</v>
      </c>
      <c r="BK336" s="207">
        <f>ROUND(I336*H336,2)</f>
        <v>0</v>
      </c>
      <c r="BL336" s="110" t="s">
        <v>146</v>
      </c>
      <c r="BM336" s="110" t="s">
        <v>600</v>
      </c>
    </row>
    <row r="337" spans="2:47" s="259" customFormat="1" ht="13.5">
      <c r="B337" s="119"/>
      <c r="D337" s="208" t="s">
        <v>148</v>
      </c>
      <c r="F337" s="209" t="s">
        <v>601</v>
      </c>
      <c r="L337" s="119"/>
      <c r="M337" s="210"/>
      <c r="N337" s="262"/>
      <c r="O337" s="262"/>
      <c r="P337" s="262"/>
      <c r="Q337" s="262"/>
      <c r="R337" s="262"/>
      <c r="S337" s="262"/>
      <c r="T337" s="211"/>
      <c r="AT337" s="110" t="s">
        <v>148</v>
      </c>
      <c r="AU337" s="110" t="s">
        <v>78</v>
      </c>
    </row>
    <row r="338" spans="2:51" s="214" customFormat="1" ht="13.5">
      <c r="B338" s="213"/>
      <c r="D338" s="208" t="s">
        <v>161</v>
      </c>
      <c r="E338" s="215" t="s">
        <v>5</v>
      </c>
      <c r="F338" s="216" t="s">
        <v>1196</v>
      </c>
      <c r="H338" s="215" t="s">
        <v>5</v>
      </c>
      <c r="L338" s="213"/>
      <c r="M338" s="217"/>
      <c r="N338" s="218"/>
      <c r="O338" s="218"/>
      <c r="P338" s="218"/>
      <c r="Q338" s="218"/>
      <c r="R338" s="218"/>
      <c r="S338" s="218"/>
      <c r="T338" s="219"/>
      <c r="AT338" s="215" t="s">
        <v>161</v>
      </c>
      <c r="AU338" s="215" t="s">
        <v>78</v>
      </c>
      <c r="AV338" s="214" t="s">
        <v>76</v>
      </c>
      <c r="AW338" s="214" t="s">
        <v>34</v>
      </c>
      <c r="AX338" s="214" t="s">
        <v>70</v>
      </c>
      <c r="AY338" s="215" t="s">
        <v>139</v>
      </c>
    </row>
    <row r="339" spans="2:51" s="221" customFormat="1" ht="13.5">
      <c r="B339" s="220"/>
      <c r="D339" s="208" t="s">
        <v>161</v>
      </c>
      <c r="E339" s="222" t="s">
        <v>5</v>
      </c>
      <c r="F339" s="223" t="s">
        <v>252</v>
      </c>
      <c r="H339" s="224">
        <v>60</v>
      </c>
      <c r="L339" s="220"/>
      <c r="M339" s="225"/>
      <c r="N339" s="226"/>
      <c r="O339" s="226"/>
      <c r="P339" s="226"/>
      <c r="Q339" s="226"/>
      <c r="R339" s="226"/>
      <c r="S339" s="226"/>
      <c r="T339" s="227"/>
      <c r="AT339" s="222" t="s">
        <v>161</v>
      </c>
      <c r="AU339" s="222" t="s">
        <v>78</v>
      </c>
      <c r="AV339" s="221" t="s">
        <v>78</v>
      </c>
      <c r="AW339" s="221" t="s">
        <v>34</v>
      </c>
      <c r="AX339" s="221" t="s">
        <v>70</v>
      </c>
      <c r="AY339" s="222" t="s">
        <v>139</v>
      </c>
    </row>
    <row r="340" spans="2:51" s="237" customFormat="1" ht="13.5">
      <c r="B340" s="236"/>
      <c r="D340" s="208" t="s">
        <v>161</v>
      </c>
      <c r="E340" s="238" t="s">
        <v>5</v>
      </c>
      <c r="F340" s="239" t="s">
        <v>353</v>
      </c>
      <c r="H340" s="240">
        <v>60</v>
      </c>
      <c r="L340" s="236"/>
      <c r="M340" s="241"/>
      <c r="N340" s="242"/>
      <c r="O340" s="242"/>
      <c r="P340" s="242"/>
      <c r="Q340" s="242"/>
      <c r="R340" s="242"/>
      <c r="S340" s="242"/>
      <c r="T340" s="243"/>
      <c r="AT340" s="238" t="s">
        <v>161</v>
      </c>
      <c r="AU340" s="238" t="s">
        <v>78</v>
      </c>
      <c r="AV340" s="237" t="s">
        <v>154</v>
      </c>
      <c r="AW340" s="237" t="s">
        <v>34</v>
      </c>
      <c r="AX340" s="237" t="s">
        <v>70</v>
      </c>
      <c r="AY340" s="238" t="s">
        <v>139</v>
      </c>
    </row>
    <row r="341" spans="2:51" s="214" customFormat="1" ht="13.5">
      <c r="B341" s="213"/>
      <c r="D341" s="208" t="s">
        <v>161</v>
      </c>
      <c r="E341" s="215" t="s">
        <v>5</v>
      </c>
      <c r="F341" s="216" t="s">
        <v>1197</v>
      </c>
      <c r="H341" s="215" t="s">
        <v>5</v>
      </c>
      <c r="L341" s="213"/>
      <c r="M341" s="217"/>
      <c r="N341" s="218"/>
      <c r="O341" s="218"/>
      <c r="P341" s="218"/>
      <c r="Q341" s="218"/>
      <c r="R341" s="218"/>
      <c r="S341" s="218"/>
      <c r="T341" s="219"/>
      <c r="AT341" s="215" t="s">
        <v>161</v>
      </c>
      <c r="AU341" s="215" t="s">
        <v>78</v>
      </c>
      <c r="AV341" s="214" t="s">
        <v>76</v>
      </c>
      <c r="AW341" s="214" t="s">
        <v>34</v>
      </c>
      <c r="AX341" s="214" t="s">
        <v>70</v>
      </c>
      <c r="AY341" s="215" t="s">
        <v>139</v>
      </c>
    </row>
    <row r="342" spans="2:51" s="221" customFormat="1" ht="13.5">
      <c r="B342" s="220"/>
      <c r="D342" s="208" t="s">
        <v>161</v>
      </c>
      <c r="E342" s="222" t="s">
        <v>5</v>
      </c>
      <c r="F342" s="223" t="s">
        <v>1074</v>
      </c>
      <c r="H342" s="224">
        <v>54</v>
      </c>
      <c r="L342" s="220"/>
      <c r="M342" s="225"/>
      <c r="N342" s="226"/>
      <c r="O342" s="226"/>
      <c r="P342" s="226"/>
      <c r="Q342" s="226"/>
      <c r="R342" s="226"/>
      <c r="S342" s="226"/>
      <c r="T342" s="227"/>
      <c r="AT342" s="222" t="s">
        <v>161</v>
      </c>
      <c r="AU342" s="222" t="s">
        <v>78</v>
      </c>
      <c r="AV342" s="221" t="s">
        <v>78</v>
      </c>
      <c r="AW342" s="221" t="s">
        <v>34</v>
      </c>
      <c r="AX342" s="221" t="s">
        <v>70</v>
      </c>
      <c r="AY342" s="222" t="s">
        <v>139</v>
      </c>
    </row>
    <row r="343" spans="2:51" s="237" customFormat="1" ht="13.5">
      <c r="B343" s="236"/>
      <c r="D343" s="208" t="s">
        <v>161</v>
      </c>
      <c r="E343" s="238" t="s">
        <v>5</v>
      </c>
      <c r="F343" s="239" t="s">
        <v>353</v>
      </c>
      <c r="H343" s="240">
        <v>54</v>
      </c>
      <c r="L343" s="236"/>
      <c r="M343" s="241"/>
      <c r="N343" s="242"/>
      <c r="O343" s="242"/>
      <c r="P343" s="242"/>
      <c r="Q343" s="242"/>
      <c r="R343" s="242"/>
      <c r="S343" s="242"/>
      <c r="T343" s="243"/>
      <c r="AT343" s="238" t="s">
        <v>161</v>
      </c>
      <c r="AU343" s="238" t="s">
        <v>78</v>
      </c>
      <c r="AV343" s="237" t="s">
        <v>154</v>
      </c>
      <c r="AW343" s="237" t="s">
        <v>34</v>
      </c>
      <c r="AX343" s="237" t="s">
        <v>70</v>
      </c>
      <c r="AY343" s="238" t="s">
        <v>139</v>
      </c>
    </row>
    <row r="344" spans="2:51" s="229" customFormat="1" ht="13.5">
      <c r="B344" s="228"/>
      <c r="D344" s="208" t="s">
        <v>161</v>
      </c>
      <c r="E344" s="230" t="s">
        <v>5</v>
      </c>
      <c r="F344" s="231" t="s">
        <v>173</v>
      </c>
      <c r="H344" s="232">
        <v>114</v>
      </c>
      <c r="L344" s="228"/>
      <c r="M344" s="233"/>
      <c r="N344" s="234"/>
      <c r="O344" s="234"/>
      <c r="P344" s="234"/>
      <c r="Q344" s="234"/>
      <c r="R344" s="234"/>
      <c r="S344" s="234"/>
      <c r="T344" s="235"/>
      <c r="AT344" s="230" t="s">
        <v>161</v>
      </c>
      <c r="AU344" s="230" t="s">
        <v>78</v>
      </c>
      <c r="AV344" s="229" t="s">
        <v>146</v>
      </c>
      <c r="AW344" s="229" t="s">
        <v>34</v>
      </c>
      <c r="AX344" s="229" t="s">
        <v>76</v>
      </c>
      <c r="AY344" s="230" t="s">
        <v>139</v>
      </c>
    </row>
    <row r="345" spans="2:65" s="259" customFormat="1" ht="25.5" customHeight="1">
      <c r="B345" s="119"/>
      <c r="C345" s="196">
        <v>44</v>
      </c>
      <c r="D345" s="196" t="s">
        <v>141</v>
      </c>
      <c r="E345" s="197" t="s">
        <v>603</v>
      </c>
      <c r="F345" s="198" t="s">
        <v>604</v>
      </c>
      <c r="G345" s="199" t="s">
        <v>144</v>
      </c>
      <c r="H345" s="200">
        <v>60</v>
      </c>
      <c r="I345" s="6"/>
      <c r="J345" s="202">
        <f>ROUND(I345*H345,2)</f>
        <v>0</v>
      </c>
      <c r="K345" s="198" t="s">
        <v>145</v>
      </c>
      <c r="L345" s="119"/>
      <c r="M345" s="203" t="s">
        <v>5</v>
      </c>
      <c r="N345" s="204" t="s">
        <v>41</v>
      </c>
      <c r="O345" s="262"/>
      <c r="P345" s="205">
        <f>O345*H345</f>
        <v>0</v>
      </c>
      <c r="Q345" s="205">
        <v>0</v>
      </c>
      <c r="R345" s="205">
        <f>Q345*H345</f>
        <v>0</v>
      </c>
      <c r="S345" s="205">
        <v>0</v>
      </c>
      <c r="T345" s="206">
        <f>S345*H345</f>
        <v>0</v>
      </c>
      <c r="AR345" s="110" t="s">
        <v>146</v>
      </c>
      <c r="AT345" s="110" t="s">
        <v>141</v>
      </c>
      <c r="AU345" s="110" t="s">
        <v>78</v>
      </c>
      <c r="AY345" s="110" t="s">
        <v>139</v>
      </c>
      <c r="BE345" s="207">
        <f>IF(N345="základní",J345,0)</f>
        <v>0</v>
      </c>
      <c r="BF345" s="207">
        <f>IF(N345="snížená",J345,0)</f>
        <v>0</v>
      </c>
      <c r="BG345" s="207">
        <f>IF(N345="zákl. přenesená",J345,0)</f>
        <v>0</v>
      </c>
      <c r="BH345" s="207">
        <f>IF(N345="sníž. přenesená",J345,0)</f>
        <v>0</v>
      </c>
      <c r="BI345" s="207">
        <f>IF(N345="nulová",J345,0)</f>
        <v>0</v>
      </c>
      <c r="BJ345" s="110" t="s">
        <v>76</v>
      </c>
      <c r="BK345" s="207">
        <f>ROUND(I345*H345,2)</f>
        <v>0</v>
      </c>
      <c r="BL345" s="110" t="s">
        <v>146</v>
      </c>
      <c r="BM345" s="110" t="s">
        <v>605</v>
      </c>
    </row>
    <row r="346" spans="2:47" s="259" customFormat="1" ht="27">
      <c r="B346" s="119"/>
      <c r="D346" s="208" t="s">
        <v>148</v>
      </c>
      <c r="F346" s="209" t="s">
        <v>606</v>
      </c>
      <c r="L346" s="119"/>
      <c r="M346" s="210"/>
      <c r="N346" s="262"/>
      <c r="O346" s="262"/>
      <c r="P346" s="262"/>
      <c r="Q346" s="262"/>
      <c r="R346" s="262"/>
      <c r="S346" s="262"/>
      <c r="T346" s="211"/>
      <c r="AT346" s="110" t="s">
        <v>148</v>
      </c>
      <c r="AU346" s="110" t="s">
        <v>78</v>
      </c>
    </row>
    <row r="347" spans="2:65" s="259" customFormat="1" ht="25.5" customHeight="1">
      <c r="B347" s="119"/>
      <c r="C347" s="196">
        <v>45</v>
      </c>
      <c r="D347" s="196" t="s">
        <v>141</v>
      </c>
      <c r="E347" s="197" t="s">
        <v>608</v>
      </c>
      <c r="F347" s="198" t="s">
        <v>609</v>
      </c>
      <c r="G347" s="199" t="s">
        <v>144</v>
      </c>
      <c r="H347" s="200">
        <v>54</v>
      </c>
      <c r="I347" s="6"/>
      <c r="J347" s="202">
        <f>ROUND(I347*H347,2)</f>
        <v>0</v>
      </c>
      <c r="K347" s="198" t="s">
        <v>145</v>
      </c>
      <c r="L347" s="119"/>
      <c r="M347" s="203" t="s">
        <v>5</v>
      </c>
      <c r="N347" s="204" t="s">
        <v>41</v>
      </c>
      <c r="O347" s="262"/>
      <c r="P347" s="205">
        <f>O347*H347</f>
        <v>0</v>
      </c>
      <c r="Q347" s="205">
        <v>0</v>
      </c>
      <c r="R347" s="205">
        <f>Q347*H347</f>
        <v>0</v>
      </c>
      <c r="S347" s="205">
        <v>0</v>
      </c>
      <c r="T347" s="206">
        <f>S347*H347</f>
        <v>0</v>
      </c>
      <c r="AR347" s="110" t="s">
        <v>146</v>
      </c>
      <c r="AT347" s="110" t="s">
        <v>141</v>
      </c>
      <c r="AU347" s="110" t="s">
        <v>78</v>
      </c>
      <c r="AY347" s="110" t="s">
        <v>139</v>
      </c>
      <c r="BE347" s="207">
        <f>IF(N347="základní",J347,0)</f>
        <v>0</v>
      </c>
      <c r="BF347" s="207">
        <f>IF(N347="snížená",J347,0)</f>
        <v>0</v>
      </c>
      <c r="BG347" s="207">
        <f>IF(N347="zákl. přenesená",J347,0)</f>
        <v>0</v>
      </c>
      <c r="BH347" s="207">
        <f>IF(N347="sníž. přenesená",J347,0)</f>
        <v>0</v>
      </c>
      <c r="BI347" s="207">
        <f>IF(N347="nulová",J347,0)</f>
        <v>0</v>
      </c>
      <c r="BJ347" s="110" t="s">
        <v>76</v>
      </c>
      <c r="BK347" s="207">
        <f>ROUND(I347*H347,2)</f>
        <v>0</v>
      </c>
      <c r="BL347" s="110" t="s">
        <v>146</v>
      </c>
      <c r="BM347" s="110" t="s">
        <v>610</v>
      </c>
    </row>
    <row r="348" spans="2:47" s="259" customFormat="1" ht="27">
      <c r="B348" s="119"/>
      <c r="D348" s="208" t="s">
        <v>148</v>
      </c>
      <c r="F348" s="209" t="s">
        <v>611</v>
      </c>
      <c r="L348" s="119"/>
      <c r="M348" s="210"/>
      <c r="N348" s="262"/>
      <c r="O348" s="262"/>
      <c r="P348" s="262"/>
      <c r="Q348" s="262"/>
      <c r="R348" s="262"/>
      <c r="S348" s="262"/>
      <c r="T348" s="211"/>
      <c r="AT348" s="110" t="s">
        <v>148</v>
      </c>
      <c r="AU348" s="110" t="s">
        <v>78</v>
      </c>
    </row>
    <row r="349" spans="2:65" s="259" customFormat="1" ht="16.5" customHeight="1">
      <c r="B349" s="119"/>
      <c r="C349" s="196">
        <v>46</v>
      </c>
      <c r="D349" s="196" t="s">
        <v>141</v>
      </c>
      <c r="E349" s="197" t="s">
        <v>641</v>
      </c>
      <c r="F349" s="198" t="s">
        <v>642</v>
      </c>
      <c r="G349" s="199" t="s">
        <v>144</v>
      </c>
      <c r="H349" s="200">
        <v>90</v>
      </c>
      <c r="I349" s="6"/>
      <c r="J349" s="202">
        <f>ROUND(I349*H349,2)</f>
        <v>0</v>
      </c>
      <c r="K349" s="198" t="s">
        <v>145</v>
      </c>
      <c r="L349" s="119"/>
      <c r="M349" s="203" t="s">
        <v>5</v>
      </c>
      <c r="N349" s="204" t="s">
        <v>41</v>
      </c>
      <c r="O349" s="262"/>
      <c r="P349" s="205">
        <f>O349*H349</f>
        <v>0</v>
      </c>
      <c r="Q349" s="205">
        <v>0.20746</v>
      </c>
      <c r="R349" s="205">
        <f>Q349*H349</f>
        <v>18.671400000000002</v>
      </c>
      <c r="S349" s="205">
        <v>0</v>
      </c>
      <c r="T349" s="206">
        <f>S349*H349</f>
        <v>0</v>
      </c>
      <c r="AR349" s="110" t="s">
        <v>146</v>
      </c>
      <c r="AT349" s="110" t="s">
        <v>141</v>
      </c>
      <c r="AU349" s="110" t="s">
        <v>78</v>
      </c>
      <c r="AY349" s="110" t="s">
        <v>139</v>
      </c>
      <c r="BE349" s="207">
        <f>IF(N349="základní",J349,0)</f>
        <v>0</v>
      </c>
      <c r="BF349" s="207">
        <f>IF(N349="snížená",J349,0)</f>
        <v>0</v>
      </c>
      <c r="BG349" s="207">
        <f>IF(N349="zákl. přenesená",J349,0)</f>
        <v>0</v>
      </c>
      <c r="BH349" s="207">
        <f>IF(N349="sníž. přenesená",J349,0)</f>
        <v>0</v>
      </c>
      <c r="BI349" s="207">
        <f>IF(N349="nulová",J349,0)</f>
        <v>0</v>
      </c>
      <c r="BJ349" s="110" t="s">
        <v>76</v>
      </c>
      <c r="BK349" s="207">
        <f>ROUND(I349*H349,2)</f>
        <v>0</v>
      </c>
      <c r="BL349" s="110" t="s">
        <v>146</v>
      </c>
      <c r="BM349" s="110" t="s">
        <v>643</v>
      </c>
    </row>
    <row r="350" spans="2:47" s="259" customFormat="1" ht="27">
      <c r="B350" s="119"/>
      <c r="D350" s="208" t="s">
        <v>148</v>
      </c>
      <c r="F350" s="209" t="s">
        <v>644</v>
      </c>
      <c r="L350" s="119"/>
      <c r="M350" s="210"/>
      <c r="N350" s="262"/>
      <c r="O350" s="262"/>
      <c r="P350" s="262"/>
      <c r="Q350" s="262"/>
      <c r="R350" s="262"/>
      <c r="S350" s="262"/>
      <c r="T350" s="211"/>
      <c r="AT350" s="110" t="s">
        <v>148</v>
      </c>
      <c r="AU350" s="110" t="s">
        <v>78</v>
      </c>
    </row>
    <row r="351" spans="2:47" s="259" customFormat="1" ht="27">
      <c r="B351" s="119"/>
      <c r="D351" s="208" t="s">
        <v>159</v>
      </c>
      <c r="F351" s="212" t="s">
        <v>1053</v>
      </c>
      <c r="L351" s="119"/>
      <c r="M351" s="210"/>
      <c r="N351" s="262"/>
      <c r="O351" s="262"/>
      <c r="P351" s="262"/>
      <c r="Q351" s="262"/>
      <c r="R351" s="262"/>
      <c r="S351" s="262"/>
      <c r="T351" s="211"/>
      <c r="AT351" s="110" t="s">
        <v>159</v>
      </c>
      <c r="AU351" s="110" t="s">
        <v>78</v>
      </c>
    </row>
    <row r="352" spans="2:51" s="214" customFormat="1" ht="13.5">
      <c r="B352" s="213"/>
      <c r="D352" s="208" t="s">
        <v>161</v>
      </c>
      <c r="E352" s="215" t="s">
        <v>5</v>
      </c>
      <c r="F352" s="216" t="s">
        <v>645</v>
      </c>
      <c r="H352" s="215" t="s">
        <v>5</v>
      </c>
      <c r="L352" s="213"/>
      <c r="M352" s="217"/>
      <c r="N352" s="218"/>
      <c r="O352" s="218"/>
      <c r="P352" s="218"/>
      <c r="Q352" s="218"/>
      <c r="R352" s="218"/>
      <c r="S352" s="218"/>
      <c r="T352" s="219"/>
      <c r="AT352" s="215" t="s">
        <v>161</v>
      </c>
      <c r="AU352" s="215" t="s">
        <v>78</v>
      </c>
      <c r="AV352" s="214" t="s">
        <v>76</v>
      </c>
      <c r="AW352" s="214" t="s">
        <v>34</v>
      </c>
      <c r="AX352" s="214" t="s">
        <v>70</v>
      </c>
      <c r="AY352" s="215" t="s">
        <v>139</v>
      </c>
    </row>
    <row r="353" spans="2:51" s="221" customFormat="1" ht="13.5">
      <c r="B353" s="220"/>
      <c r="D353" s="208" t="s">
        <v>161</v>
      </c>
      <c r="E353" s="222" t="s">
        <v>5</v>
      </c>
      <c r="F353" s="223" t="s">
        <v>1081</v>
      </c>
      <c r="H353" s="224">
        <v>90</v>
      </c>
      <c r="L353" s="220"/>
      <c r="M353" s="225"/>
      <c r="N353" s="226"/>
      <c r="O353" s="226"/>
      <c r="P353" s="226"/>
      <c r="Q353" s="226"/>
      <c r="R353" s="226"/>
      <c r="S353" s="226"/>
      <c r="T353" s="227"/>
      <c r="AT353" s="222" t="s">
        <v>161</v>
      </c>
      <c r="AU353" s="222" t="s">
        <v>78</v>
      </c>
      <c r="AV353" s="221" t="s">
        <v>78</v>
      </c>
      <c r="AW353" s="221" t="s">
        <v>34</v>
      </c>
      <c r="AX353" s="221" t="s">
        <v>76</v>
      </c>
      <c r="AY353" s="222" t="s">
        <v>139</v>
      </c>
    </row>
    <row r="354" spans="2:51" s="214" customFormat="1" ht="13.5">
      <c r="B354" s="213"/>
      <c r="D354" s="208" t="s">
        <v>161</v>
      </c>
      <c r="E354" s="215" t="s">
        <v>5</v>
      </c>
      <c r="F354" s="216" t="s">
        <v>1198</v>
      </c>
      <c r="H354" s="215" t="s">
        <v>5</v>
      </c>
      <c r="L354" s="213"/>
      <c r="M354" s="217"/>
      <c r="N354" s="218"/>
      <c r="O354" s="218"/>
      <c r="P354" s="218"/>
      <c r="Q354" s="218"/>
      <c r="R354" s="218"/>
      <c r="S354" s="218"/>
      <c r="T354" s="219"/>
      <c r="AT354" s="215" t="s">
        <v>161</v>
      </c>
      <c r="AU354" s="215" t="s">
        <v>78</v>
      </c>
      <c r="AV354" s="214" t="s">
        <v>76</v>
      </c>
      <c r="AW354" s="214" t="s">
        <v>34</v>
      </c>
      <c r="AX354" s="214" t="s">
        <v>70</v>
      </c>
      <c r="AY354" s="215" t="s">
        <v>139</v>
      </c>
    </row>
    <row r="355" spans="2:65" s="259" customFormat="1" ht="25.5" customHeight="1">
      <c r="B355" s="119"/>
      <c r="C355" s="196">
        <v>47</v>
      </c>
      <c r="D355" s="196" t="s">
        <v>141</v>
      </c>
      <c r="E355" s="197" t="s">
        <v>652</v>
      </c>
      <c r="F355" s="198" t="s">
        <v>653</v>
      </c>
      <c r="G355" s="199" t="s">
        <v>224</v>
      </c>
      <c r="H355" s="200">
        <v>36</v>
      </c>
      <c r="I355" s="6"/>
      <c r="J355" s="202">
        <f>ROUND(I355*H355,2)</f>
        <v>0</v>
      </c>
      <c r="K355" s="198" t="s">
        <v>5</v>
      </c>
      <c r="L355" s="119"/>
      <c r="M355" s="203" t="s">
        <v>5</v>
      </c>
      <c r="N355" s="204" t="s">
        <v>41</v>
      </c>
      <c r="O355" s="262"/>
      <c r="P355" s="205">
        <f>O355*H355</f>
        <v>0</v>
      </c>
      <c r="Q355" s="205">
        <v>0.20746</v>
      </c>
      <c r="R355" s="205">
        <f>Q355*H355</f>
        <v>7.46856</v>
      </c>
      <c r="S355" s="205">
        <v>0</v>
      </c>
      <c r="T355" s="206">
        <f>S355*H355</f>
        <v>0</v>
      </c>
      <c r="AR355" s="110" t="s">
        <v>146</v>
      </c>
      <c r="AT355" s="110" t="s">
        <v>141</v>
      </c>
      <c r="AU355" s="110" t="s">
        <v>78</v>
      </c>
      <c r="AY355" s="110" t="s">
        <v>139</v>
      </c>
      <c r="BE355" s="207">
        <f>IF(N355="základní",J355,0)</f>
        <v>0</v>
      </c>
      <c r="BF355" s="207">
        <f>IF(N355="snížená",J355,0)</f>
        <v>0</v>
      </c>
      <c r="BG355" s="207">
        <f>IF(N355="zákl. přenesená",J355,0)</f>
        <v>0</v>
      </c>
      <c r="BH355" s="207">
        <f>IF(N355="sníž. přenesená",J355,0)</f>
        <v>0</v>
      </c>
      <c r="BI355" s="207">
        <f>IF(N355="nulová",J355,0)</f>
        <v>0</v>
      </c>
      <c r="BJ355" s="110" t="s">
        <v>76</v>
      </c>
      <c r="BK355" s="207">
        <f>ROUND(I355*H355,2)</f>
        <v>0</v>
      </c>
      <c r="BL355" s="110" t="s">
        <v>146</v>
      </c>
      <c r="BM355" s="110" t="s">
        <v>654</v>
      </c>
    </row>
    <row r="356" spans="2:47" s="259" customFormat="1" ht="27">
      <c r="B356" s="119"/>
      <c r="D356" s="208" t="s">
        <v>148</v>
      </c>
      <c r="F356" s="209" t="s">
        <v>655</v>
      </c>
      <c r="L356" s="119"/>
      <c r="M356" s="210"/>
      <c r="N356" s="262"/>
      <c r="O356" s="262"/>
      <c r="P356" s="262"/>
      <c r="Q356" s="262"/>
      <c r="R356" s="262"/>
      <c r="S356" s="262"/>
      <c r="T356" s="211"/>
      <c r="AT356" s="110" t="s">
        <v>148</v>
      </c>
      <c r="AU356" s="110" t="s">
        <v>78</v>
      </c>
    </row>
    <row r="357" spans="2:47" s="259" customFormat="1" ht="27">
      <c r="B357" s="119"/>
      <c r="D357" s="208" t="s">
        <v>159</v>
      </c>
      <c r="F357" s="212" t="s">
        <v>1053</v>
      </c>
      <c r="L357" s="119"/>
      <c r="M357" s="210"/>
      <c r="N357" s="262"/>
      <c r="O357" s="262"/>
      <c r="P357" s="262"/>
      <c r="Q357" s="262"/>
      <c r="R357" s="262"/>
      <c r="S357" s="262"/>
      <c r="T357" s="211"/>
      <c r="AT357" s="110" t="s">
        <v>159</v>
      </c>
      <c r="AU357" s="110" t="s">
        <v>78</v>
      </c>
    </row>
    <row r="358" spans="2:51" s="221" customFormat="1" ht="13.5">
      <c r="B358" s="220"/>
      <c r="D358" s="208" t="s">
        <v>161</v>
      </c>
      <c r="E358" s="222" t="s">
        <v>5</v>
      </c>
      <c r="F358" s="223" t="s">
        <v>1087</v>
      </c>
      <c r="H358" s="224">
        <v>36</v>
      </c>
      <c r="L358" s="220"/>
      <c r="M358" s="225"/>
      <c r="N358" s="226"/>
      <c r="O358" s="226"/>
      <c r="P358" s="226"/>
      <c r="Q358" s="226"/>
      <c r="R358" s="226"/>
      <c r="S358" s="226"/>
      <c r="T358" s="227"/>
      <c r="AT358" s="222" t="s">
        <v>161</v>
      </c>
      <c r="AU358" s="222" t="s">
        <v>78</v>
      </c>
      <c r="AV358" s="221" t="s">
        <v>78</v>
      </c>
      <c r="AW358" s="221" t="s">
        <v>34</v>
      </c>
      <c r="AX358" s="221" t="s">
        <v>76</v>
      </c>
      <c r="AY358" s="222" t="s">
        <v>139</v>
      </c>
    </row>
    <row r="359" spans="2:65" s="259" customFormat="1" ht="16.5" customHeight="1">
      <c r="B359" s="119"/>
      <c r="C359" s="196">
        <v>48</v>
      </c>
      <c r="D359" s="196" t="s">
        <v>141</v>
      </c>
      <c r="E359" s="197" t="s">
        <v>1199</v>
      </c>
      <c r="F359" s="198" t="s">
        <v>1200</v>
      </c>
      <c r="G359" s="199" t="s">
        <v>144</v>
      </c>
      <c r="H359" s="200">
        <v>108</v>
      </c>
      <c r="I359" s="6"/>
      <c r="J359" s="202">
        <f>ROUND(I359*H359,2)</f>
        <v>0</v>
      </c>
      <c r="K359" s="198" t="s">
        <v>145</v>
      </c>
      <c r="L359" s="119"/>
      <c r="M359" s="203" t="s">
        <v>5</v>
      </c>
      <c r="N359" s="204" t="s">
        <v>41</v>
      </c>
      <c r="O359" s="262"/>
      <c r="P359" s="205">
        <f>O359*H359</f>
        <v>0</v>
      </c>
      <c r="Q359" s="205">
        <v>0</v>
      </c>
      <c r="R359" s="205">
        <f>Q359*H359</f>
        <v>0</v>
      </c>
      <c r="S359" s="205">
        <v>0</v>
      </c>
      <c r="T359" s="206">
        <f>S359*H359</f>
        <v>0</v>
      </c>
      <c r="AR359" s="110" t="s">
        <v>146</v>
      </c>
      <c r="AT359" s="110" t="s">
        <v>141</v>
      </c>
      <c r="AU359" s="110" t="s">
        <v>78</v>
      </c>
      <c r="AY359" s="110" t="s">
        <v>139</v>
      </c>
      <c r="BE359" s="207">
        <f>IF(N359="základní",J359,0)</f>
        <v>0</v>
      </c>
      <c r="BF359" s="207">
        <f>IF(N359="snížená",J359,0)</f>
        <v>0</v>
      </c>
      <c r="BG359" s="207">
        <f>IF(N359="zákl. přenesená",J359,0)</f>
        <v>0</v>
      </c>
      <c r="BH359" s="207">
        <f>IF(N359="sníž. přenesená",J359,0)</f>
        <v>0</v>
      </c>
      <c r="BI359" s="207">
        <f>IF(N359="nulová",J359,0)</f>
        <v>0</v>
      </c>
      <c r="BJ359" s="110" t="s">
        <v>76</v>
      </c>
      <c r="BK359" s="207">
        <f>ROUND(I359*H359,2)</f>
        <v>0</v>
      </c>
      <c r="BL359" s="110" t="s">
        <v>146</v>
      </c>
      <c r="BM359" s="110" t="s">
        <v>1201</v>
      </c>
    </row>
    <row r="360" spans="2:47" s="259" customFormat="1" ht="13.5">
      <c r="B360" s="119"/>
      <c r="D360" s="208" t="s">
        <v>148</v>
      </c>
      <c r="F360" s="209" t="s">
        <v>1202</v>
      </c>
      <c r="L360" s="119"/>
      <c r="M360" s="210"/>
      <c r="N360" s="262"/>
      <c r="O360" s="262"/>
      <c r="P360" s="262"/>
      <c r="Q360" s="262"/>
      <c r="R360" s="262"/>
      <c r="S360" s="262"/>
      <c r="T360" s="211"/>
      <c r="AT360" s="110" t="s">
        <v>148</v>
      </c>
      <c r="AU360" s="110" t="s">
        <v>78</v>
      </c>
    </row>
    <row r="361" spans="2:47" s="259" customFormat="1" ht="27">
      <c r="B361" s="119"/>
      <c r="D361" s="208" t="s">
        <v>159</v>
      </c>
      <c r="F361" s="212" t="s">
        <v>1181</v>
      </c>
      <c r="L361" s="119"/>
      <c r="M361" s="210"/>
      <c r="N361" s="262"/>
      <c r="O361" s="262"/>
      <c r="P361" s="262"/>
      <c r="Q361" s="262"/>
      <c r="R361" s="262"/>
      <c r="S361" s="262"/>
      <c r="T361" s="211"/>
      <c r="AT361" s="110" t="s">
        <v>159</v>
      </c>
      <c r="AU361" s="110" t="s">
        <v>78</v>
      </c>
    </row>
    <row r="362" spans="2:51" s="221" customFormat="1" ht="13.5">
      <c r="B362" s="220"/>
      <c r="D362" s="208" t="s">
        <v>161</v>
      </c>
      <c r="E362" s="222" t="s">
        <v>5</v>
      </c>
      <c r="F362" s="223" t="s">
        <v>1203</v>
      </c>
      <c r="H362" s="224">
        <v>108</v>
      </c>
      <c r="L362" s="220"/>
      <c r="M362" s="225"/>
      <c r="N362" s="226"/>
      <c r="O362" s="226"/>
      <c r="P362" s="226"/>
      <c r="Q362" s="226"/>
      <c r="R362" s="226"/>
      <c r="S362" s="226"/>
      <c r="T362" s="227"/>
      <c r="AT362" s="222" t="s">
        <v>161</v>
      </c>
      <c r="AU362" s="222" t="s">
        <v>78</v>
      </c>
      <c r="AV362" s="221" t="s">
        <v>78</v>
      </c>
      <c r="AW362" s="221" t="s">
        <v>34</v>
      </c>
      <c r="AX362" s="221" t="s">
        <v>76</v>
      </c>
      <c r="AY362" s="222" t="s">
        <v>139</v>
      </c>
    </row>
    <row r="363" spans="2:65" s="259" customFormat="1" ht="16.5" customHeight="1">
      <c r="B363" s="119"/>
      <c r="C363" s="196">
        <v>49</v>
      </c>
      <c r="D363" s="196" t="s">
        <v>141</v>
      </c>
      <c r="E363" s="197" t="s">
        <v>618</v>
      </c>
      <c r="F363" s="198" t="s">
        <v>2155</v>
      </c>
      <c r="G363" s="199" t="s">
        <v>144</v>
      </c>
      <c r="H363" s="200">
        <v>8</v>
      </c>
      <c r="I363" s="6"/>
      <c r="J363" s="202">
        <f>ROUND(I363*H363,2)</f>
        <v>0</v>
      </c>
      <c r="K363" s="198" t="s">
        <v>145</v>
      </c>
      <c r="L363" s="119"/>
      <c r="M363" s="203" t="s">
        <v>5</v>
      </c>
      <c r="N363" s="204" t="s">
        <v>41</v>
      </c>
      <c r="O363" s="262"/>
      <c r="P363" s="205">
        <f>O363*H363</f>
        <v>0</v>
      </c>
      <c r="Q363" s="205">
        <v>0</v>
      </c>
      <c r="R363" s="205">
        <f>Q363*H363</f>
        <v>0</v>
      </c>
      <c r="S363" s="205">
        <v>0</v>
      </c>
      <c r="T363" s="206">
        <f>S363*H363</f>
        <v>0</v>
      </c>
      <c r="AR363" s="110" t="s">
        <v>146</v>
      </c>
      <c r="AT363" s="110" t="s">
        <v>141</v>
      </c>
      <c r="AU363" s="110" t="s">
        <v>78</v>
      </c>
      <c r="AY363" s="110" t="s">
        <v>139</v>
      </c>
      <c r="BE363" s="207">
        <f>IF(N363="základní",J363,0)</f>
        <v>0</v>
      </c>
      <c r="BF363" s="207">
        <f>IF(N363="snížená",J363,0)</f>
        <v>0</v>
      </c>
      <c r="BG363" s="207">
        <f>IF(N363="zákl. přenesená",J363,0)</f>
        <v>0</v>
      </c>
      <c r="BH363" s="207">
        <f>IF(N363="sníž. přenesená",J363,0)</f>
        <v>0</v>
      </c>
      <c r="BI363" s="207">
        <f>IF(N363="nulová",J363,0)</f>
        <v>0</v>
      </c>
      <c r="BJ363" s="110" t="s">
        <v>76</v>
      </c>
      <c r="BK363" s="207">
        <f>ROUND(I363*H363,2)</f>
        <v>0</v>
      </c>
      <c r="BL363" s="110" t="s">
        <v>146</v>
      </c>
      <c r="BM363" s="110" t="s">
        <v>1204</v>
      </c>
    </row>
    <row r="364" spans="2:47" s="259" customFormat="1" ht="27">
      <c r="B364" s="119"/>
      <c r="D364" s="208" t="s">
        <v>148</v>
      </c>
      <c r="F364" s="209" t="s">
        <v>2156</v>
      </c>
      <c r="L364" s="119"/>
      <c r="M364" s="210"/>
      <c r="N364" s="262"/>
      <c r="O364" s="262"/>
      <c r="P364" s="262"/>
      <c r="Q364" s="262"/>
      <c r="R364" s="262"/>
      <c r="S364" s="262"/>
      <c r="T364" s="211"/>
      <c r="AT364" s="110" t="s">
        <v>148</v>
      </c>
      <c r="AU364" s="110" t="s">
        <v>78</v>
      </c>
    </row>
    <row r="365" spans="2:47" s="259" customFormat="1" ht="27">
      <c r="B365" s="119"/>
      <c r="D365" s="208" t="s">
        <v>159</v>
      </c>
      <c r="F365" s="212" t="s">
        <v>1053</v>
      </c>
      <c r="L365" s="119"/>
      <c r="M365" s="210"/>
      <c r="N365" s="262"/>
      <c r="O365" s="262"/>
      <c r="P365" s="262"/>
      <c r="Q365" s="262"/>
      <c r="R365" s="262"/>
      <c r="S365" s="262"/>
      <c r="T365" s="211"/>
      <c r="AT365" s="110" t="s">
        <v>159</v>
      </c>
      <c r="AU365" s="110" t="s">
        <v>78</v>
      </c>
    </row>
    <row r="366" spans="2:51" s="214" customFormat="1" ht="13.5">
      <c r="B366" s="213"/>
      <c r="D366" s="208" t="s">
        <v>161</v>
      </c>
      <c r="E366" s="215" t="s">
        <v>5</v>
      </c>
      <c r="F366" s="216" t="s">
        <v>1069</v>
      </c>
      <c r="H366" s="215" t="s">
        <v>5</v>
      </c>
      <c r="L366" s="213"/>
      <c r="M366" s="217"/>
      <c r="N366" s="218"/>
      <c r="O366" s="218"/>
      <c r="P366" s="218"/>
      <c r="Q366" s="218"/>
      <c r="R366" s="218"/>
      <c r="S366" s="218"/>
      <c r="T366" s="219"/>
      <c r="AT366" s="215" t="s">
        <v>161</v>
      </c>
      <c r="AU366" s="215" t="s">
        <v>78</v>
      </c>
      <c r="AV366" s="214" t="s">
        <v>76</v>
      </c>
      <c r="AW366" s="214" t="s">
        <v>34</v>
      </c>
      <c r="AX366" s="214" t="s">
        <v>70</v>
      </c>
      <c r="AY366" s="215" t="s">
        <v>139</v>
      </c>
    </row>
    <row r="367" spans="2:51" s="221" customFormat="1" ht="13.5">
      <c r="B367" s="220"/>
      <c r="D367" s="208" t="s">
        <v>161</v>
      </c>
      <c r="E367" s="222" t="s">
        <v>5</v>
      </c>
      <c r="F367" s="223" t="s">
        <v>1070</v>
      </c>
      <c r="H367" s="224">
        <v>8</v>
      </c>
      <c r="L367" s="220"/>
      <c r="M367" s="225"/>
      <c r="N367" s="226"/>
      <c r="O367" s="226"/>
      <c r="P367" s="226"/>
      <c r="Q367" s="226"/>
      <c r="R367" s="226"/>
      <c r="S367" s="226"/>
      <c r="T367" s="227"/>
      <c r="AT367" s="222" t="s">
        <v>161</v>
      </c>
      <c r="AU367" s="222" t="s">
        <v>78</v>
      </c>
      <c r="AV367" s="221" t="s">
        <v>78</v>
      </c>
      <c r="AW367" s="221" t="s">
        <v>34</v>
      </c>
      <c r="AX367" s="221" t="s">
        <v>76</v>
      </c>
      <c r="AY367" s="222" t="s">
        <v>139</v>
      </c>
    </row>
    <row r="368" spans="2:65" s="259" customFormat="1" ht="16.5" customHeight="1">
      <c r="B368" s="119"/>
      <c r="C368" s="196">
        <v>50</v>
      </c>
      <c r="D368" s="196" t="s">
        <v>141</v>
      </c>
      <c r="E368" s="197" t="s">
        <v>1205</v>
      </c>
      <c r="F368" s="198" t="s">
        <v>1206</v>
      </c>
      <c r="G368" s="199" t="s">
        <v>144</v>
      </c>
      <c r="H368" s="200">
        <v>8</v>
      </c>
      <c r="I368" s="6"/>
      <c r="J368" s="202">
        <f>ROUND(I368*H368,2)</f>
        <v>0</v>
      </c>
      <c r="K368" s="198" t="s">
        <v>145</v>
      </c>
      <c r="L368" s="119"/>
      <c r="M368" s="203" t="s">
        <v>5</v>
      </c>
      <c r="N368" s="204" t="s">
        <v>41</v>
      </c>
      <c r="O368" s="262"/>
      <c r="P368" s="205">
        <f>O368*H368</f>
        <v>0</v>
      </c>
      <c r="Q368" s="205">
        <v>0</v>
      </c>
      <c r="R368" s="205">
        <f>Q368*H368</f>
        <v>0</v>
      </c>
      <c r="S368" s="205">
        <v>0</v>
      </c>
      <c r="T368" s="206">
        <f>S368*H368</f>
        <v>0</v>
      </c>
      <c r="AR368" s="110" t="s">
        <v>146</v>
      </c>
      <c r="AT368" s="110" t="s">
        <v>141</v>
      </c>
      <c r="AU368" s="110" t="s">
        <v>78</v>
      </c>
      <c r="AY368" s="110" t="s">
        <v>139</v>
      </c>
      <c r="BE368" s="207">
        <f>IF(N368="základní",J368,0)</f>
        <v>0</v>
      </c>
      <c r="BF368" s="207">
        <f>IF(N368="snížená",J368,0)</f>
        <v>0</v>
      </c>
      <c r="BG368" s="207">
        <f>IF(N368="zákl. přenesená",J368,0)</f>
        <v>0</v>
      </c>
      <c r="BH368" s="207">
        <f>IF(N368="sníž. přenesená",J368,0)</f>
        <v>0</v>
      </c>
      <c r="BI368" s="207">
        <f>IF(N368="nulová",J368,0)</f>
        <v>0</v>
      </c>
      <c r="BJ368" s="110" t="s">
        <v>76</v>
      </c>
      <c r="BK368" s="207">
        <f>ROUND(I368*H368,2)</f>
        <v>0</v>
      </c>
      <c r="BL368" s="110" t="s">
        <v>146</v>
      </c>
      <c r="BM368" s="110" t="s">
        <v>1207</v>
      </c>
    </row>
    <row r="369" spans="2:47" s="259" customFormat="1" ht="13.5">
      <c r="B369" s="119"/>
      <c r="D369" s="208" t="s">
        <v>148</v>
      </c>
      <c r="F369" s="209" t="s">
        <v>1208</v>
      </c>
      <c r="L369" s="119"/>
      <c r="M369" s="210"/>
      <c r="N369" s="262"/>
      <c r="O369" s="262"/>
      <c r="P369" s="262"/>
      <c r="Q369" s="262"/>
      <c r="R369" s="262"/>
      <c r="S369" s="262"/>
      <c r="T369" s="211"/>
      <c r="AT369" s="110" t="s">
        <v>148</v>
      </c>
      <c r="AU369" s="110" t="s">
        <v>78</v>
      </c>
    </row>
    <row r="370" spans="2:65" s="259" customFormat="1" ht="25.5" customHeight="1">
      <c r="B370" s="119"/>
      <c r="C370" s="196">
        <v>51</v>
      </c>
      <c r="D370" s="196" t="s">
        <v>141</v>
      </c>
      <c r="E370" s="197" t="s">
        <v>1209</v>
      </c>
      <c r="F370" s="198" t="s">
        <v>1210</v>
      </c>
      <c r="G370" s="199" t="s">
        <v>144</v>
      </c>
      <c r="H370" s="200">
        <v>100</v>
      </c>
      <c r="I370" s="6"/>
      <c r="J370" s="202">
        <f>ROUND(I370*H370,2)</f>
        <v>0</v>
      </c>
      <c r="K370" s="198" t="s">
        <v>145</v>
      </c>
      <c r="L370" s="119"/>
      <c r="M370" s="203" t="s">
        <v>5</v>
      </c>
      <c r="N370" s="204" t="s">
        <v>41</v>
      </c>
      <c r="O370" s="262"/>
      <c r="P370" s="205">
        <f>O370*H370</f>
        <v>0</v>
      </c>
      <c r="Q370" s="205">
        <v>0.08425</v>
      </c>
      <c r="R370" s="205">
        <f>Q370*H370</f>
        <v>8.425</v>
      </c>
      <c r="S370" s="205">
        <v>0</v>
      </c>
      <c r="T370" s="206">
        <f>S370*H370</f>
        <v>0</v>
      </c>
      <c r="AR370" s="110" t="s">
        <v>146</v>
      </c>
      <c r="AT370" s="110" t="s">
        <v>141</v>
      </c>
      <c r="AU370" s="110" t="s">
        <v>78</v>
      </c>
      <c r="AY370" s="110" t="s">
        <v>139</v>
      </c>
      <c r="BE370" s="207">
        <f>IF(N370="základní",J370,0)</f>
        <v>0</v>
      </c>
      <c r="BF370" s="207">
        <f>IF(N370="snížená",J370,0)</f>
        <v>0</v>
      </c>
      <c r="BG370" s="207">
        <f>IF(N370="zákl. přenesená",J370,0)</f>
        <v>0</v>
      </c>
      <c r="BH370" s="207">
        <f>IF(N370="sníž. přenesená",J370,0)</f>
        <v>0</v>
      </c>
      <c r="BI370" s="207">
        <f>IF(N370="nulová",J370,0)</f>
        <v>0</v>
      </c>
      <c r="BJ370" s="110" t="s">
        <v>76</v>
      </c>
      <c r="BK370" s="207">
        <f>ROUND(I370*H370,2)</f>
        <v>0</v>
      </c>
      <c r="BL370" s="110" t="s">
        <v>146</v>
      </c>
      <c r="BM370" s="110" t="s">
        <v>1211</v>
      </c>
    </row>
    <row r="371" spans="2:47" s="259" customFormat="1" ht="40.5">
      <c r="B371" s="119"/>
      <c r="D371" s="208" t="s">
        <v>148</v>
      </c>
      <c r="F371" s="209" t="s">
        <v>1212</v>
      </c>
      <c r="L371" s="119"/>
      <c r="M371" s="210"/>
      <c r="N371" s="262"/>
      <c r="O371" s="262"/>
      <c r="P371" s="262"/>
      <c r="Q371" s="262"/>
      <c r="R371" s="262"/>
      <c r="S371" s="262"/>
      <c r="T371" s="211"/>
      <c r="AT371" s="110" t="s">
        <v>148</v>
      </c>
      <c r="AU371" s="110" t="s">
        <v>78</v>
      </c>
    </row>
    <row r="372" spans="2:47" s="259" customFormat="1" ht="27">
      <c r="B372" s="119"/>
      <c r="D372" s="208" t="s">
        <v>159</v>
      </c>
      <c r="F372" s="212" t="s">
        <v>1053</v>
      </c>
      <c r="L372" s="119"/>
      <c r="M372" s="210"/>
      <c r="N372" s="262"/>
      <c r="O372" s="262"/>
      <c r="P372" s="262"/>
      <c r="Q372" s="262"/>
      <c r="R372" s="262"/>
      <c r="S372" s="262"/>
      <c r="T372" s="211"/>
      <c r="AT372" s="110" t="s">
        <v>159</v>
      </c>
      <c r="AU372" s="110" t="s">
        <v>78</v>
      </c>
    </row>
    <row r="373" spans="2:51" s="214" customFormat="1" ht="13.5">
      <c r="B373" s="213"/>
      <c r="D373" s="208" t="s">
        <v>161</v>
      </c>
      <c r="E373" s="215" t="s">
        <v>5</v>
      </c>
      <c r="F373" s="216" t="s">
        <v>1213</v>
      </c>
      <c r="H373" s="215" t="s">
        <v>5</v>
      </c>
      <c r="L373" s="213"/>
      <c r="M373" s="217"/>
      <c r="N373" s="218"/>
      <c r="O373" s="218"/>
      <c r="P373" s="218"/>
      <c r="Q373" s="218"/>
      <c r="R373" s="218"/>
      <c r="S373" s="218"/>
      <c r="T373" s="219"/>
      <c r="AT373" s="215" t="s">
        <v>161</v>
      </c>
      <c r="AU373" s="215" t="s">
        <v>78</v>
      </c>
      <c r="AV373" s="214" t="s">
        <v>76</v>
      </c>
      <c r="AW373" s="214" t="s">
        <v>34</v>
      </c>
      <c r="AX373" s="214" t="s">
        <v>70</v>
      </c>
      <c r="AY373" s="215" t="s">
        <v>139</v>
      </c>
    </row>
    <row r="374" spans="2:51" s="214" customFormat="1" ht="13.5">
      <c r="B374" s="213"/>
      <c r="D374" s="208" t="s">
        <v>161</v>
      </c>
      <c r="E374" s="215" t="s">
        <v>5</v>
      </c>
      <c r="F374" s="216" t="s">
        <v>1055</v>
      </c>
      <c r="H374" s="215" t="s">
        <v>5</v>
      </c>
      <c r="L374" s="213"/>
      <c r="M374" s="217"/>
      <c r="N374" s="218"/>
      <c r="O374" s="218"/>
      <c r="P374" s="218"/>
      <c r="Q374" s="218"/>
      <c r="R374" s="218"/>
      <c r="S374" s="218"/>
      <c r="T374" s="219"/>
      <c r="AT374" s="215" t="s">
        <v>161</v>
      </c>
      <c r="AU374" s="215" t="s">
        <v>78</v>
      </c>
      <c r="AV374" s="214" t="s">
        <v>76</v>
      </c>
      <c r="AW374" s="214" t="s">
        <v>34</v>
      </c>
      <c r="AX374" s="214" t="s">
        <v>70</v>
      </c>
      <c r="AY374" s="215" t="s">
        <v>139</v>
      </c>
    </row>
    <row r="375" spans="2:51" s="221" customFormat="1" ht="13.5">
      <c r="B375" s="220"/>
      <c r="D375" s="208" t="s">
        <v>161</v>
      </c>
      <c r="E375" s="222" t="s">
        <v>5</v>
      </c>
      <c r="F375" s="223" t="s">
        <v>1056</v>
      </c>
      <c r="H375" s="224">
        <v>36</v>
      </c>
      <c r="L375" s="220"/>
      <c r="M375" s="225"/>
      <c r="N375" s="226"/>
      <c r="O375" s="226"/>
      <c r="P375" s="226"/>
      <c r="Q375" s="226"/>
      <c r="R375" s="226"/>
      <c r="S375" s="226"/>
      <c r="T375" s="227"/>
      <c r="AT375" s="222" t="s">
        <v>161</v>
      </c>
      <c r="AU375" s="222" t="s">
        <v>78</v>
      </c>
      <c r="AV375" s="221" t="s">
        <v>78</v>
      </c>
      <c r="AW375" s="221" t="s">
        <v>34</v>
      </c>
      <c r="AX375" s="221" t="s">
        <v>70</v>
      </c>
      <c r="AY375" s="222" t="s">
        <v>139</v>
      </c>
    </row>
    <row r="376" spans="2:51" s="221" customFormat="1" ht="13.5">
      <c r="B376" s="220"/>
      <c r="D376" s="208" t="s">
        <v>161</v>
      </c>
      <c r="E376" s="222" t="s">
        <v>5</v>
      </c>
      <c r="F376" s="223" t="s">
        <v>1214</v>
      </c>
      <c r="H376" s="224">
        <v>24</v>
      </c>
      <c r="L376" s="220"/>
      <c r="M376" s="225"/>
      <c r="N376" s="226"/>
      <c r="O376" s="226"/>
      <c r="P376" s="226"/>
      <c r="Q376" s="226"/>
      <c r="R376" s="226"/>
      <c r="S376" s="226"/>
      <c r="T376" s="227"/>
      <c r="AT376" s="222" t="s">
        <v>161</v>
      </c>
      <c r="AU376" s="222" t="s">
        <v>78</v>
      </c>
      <c r="AV376" s="221" t="s">
        <v>78</v>
      </c>
      <c r="AW376" s="221" t="s">
        <v>34</v>
      </c>
      <c r="AX376" s="221" t="s">
        <v>70</v>
      </c>
      <c r="AY376" s="222" t="s">
        <v>139</v>
      </c>
    </row>
    <row r="377" spans="2:51" s="214" customFormat="1" ht="13.5">
      <c r="B377" s="213"/>
      <c r="D377" s="208" t="s">
        <v>161</v>
      </c>
      <c r="E377" s="215" t="s">
        <v>5</v>
      </c>
      <c r="F377" s="216" t="s">
        <v>1057</v>
      </c>
      <c r="H377" s="215" t="s">
        <v>5</v>
      </c>
      <c r="L377" s="213"/>
      <c r="M377" s="217"/>
      <c r="N377" s="218"/>
      <c r="O377" s="218"/>
      <c r="P377" s="218"/>
      <c r="Q377" s="218"/>
      <c r="R377" s="218"/>
      <c r="S377" s="218"/>
      <c r="T377" s="219"/>
      <c r="AT377" s="215" t="s">
        <v>161</v>
      </c>
      <c r="AU377" s="215" t="s">
        <v>78</v>
      </c>
      <c r="AV377" s="214" t="s">
        <v>76</v>
      </c>
      <c r="AW377" s="214" t="s">
        <v>34</v>
      </c>
      <c r="AX377" s="214" t="s">
        <v>70</v>
      </c>
      <c r="AY377" s="215" t="s">
        <v>139</v>
      </c>
    </row>
    <row r="378" spans="2:51" s="221" customFormat="1" ht="13.5">
      <c r="B378" s="220"/>
      <c r="D378" s="208" t="s">
        <v>161</v>
      </c>
      <c r="E378" s="222" t="s">
        <v>5</v>
      </c>
      <c r="F378" s="223" t="s">
        <v>1058</v>
      </c>
      <c r="H378" s="224">
        <v>40</v>
      </c>
      <c r="L378" s="220"/>
      <c r="M378" s="225"/>
      <c r="N378" s="226"/>
      <c r="O378" s="226"/>
      <c r="P378" s="226"/>
      <c r="Q378" s="226"/>
      <c r="R378" s="226"/>
      <c r="S378" s="226"/>
      <c r="T378" s="227"/>
      <c r="AT378" s="222" t="s">
        <v>161</v>
      </c>
      <c r="AU378" s="222" t="s">
        <v>78</v>
      </c>
      <c r="AV378" s="221" t="s">
        <v>78</v>
      </c>
      <c r="AW378" s="221" t="s">
        <v>34</v>
      </c>
      <c r="AX378" s="221" t="s">
        <v>70</v>
      </c>
      <c r="AY378" s="222" t="s">
        <v>139</v>
      </c>
    </row>
    <row r="379" spans="2:51" s="229" customFormat="1" ht="13.5">
      <c r="B379" s="228"/>
      <c r="D379" s="208" t="s">
        <v>161</v>
      </c>
      <c r="E379" s="230" t="s">
        <v>5</v>
      </c>
      <c r="F379" s="231" t="s">
        <v>173</v>
      </c>
      <c r="H379" s="232">
        <v>100</v>
      </c>
      <c r="L379" s="228"/>
      <c r="M379" s="233"/>
      <c r="N379" s="234"/>
      <c r="O379" s="234"/>
      <c r="P379" s="234"/>
      <c r="Q379" s="234"/>
      <c r="R379" s="234"/>
      <c r="S379" s="234"/>
      <c r="T379" s="235"/>
      <c r="AT379" s="230" t="s">
        <v>161</v>
      </c>
      <c r="AU379" s="230" t="s">
        <v>78</v>
      </c>
      <c r="AV379" s="229" t="s">
        <v>146</v>
      </c>
      <c r="AW379" s="229" t="s">
        <v>34</v>
      </c>
      <c r="AX379" s="229" t="s">
        <v>76</v>
      </c>
      <c r="AY379" s="230" t="s">
        <v>139</v>
      </c>
    </row>
    <row r="380" spans="2:63" s="184" customFormat="1" ht="29.85" customHeight="1">
      <c r="B380" s="183"/>
      <c r="D380" s="185" t="s">
        <v>69</v>
      </c>
      <c r="E380" s="194" t="s">
        <v>213</v>
      </c>
      <c r="F380" s="194" t="s">
        <v>657</v>
      </c>
      <c r="J380" s="195">
        <f>BK380</f>
        <v>0</v>
      </c>
      <c r="L380" s="183"/>
      <c r="M380" s="188"/>
      <c r="N380" s="189"/>
      <c r="O380" s="189"/>
      <c r="P380" s="190">
        <f>SUM(P381:P466)</f>
        <v>0</v>
      </c>
      <c r="Q380" s="189"/>
      <c r="R380" s="190">
        <f>SUM(R381:R466)</f>
        <v>8.604318099999999</v>
      </c>
      <c r="S380" s="189"/>
      <c r="T380" s="191">
        <f>SUM(T381:T466)</f>
        <v>0</v>
      </c>
      <c r="AR380" s="185" t="s">
        <v>76</v>
      </c>
      <c r="AT380" s="192" t="s">
        <v>69</v>
      </c>
      <c r="AU380" s="192" t="s">
        <v>76</v>
      </c>
      <c r="AY380" s="185" t="s">
        <v>139</v>
      </c>
      <c r="BK380" s="193">
        <f>SUM(BK381:BK466)</f>
        <v>0</v>
      </c>
    </row>
    <row r="381" spans="2:65" s="259" customFormat="1" ht="38.25" customHeight="1">
      <c r="B381" s="119"/>
      <c r="C381" s="196">
        <v>52</v>
      </c>
      <c r="D381" s="196" t="s">
        <v>141</v>
      </c>
      <c r="E381" s="197" t="s">
        <v>1215</v>
      </c>
      <c r="F381" s="198" t="s">
        <v>1216</v>
      </c>
      <c r="G381" s="199" t="s">
        <v>208</v>
      </c>
      <c r="H381" s="200">
        <v>2</v>
      </c>
      <c r="I381" s="6"/>
      <c r="J381" s="202">
        <f>ROUND(I381*H381,2)</f>
        <v>0</v>
      </c>
      <c r="K381" s="198" t="s">
        <v>5</v>
      </c>
      <c r="L381" s="119"/>
      <c r="M381" s="203" t="s">
        <v>5</v>
      </c>
      <c r="N381" s="204" t="s">
        <v>41</v>
      </c>
      <c r="O381" s="262"/>
      <c r="P381" s="205">
        <f>O381*H381</f>
        <v>0</v>
      </c>
      <c r="Q381" s="205">
        <v>0</v>
      </c>
      <c r="R381" s="205">
        <f>Q381*H381</f>
        <v>0</v>
      </c>
      <c r="S381" s="205">
        <v>0</v>
      </c>
      <c r="T381" s="206">
        <f>S381*H381</f>
        <v>0</v>
      </c>
      <c r="AR381" s="110" t="s">
        <v>146</v>
      </c>
      <c r="AT381" s="110" t="s">
        <v>141</v>
      </c>
      <c r="AU381" s="110" t="s">
        <v>78</v>
      </c>
      <c r="AY381" s="110" t="s">
        <v>139</v>
      </c>
      <c r="BE381" s="207">
        <f>IF(N381="základní",J381,0)</f>
        <v>0</v>
      </c>
      <c r="BF381" s="207">
        <f>IF(N381="snížená",J381,0)</f>
        <v>0</v>
      </c>
      <c r="BG381" s="207">
        <f>IF(N381="zákl. přenesená",J381,0)</f>
        <v>0</v>
      </c>
      <c r="BH381" s="207">
        <f>IF(N381="sníž. přenesená",J381,0)</f>
        <v>0</v>
      </c>
      <c r="BI381" s="207">
        <f>IF(N381="nulová",J381,0)</f>
        <v>0</v>
      </c>
      <c r="BJ381" s="110" t="s">
        <v>76</v>
      </c>
      <c r="BK381" s="207">
        <f>ROUND(I381*H381,2)</f>
        <v>0</v>
      </c>
      <c r="BL381" s="110" t="s">
        <v>146</v>
      </c>
      <c r="BM381" s="110" t="s">
        <v>1217</v>
      </c>
    </row>
    <row r="382" spans="2:47" s="259" customFormat="1" ht="27">
      <c r="B382" s="119"/>
      <c r="D382" s="208" t="s">
        <v>148</v>
      </c>
      <c r="F382" s="209" t="s">
        <v>1216</v>
      </c>
      <c r="L382" s="119"/>
      <c r="M382" s="210"/>
      <c r="N382" s="262"/>
      <c r="O382" s="262"/>
      <c r="P382" s="262"/>
      <c r="Q382" s="262"/>
      <c r="R382" s="262"/>
      <c r="S382" s="262"/>
      <c r="T382" s="211"/>
      <c r="AT382" s="110" t="s">
        <v>148</v>
      </c>
      <c r="AU382" s="110" t="s">
        <v>78</v>
      </c>
    </row>
    <row r="383" spans="2:47" s="259" customFormat="1" ht="27">
      <c r="B383" s="119"/>
      <c r="D383" s="208" t="s">
        <v>159</v>
      </c>
      <c r="F383" s="212" t="s">
        <v>1053</v>
      </c>
      <c r="L383" s="119"/>
      <c r="M383" s="210"/>
      <c r="N383" s="262"/>
      <c r="O383" s="262"/>
      <c r="P383" s="262"/>
      <c r="Q383" s="262"/>
      <c r="R383" s="262"/>
      <c r="S383" s="262"/>
      <c r="T383" s="211"/>
      <c r="AT383" s="110" t="s">
        <v>159</v>
      </c>
      <c r="AU383" s="110" t="s">
        <v>78</v>
      </c>
    </row>
    <row r="384" spans="2:51" s="214" customFormat="1" ht="13.5">
      <c r="B384" s="213"/>
      <c r="D384" s="208" t="s">
        <v>161</v>
      </c>
      <c r="E384" s="215" t="s">
        <v>5</v>
      </c>
      <c r="F384" s="216" t="s">
        <v>1218</v>
      </c>
      <c r="H384" s="215" t="s">
        <v>5</v>
      </c>
      <c r="L384" s="213"/>
      <c r="M384" s="217"/>
      <c r="N384" s="218"/>
      <c r="O384" s="218"/>
      <c r="P384" s="218"/>
      <c r="Q384" s="218"/>
      <c r="R384" s="218"/>
      <c r="S384" s="218"/>
      <c r="T384" s="219"/>
      <c r="AT384" s="215" t="s">
        <v>161</v>
      </c>
      <c r="AU384" s="215" t="s">
        <v>78</v>
      </c>
      <c r="AV384" s="214" t="s">
        <v>76</v>
      </c>
      <c r="AW384" s="214" t="s">
        <v>34</v>
      </c>
      <c r="AX384" s="214" t="s">
        <v>70</v>
      </c>
      <c r="AY384" s="215" t="s">
        <v>139</v>
      </c>
    </row>
    <row r="385" spans="2:51" s="221" customFormat="1" ht="13.5">
      <c r="B385" s="220"/>
      <c r="D385" s="208" t="s">
        <v>161</v>
      </c>
      <c r="E385" s="222" t="s">
        <v>5</v>
      </c>
      <c r="F385" s="223" t="s">
        <v>78</v>
      </c>
      <c r="H385" s="224">
        <v>2</v>
      </c>
      <c r="L385" s="220"/>
      <c r="M385" s="225"/>
      <c r="N385" s="226"/>
      <c r="O385" s="226"/>
      <c r="P385" s="226"/>
      <c r="Q385" s="226"/>
      <c r="R385" s="226"/>
      <c r="S385" s="226"/>
      <c r="T385" s="227"/>
      <c r="AT385" s="222" t="s">
        <v>161</v>
      </c>
      <c r="AU385" s="222" t="s">
        <v>78</v>
      </c>
      <c r="AV385" s="221" t="s">
        <v>78</v>
      </c>
      <c r="AW385" s="221" t="s">
        <v>34</v>
      </c>
      <c r="AX385" s="221" t="s">
        <v>76</v>
      </c>
      <c r="AY385" s="222" t="s">
        <v>139</v>
      </c>
    </row>
    <row r="386" spans="2:65" s="259" customFormat="1" ht="25.5" customHeight="1">
      <c r="B386" s="119"/>
      <c r="C386" s="196">
        <v>53</v>
      </c>
      <c r="D386" s="196" t="s">
        <v>141</v>
      </c>
      <c r="E386" s="197" t="s">
        <v>1219</v>
      </c>
      <c r="F386" s="198" t="s">
        <v>1220</v>
      </c>
      <c r="G386" s="199" t="s">
        <v>224</v>
      </c>
      <c r="H386" s="200">
        <v>237.09</v>
      </c>
      <c r="I386" s="6"/>
      <c r="J386" s="202">
        <f>ROUND(I386*H386,2)</f>
        <v>0</v>
      </c>
      <c r="K386" s="198" t="s">
        <v>145</v>
      </c>
      <c r="L386" s="119"/>
      <c r="M386" s="203" t="s">
        <v>5</v>
      </c>
      <c r="N386" s="204" t="s">
        <v>41</v>
      </c>
      <c r="O386" s="262"/>
      <c r="P386" s="205">
        <f>O386*H386</f>
        <v>0</v>
      </c>
      <c r="Q386" s="205">
        <v>1E-05</v>
      </c>
      <c r="R386" s="205">
        <f>Q386*H386</f>
        <v>0.0023709000000000004</v>
      </c>
      <c r="S386" s="205">
        <v>0</v>
      </c>
      <c r="T386" s="206">
        <f>S386*H386</f>
        <v>0</v>
      </c>
      <c r="AR386" s="110" t="s">
        <v>146</v>
      </c>
      <c r="AT386" s="110" t="s">
        <v>141</v>
      </c>
      <c r="AU386" s="110" t="s">
        <v>78</v>
      </c>
      <c r="AY386" s="110" t="s">
        <v>139</v>
      </c>
      <c r="BE386" s="207">
        <f>IF(N386="základní",J386,0)</f>
        <v>0</v>
      </c>
      <c r="BF386" s="207">
        <f>IF(N386="snížená",J386,0)</f>
        <v>0</v>
      </c>
      <c r="BG386" s="207">
        <f>IF(N386="zákl. přenesená",J386,0)</f>
        <v>0</v>
      </c>
      <c r="BH386" s="207">
        <f>IF(N386="sníž. přenesená",J386,0)</f>
        <v>0</v>
      </c>
      <c r="BI386" s="207">
        <f>IF(N386="nulová",J386,0)</f>
        <v>0</v>
      </c>
      <c r="BJ386" s="110" t="s">
        <v>76</v>
      </c>
      <c r="BK386" s="207">
        <f>ROUND(I386*H386,2)</f>
        <v>0</v>
      </c>
      <c r="BL386" s="110" t="s">
        <v>146</v>
      </c>
      <c r="BM386" s="110" t="s">
        <v>1221</v>
      </c>
    </row>
    <row r="387" spans="2:47" s="259" customFormat="1" ht="13.5">
      <c r="B387" s="119"/>
      <c r="D387" s="208" t="s">
        <v>148</v>
      </c>
      <c r="F387" s="209" t="s">
        <v>1222</v>
      </c>
      <c r="L387" s="119"/>
      <c r="M387" s="210"/>
      <c r="N387" s="262"/>
      <c r="O387" s="262"/>
      <c r="P387" s="262"/>
      <c r="Q387" s="262"/>
      <c r="R387" s="262"/>
      <c r="S387" s="262"/>
      <c r="T387" s="211"/>
      <c r="AT387" s="110" t="s">
        <v>148</v>
      </c>
      <c r="AU387" s="110" t="s">
        <v>78</v>
      </c>
    </row>
    <row r="388" spans="2:47" s="259" customFormat="1" ht="27">
      <c r="B388" s="119"/>
      <c r="D388" s="208" t="s">
        <v>159</v>
      </c>
      <c r="F388" s="212" t="s">
        <v>1053</v>
      </c>
      <c r="L388" s="119"/>
      <c r="M388" s="210"/>
      <c r="N388" s="262"/>
      <c r="O388" s="262"/>
      <c r="P388" s="262"/>
      <c r="Q388" s="262"/>
      <c r="R388" s="262"/>
      <c r="S388" s="262"/>
      <c r="T388" s="211"/>
      <c r="AT388" s="110" t="s">
        <v>159</v>
      </c>
      <c r="AU388" s="110" t="s">
        <v>78</v>
      </c>
    </row>
    <row r="389" spans="2:51" s="214" customFormat="1" ht="13.5">
      <c r="B389" s="213"/>
      <c r="D389" s="208" t="s">
        <v>161</v>
      </c>
      <c r="E389" s="215" t="s">
        <v>5</v>
      </c>
      <c r="F389" s="216" t="s">
        <v>1055</v>
      </c>
      <c r="H389" s="215" t="s">
        <v>5</v>
      </c>
      <c r="L389" s="213"/>
      <c r="M389" s="217"/>
      <c r="N389" s="218"/>
      <c r="O389" s="218"/>
      <c r="P389" s="218"/>
      <c r="Q389" s="218"/>
      <c r="R389" s="218"/>
      <c r="S389" s="218"/>
      <c r="T389" s="219"/>
      <c r="AT389" s="215" t="s">
        <v>161</v>
      </c>
      <c r="AU389" s="215" t="s">
        <v>78</v>
      </c>
      <c r="AV389" s="214" t="s">
        <v>76</v>
      </c>
      <c r="AW389" s="214" t="s">
        <v>34</v>
      </c>
      <c r="AX389" s="214" t="s">
        <v>70</v>
      </c>
      <c r="AY389" s="215" t="s">
        <v>139</v>
      </c>
    </row>
    <row r="390" spans="2:51" s="221" customFormat="1" ht="27">
      <c r="B390" s="220"/>
      <c r="D390" s="208" t="s">
        <v>161</v>
      </c>
      <c r="E390" s="222" t="s">
        <v>5</v>
      </c>
      <c r="F390" s="223" t="s">
        <v>1188</v>
      </c>
      <c r="H390" s="224">
        <v>93.24</v>
      </c>
      <c r="L390" s="220"/>
      <c r="M390" s="225"/>
      <c r="N390" s="226"/>
      <c r="O390" s="226"/>
      <c r="P390" s="226"/>
      <c r="Q390" s="226"/>
      <c r="R390" s="226"/>
      <c r="S390" s="226"/>
      <c r="T390" s="227"/>
      <c r="AT390" s="222" t="s">
        <v>161</v>
      </c>
      <c r="AU390" s="222" t="s">
        <v>78</v>
      </c>
      <c r="AV390" s="221" t="s">
        <v>78</v>
      </c>
      <c r="AW390" s="221" t="s">
        <v>34</v>
      </c>
      <c r="AX390" s="221" t="s">
        <v>70</v>
      </c>
      <c r="AY390" s="222" t="s">
        <v>139</v>
      </c>
    </row>
    <row r="391" spans="2:51" s="214" customFormat="1" ht="13.5">
      <c r="B391" s="213"/>
      <c r="D391" s="208" t="s">
        <v>161</v>
      </c>
      <c r="E391" s="215" t="s">
        <v>5</v>
      </c>
      <c r="F391" s="216" t="s">
        <v>1069</v>
      </c>
      <c r="H391" s="215" t="s">
        <v>5</v>
      </c>
      <c r="L391" s="213"/>
      <c r="M391" s="217"/>
      <c r="N391" s="218"/>
      <c r="O391" s="218"/>
      <c r="P391" s="218"/>
      <c r="Q391" s="218"/>
      <c r="R391" s="218"/>
      <c r="S391" s="218"/>
      <c r="T391" s="219"/>
      <c r="AT391" s="215" t="s">
        <v>161</v>
      </c>
      <c r="AU391" s="215" t="s">
        <v>78</v>
      </c>
      <c r="AV391" s="214" t="s">
        <v>76</v>
      </c>
      <c r="AW391" s="214" t="s">
        <v>34</v>
      </c>
      <c r="AX391" s="214" t="s">
        <v>70</v>
      </c>
      <c r="AY391" s="215" t="s">
        <v>139</v>
      </c>
    </row>
    <row r="392" spans="2:51" s="221" customFormat="1" ht="13.5">
      <c r="B392" s="220"/>
      <c r="D392" s="208" t="s">
        <v>161</v>
      </c>
      <c r="E392" s="222" t="s">
        <v>5</v>
      </c>
      <c r="F392" s="223" t="s">
        <v>2106</v>
      </c>
      <c r="H392" s="224">
        <v>56.53</v>
      </c>
      <c r="L392" s="220"/>
      <c r="M392" s="225"/>
      <c r="N392" s="226"/>
      <c r="O392" s="226"/>
      <c r="P392" s="226"/>
      <c r="Q392" s="226"/>
      <c r="R392" s="226"/>
      <c r="S392" s="226"/>
      <c r="T392" s="227"/>
      <c r="AT392" s="222" t="s">
        <v>161</v>
      </c>
      <c r="AU392" s="222" t="s">
        <v>78</v>
      </c>
      <c r="AV392" s="221" t="s">
        <v>78</v>
      </c>
      <c r="AW392" s="221" t="s">
        <v>34</v>
      </c>
      <c r="AX392" s="221" t="s">
        <v>70</v>
      </c>
      <c r="AY392" s="222" t="s">
        <v>139</v>
      </c>
    </row>
    <row r="393" spans="2:51" s="214" customFormat="1" ht="13.5">
      <c r="B393" s="213"/>
      <c r="D393" s="208" t="s">
        <v>161</v>
      </c>
      <c r="E393" s="215" t="s">
        <v>5</v>
      </c>
      <c r="F393" s="216" t="s">
        <v>1057</v>
      </c>
      <c r="H393" s="215" t="s">
        <v>5</v>
      </c>
      <c r="L393" s="213"/>
      <c r="M393" s="217"/>
      <c r="N393" s="218"/>
      <c r="O393" s="218"/>
      <c r="P393" s="218"/>
      <c r="Q393" s="218"/>
      <c r="R393" s="218"/>
      <c r="S393" s="218"/>
      <c r="T393" s="219"/>
      <c r="AT393" s="215" t="s">
        <v>161</v>
      </c>
      <c r="AU393" s="215" t="s">
        <v>78</v>
      </c>
      <c r="AV393" s="214" t="s">
        <v>76</v>
      </c>
      <c r="AW393" s="214" t="s">
        <v>34</v>
      </c>
      <c r="AX393" s="214" t="s">
        <v>70</v>
      </c>
      <c r="AY393" s="215" t="s">
        <v>139</v>
      </c>
    </row>
    <row r="394" spans="2:51" s="221" customFormat="1" ht="27">
      <c r="B394" s="220"/>
      <c r="D394" s="208" t="s">
        <v>161</v>
      </c>
      <c r="E394" s="222" t="s">
        <v>5</v>
      </c>
      <c r="F394" s="223" t="s">
        <v>1189</v>
      </c>
      <c r="H394" s="224">
        <v>87.32</v>
      </c>
      <c r="L394" s="220"/>
      <c r="M394" s="225"/>
      <c r="N394" s="226"/>
      <c r="O394" s="226"/>
      <c r="P394" s="226"/>
      <c r="Q394" s="226"/>
      <c r="R394" s="226"/>
      <c r="S394" s="226"/>
      <c r="T394" s="227"/>
      <c r="AT394" s="222" t="s">
        <v>161</v>
      </c>
      <c r="AU394" s="222" t="s">
        <v>78</v>
      </c>
      <c r="AV394" s="221" t="s">
        <v>78</v>
      </c>
      <c r="AW394" s="221" t="s">
        <v>34</v>
      </c>
      <c r="AX394" s="221" t="s">
        <v>70</v>
      </c>
      <c r="AY394" s="222" t="s">
        <v>139</v>
      </c>
    </row>
    <row r="395" spans="2:51" s="229" customFormat="1" ht="13.5">
      <c r="B395" s="228"/>
      <c r="D395" s="208" t="s">
        <v>161</v>
      </c>
      <c r="E395" s="230" t="s">
        <v>5</v>
      </c>
      <c r="F395" s="231" t="s">
        <v>173</v>
      </c>
      <c r="H395" s="232">
        <v>237.09</v>
      </c>
      <c r="L395" s="228"/>
      <c r="M395" s="233"/>
      <c r="N395" s="234"/>
      <c r="O395" s="234"/>
      <c r="P395" s="234"/>
      <c r="Q395" s="234"/>
      <c r="R395" s="234"/>
      <c r="S395" s="234"/>
      <c r="T395" s="235"/>
      <c r="AT395" s="230" t="s">
        <v>161</v>
      </c>
      <c r="AU395" s="230" t="s">
        <v>78</v>
      </c>
      <c r="AV395" s="229" t="s">
        <v>146</v>
      </c>
      <c r="AW395" s="229" t="s">
        <v>34</v>
      </c>
      <c r="AX395" s="229" t="s">
        <v>76</v>
      </c>
      <c r="AY395" s="230" t="s">
        <v>139</v>
      </c>
    </row>
    <row r="396" spans="2:65" s="259" customFormat="1" ht="16.5" customHeight="1">
      <c r="B396" s="119"/>
      <c r="C396" s="244">
        <v>54</v>
      </c>
      <c r="D396" s="244" t="s">
        <v>368</v>
      </c>
      <c r="E396" s="245" t="s">
        <v>1223</v>
      </c>
      <c r="F396" s="246" t="s">
        <v>1224</v>
      </c>
      <c r="G396" s="247" t="s">
        <v>224</v>
      </c>
      <c r="H396" s="248">
        <v>244.2</v>
      </c>
      <c r="I396" s="6"/>
      <c r="J396" s="249">
        <f>ROUND(I396*H396,2)</f>
        <v>0</v>
      </c>
      <c r="K396" s="246" t="s">
        <v>145</v>
      </c>
      <c r="L396" s="250"/>
      <c r="M396" s="251" t="s">
        <v>5</v>
      </c>
      <c r="N396" s="252" t="s">
        <v>41</v>
      </c>
      <c r="O396" s="262"/>
      <c r="P396" s="205">
        <f>O396*H396</f>
        <v>0</v>
      </c>
      <c r="Q396" s="205">
        <v>0.0029</v>
      </c>
      <c r="R396" s="205">
        <f>Q396*H396</f>
        <v>0.7081799999999999</v>
      </c>
      <c r="S396" s="205">
        <v>0</v>
      </c>
      <c r="T396" s="206">
        <f>S396*H396</f>
        <v>0</v>
      </c>
      <c r="AR396" s="110" t="s">
        <v>213</v>
      </c>
      <c r="AT396" s="110" t="s">
        <v>368</v>
      </c>
      <c r="AU396" s="110" t="s">
        <v>78</v>
      </c>
      <c r="AY396" s="110" t="s">
        <v>139</v>
      </c>
      <c r="BE396" s="207">
        <f>IF(N396="základní",J396,0)</f>
        <v>0</v>
      </c>
      <c r="BF396" s="207">
        <f>IF(N396="snížená",J396,0)</f>
        <v>0</v>
      </c>
      <c r="BG396" s="207">
        <f>IF(N396="zákl. přenesená",J396,0)</f>
        <v>0</v>
      </c>
      <c r="BH396" s="207">
        <f>IF(N396="sníž. přenesená",J396,0)</f>
        <v>0</v>
      </c>
      <c r="BI396" s="207">
        <f>IF(N396="nulová",J396,0)</f>
        <v>0</v>
      </c>
      <c r="BJ396" s="110" t="s">
        <v>76</v>
      </c>
      <c r="BK396" s="207">
        <f>ROUND(I396*H396,2)</f>
        <v>0</v>
      </c>
      <c r="BL396" s="110" t="s">
        <v>146</v>
      </c>
      <c r="BM396" s="110" t="s">
        <v>1225</v>
      </c>
    </row>
    <row r="397" spans="2:47" s="259" customFormat="1" ht="13.5">
      <c r="B397" s="119"/>
      <c r="D397" s="208" t="s">
        <v>148</v>
      </c>
      <c r="F397" s="209" t="s">
        <v>1224</v>
      </c>
      <c r="L397" s="119"/>
      <c r="M397" s="210"/>
      <c r="N397" s="262"/>
      <c r="O397" s="262"/>
      <c r="P397" s="262"/>
      <c r="Q397" s="262"/>
      <c r="R397" s="262"/>
      <c r="S397" s="262"/>
      <c r="T397" s="211"/>
      <c r="AT397" s="110" t="s">
        <v>148</v>
      </c>
      <c r="AU397" s="110" t="s">
        <v>78</v>
      </c>
    </row>
    <row r="398" spans="2:51" s="221" customFormat="1" ht="13.5">
      <c r="B398" s="220"/>
      <c r="D398" s="208" t="s">
        <v>161</v>
      </c>
      <c r="F398" s="223" t="s">
        <v>2107</v>
      </c>
      <c r="H398" s="224">
        <v>244.2</v>
      </c>
      <c r="L398" s="220"/>
      <c r="M398" s="225"/>
      <c r="N398" s="226"/>
      <c r="O398" s="226"/>
      <c r="P398" s="226"/>
      <c r="Q398" s="226"/>
      <c r="R398" s="226"/>
      <c r="S398" s="226"/>
      <c r="T398" s="227"/>
      <c r="AT398" s="222" t="s">
        <v>161</v>
      </c>
      <c r="AU398" s="222" t="s">
        <v>78</v>
      </c>
      <c r="AV398" s="221" t="s">
        <v>78</v>
      </c>
      <c r="AW398" s="221" t="s">
        <v>6</v>
      </c>
      <c r="AX398" s="221" t="s">
        <v>76</v>
      </c>
      <c r="AY398" s="222" t="s">
        <v>139</v>
      </c>
    </row>
    <row r="399" spans="2:65" s="259" customFormat="1" ht="25.5" customHeight="1">
      <c r="B399" s="119"/>
      <c r="C399" s="196">
        <v>55</v>
      </c>
      <c r="D399" s="196" t="s">
        <v>141</v>
      </c>
      <c r="E399" s="197" t="s">
        <v>1226</v>
      </c>
      <c r="F399" s="198" t="s">
        <v>1227</v>
      </c>
      <c r="G399" s="199" t="s">
        <v>538</v>
      </c>
      <c r="H399" s="200">
        <v>41</v>
      </c>
      <c r="I399" s="6"/>
      <c r="J399" s="202">
        <f>ROUND(I399*H399,2)</f>
        <v>0</v>
      </c>
      <c r="K399" s="198" t="s">
        <v>145</v>
      </c>
      <c r="L399" s="119"/>
      <c r="M399" s="203" t="s">
        <v>5</v>
      </c>
      <c r="N399" s="204" t="s">
        <v>41</v>
      </c>
      <c r="O399" s="262"/>
      <c r="P399" s="205">
        <f>O399*H399</f>
        <v>0</v>
      </c>
      <c r="Q399" s="205">
        <v>0</v>
      </c>
      <c r="R399" s="205">
        <f>Q399*H399</f>
        <v>0</v>
      </c>
      <c r="S399" s="205">
        <v>0</v>
      </c>
      <c r="T399" s="206">
        <f>S399*H399</f>
        <v>0</v>
      </c>
      <c r="AR399" s="110" t="s">
        <v>146</v>
      </c>
      <c r="AT399" s="110" t="s">
        <v>141</v>
      </c>
      <c r="AU399" s="110" t="s">
        <v>78</v>
      </c>
      <c r="AY399" s="110" t="s">
        <v>139</v>
      </c>
      <c r="BE399" s="207">
        <f>IF(N399="základní",J399,0)</f>
        <v>0</v>
      </c>
      <c r="BF399" s="207">
        <f>IF(N399="snížená",J399,0)</f>
        <v>0</v>
      </c>
      <c r="BG399" s="207">
        <f>IF(N399="zákl. přenesená",J399,0)</f>
        <v>0</v>
      </c>
      <c r="BH399" s="207">
        <f>IF(N399="sníž. přenesená",J399,0)</f>
        <v>0</v>
      </c>
      <c r="BI399" s="207">
        <f>IF(N399="nulová",J399,0)</f>
        <v>0</v>
      </c>
      <c r="BJ399" s="110" t="s">
        <v>76</v>
      </c>
      <c r="BK399" s="207">
        <f>ROUND(I399*H399,2)</f>
        <v>0</v>
      </c>
      <c r="BL399" s="110" t="s">
        <v>146</v>
      </c>
      <c r="BM399" s="110" t="s">
        <v>1228</v>
      </c>
    </row>
    <row r="400" spans="2:47" s="259" customFormat="1" ht="27">
      <c r="B400" s="119"/>
      <c r="D400" s="208" t="s">
        <v>148</v>
      </c>
      <c r="F400" s="209" t="s">
        <v>1229</v>
      </c>
      <c r="L400" s="119"/>
      <c r="M400" s="210"/>
      <c r="N400" s="262"/>
      <c r="O400" s="262"/>
      <c r="P400" s="262"/>
      <c r="Q400" s="262"/>
      <c r="R400" s="262"/>
      <c r="S400" s="262"/>
      <c r="T400" s="211"/>
      <c r="AT400" s="110" t="s">
        <v>148</v>
      </c>
      <c r="AU400" s="110" t="s">
        <v>78</v>
      </c>
    </row>
    <row r="401" spans="2:47" s="259" customFormat="1" ht="27">
      <c r="B401" s="119"/>
      <c r="D401" s="208" t="s">
        <v>159</v>
      </c>
      <c r="F401" s="212" t="s">
        <v>1053</v>
      </c>
      <c r="L401" s="119"/>
      <c r="M401" s="210"/>
      <c r="N401" s="262"/>
      <c r="O401" s="262"/>
      <c r="P401" s="262"/>
      <c r="Q401" s="262"/>
      <c r="R401" s="262"/>
      <c r="S401" s="262"/>
      <c r="T401" s="211"/>
      <c r="AT401" s="110" t="s">
        <v>159</v>
      </c>
      <c r="AU401" s="110" t="s">
        <v>78</v>
      </c>
    </row>
    <row r="402" spans="2:51" s="221" customFormat="1" ht="13.5">
      <c r="B402" s="220"/>
      <c r="D402" s="208" t="s">
        <v>161</v>
      </c>
      <c r="E402" s="222" t="s">
        <v>5</v>
      </c>
      <c r="F402" s="223" t="s">
        <v>1230</v>
      </c>
      <c r="H402" s="224">
        <v>41</v>
      </c>
      <c r="L402" s="220"/>
      <c r="M402" s="225"/>
      <c r="N402" s="226"/>
      <c r="O402" s="226"/>
      <c r="P402" s="226"/>
      <c r="Q402" s="226"/>
      <c r="R402" s="226"/>
      <c r="S402" s="226"/>
      <c r="T402" s="227"/>
      <c r="AT402" s="222" t="s">
        <v>161</v>
      </c>
      <c r="AU402" s="222" t="s">
        <v>78</v>
      </c>
      <c r="AV402" s="221" t="s">
        <v>78</v>
      </c>
      <c r="AW402" s="221" t="s">
        <v>34</v>
      </c>
      <c r="AX402" s="221" t="s">
        <v>76</v>
      </c>
      <c r="AY402" s="222" t="s">
        <v>139</v>
      </c>
    </row>
    <row r="403" spans="2:65" s="259" customFormat="1" ht="16.5" customHeight="1">
      <c r="B403" s="119"/>
      <c r="C403" s="244">
        <v>56</v>
      </c>
      <c r="D403" s="244" t="s">
        <v>368</v>
      </c>
      <c r="E403" s="245" t="s">
        <v>1231</v>
      </c>
      <c r="F403" s="246" t="s">
        <v>1232</v>
      </c>
      <c r="G403" s="247" t="s">
        <v>538</v>
      </c>
      <c r="H403" s="248">
        <v>41</v>
      </c>
      <c r="I403" s="6"/>
      <c r="J403" s="249">
        <f>ROUND(I403*H403,2)</f>
        <v>0</v>
      </c>
      <c r="K403" s="246" t="s">
        <v>145</v>
      </c>
      <c r="L403" s="250"/>
      <c r="M403" s="251" t="s">
        <v>5</v>
      </c>
      <c r="N403" s="252" t="s">
        <v>41</v>
      </c>
      <c r="O403" s="262"/>
      <c r="P403" s="205">
        <f>O403*H403</f>
        <v>0</v>
      </c>
      <c r="Q403" s="205">
        <v>0.0008</v>
      </c>
      <c r="R403" s="205">
        <f>Q403*H403</f>
        <v>0.0328</v>
      </c>
      <c r="S403" s="205">
        <v>0</v>
      </c>
      <c r="T403" s="206">
        <f>S403*H403</f>
        <v>0</v>
      </c>
      <c r="AR403" s="110" t="s">
        <v>213</v>
      </c>
      <c r="AT403" s="110" t="s">
        <v>368</v>
      </c>
      <c r="AU403" s="110" t="s">
        <v>78</v>
      </c>
      <c r="AY403" s="110" t="s">
        <v>139</v>
      </c>
      <c r="BE403" s="207">
        <f>IF(N403="základní",J403,0)</f>
        <v>0</v>
      </c>
      <c r="BF403" s="207">
        <f>IF(N403="snížená",J403,0)</f>
        <v>0</v>
      </c>
      <c r="BG403" s="207">
        <f>IF(N403="zákl. přenesená",J403,0)</f>
        <v>0</v>
      </c>
      <c r="BH403" s="207">
        <f>IF(N403="sníž. přenesená",J403,0)</f>
        <v>0</v>
      </c>
      <c r="BI403" s="207">
        <f>IF(N403="nulová",J403,0)</f>
        <v>0</v>
      </c>
      <c r="BJ403" s="110" t="s">
        <v>76</v>
      </c>
      <c r="BK403" s="207">
        <f>ROUND(I403*H403,2)</f>
        <v>0</v>
      </c>
      <c r="BL403" s="110" t="s">
        <v>146</v>
      </c>
      <c r="BM403" s="110" t="s">
        <v>1233</v>
      </c>
    </row>
    <row r="404" spans="2:47" s="259" customFormat="1" ht="13.5">
      <c r="B404" s="119"/>
      <c r="D404" s="208" t="s">
        <v>148</v>
      </c>
      <c r="F404" s="209" t="s">
        <v>1234</v>
      </c>
      <c r="L404" s="119"/>
      <c r="M404" s="210"/>
      <c r="N404" s="262"/>
      <c r="O404" s="262"/>
      <c r="P404" s="262"/>
      <c r="Q404" s="262"/>
      <c r="R404" s="262"/>
      <c r="S404" s="262"/>
      <c r="T404" s="211"/>
      <c r="AT404" s="110" t="s">
        <v>148</v>
      </c>
      <c r="AU404" s="110" t="s">
        <v>78</v>
      </c>
    </row>
    <row r="405" spans="2:65" s="259" customFormat="1" ht="25.5" customHeight="1">
      <c r="B405" s="119"/>
      <c r="C405" s="196">
        <v>57</v>
      </c>
      <c r="D405" s="196" t="s">
        <v>141</v>
      </c>
      <c r="E405" s="197" t="s">
        <v>1235</v>
      </c>
      <c r="F405" s="198" t="s">
        <v>1236</v>
      </c>
      <c r="G405" s="199" t="s">
        <v>538</v>
      </c>
      <c r="H405" s="200">
        <v>41</v>
      </c>
      <c r="I405" s="6"/>
      <c r="J405" s="202">
        <f>ROUND(I405*H405,2)</f>
        <v>0</v>
      </c>
      <c r="K405" s="198" t="s">
        <v>145</v>
      </c>
      <c r="L405" s="119"/>
      <c r="M405" s="203" t="s">
        <v>5</v>
      </c>
      <c r="N405" s="204" t="s">
        <v>41</v>
      </c>
      <c r="O405" s="262"/>
      <c r="P405" s="205">
        <f>O405*H405</f>
        <v>0</v>
      </c>
      <c r="Q405" s="205">
        <v>0</v>
      </c>
      <c r="R405" s="205">
        <f>Q405*H405</f>
        <v>0</v>
      </c>
      <c r="S405" s="205">
        <v>0</v>
      </c>
      <c r="T405" s="206">
        <f>S405*H405</f>
        <v>0</v>
      </c>
      <c r="AR405" s="110" t="s">
        <v>146</v>
      </c>
      <c r="AT405" s="110" t="s">
        <v>141</v>
      </c>
      <c r="AU405" s="110" t="s">
        <v>78</v>
      </c>
      <c r="AY405" s="110" t="s">
        <v>139</v>
      </c>
      <c r="BE405" s="207">
        <f>IF(N405="základní",J405,0)</f>
        <v>0</v>
      </c>
      <c r="BF405" s="207">
        <f>IF(N405="snížená",J405,0)</f>
        <v>0</v>
      </c>
      <c r="BG405" s="207">
        <f>IF(N405="zákl. přenesená",J405,0)</f>
        <v>0</v>
      </c>
      <c r="BH405" s="207">
        <f>IF(N405="sníž. přenesená",J405,0)</f>
        <v>0</v>
      </c>
      <c r="BI405" s="207">
        <f>IF(N405="nulová",J405,0)</f>
        <v>0</v>
      </c>
      <c r="BJ405" s="110" t="s">
        <v>76</v>
      </c>
      <c r="BK405" s="207">
        <f>ROUND(I405*H405,2)</f>
        <v>0</v>
      </c>
      <c r="BL405" s="110" t="s">
        <v>146</v>
      </c>
      <c r="BM405" s="110" t="s">
        <v>1237</v>
      </c>
    </row>
    <row r="406" spans="2:47" s="259" customFormat="1" ht="27">
      <c r="B406" s="119"/>
      <c r="D406" s="208" t="s">
        <v>148</v>
      </c>
      <c r="F406" s="209" t="s">
        <v>1238</v>
      </c>
      <c r="L406" s="119"/>
      <c r="M406" s="210"/>
      <c r="N406" s="262"/>
      <c r="O406" s="262"/>
      <c r="P406" s="262"/>
      <c r="Q406" s="262"/>
      <c r="R406" s="262"/>
      <c r="S406" s="262"/>
      <c r="T406" s="211"/>
      <c r="AT406" s="110" t="s">
        <v>148</v>
      </c>
      <c r="AU406" s="110" t="s">
        <v>78</v>
      </c>
    </row>
    <row r="407" spans="2:47" s="259" customFormat="1" ht="27">
      <c r="B407" s="119"/>
      <c r="D407" s="208" t="s">
        <v>159</v>
      </c>
      <c r="F407" s="212" t="s">
        <v>1053</v>
      </c>
      <c r="L407" s="119"/>
      <c r="M407" s="210"/>
      <c r="N407" s="262"/>
      <c r="O407" s="262"/>
      <c r="P407" s="262"/>
      <c r="Q407" s="262"/>
      <c r="R407" s="262"/>
      <c r="S407" s="262"/>
      <c r="T407" s="211"/>
      <c r="AT407" s="110" t="s">
        <v>159</v>
      </c>
      <c r="AU407" s="110" t="s">
        <v>78</v>
      </c>
    </row>
    <row r="408" spans="2:51" s="221" customFormat="1" ht="13.5">
      <c r="B408" s="220"/>
      <c r="D408" s="208" t="s">
        <v>161</v>
      </c>
      <c r="E408" s="222" t="s">
        <v>5</v>
      </c>
      <c r="F408" s="223" t="s">
        <v>1230</v>
      </c>
      <c r="H408" s="224">
        <v>41</v>
      </c>
      <c r="L408" s="220"/>
      <c r="M408" s="225"/>
      <c r="N408" s="226"/>
      <c r="O408" s="226"/>
      <c r="P408" s="226"/>
      <c r="Q408" s="226"/>
      <c r="R408" s="226"/>
      <c r="S408" s="226"/>
      <c r="T408" s="227"/>
      <c r="AT408" s="222" t="s">
        <v>161</v>
      </c>
      <c r="AU408" s="222" t="s">
        <v>78</v>
      </c>
      <c r="AV408" s="221" t="s">
        <v>78</v>
      </c>
      <c r="AW408" s="221" t="s">
        <v>34</v>
      </c>
      <c r="AX408" s="221" t="s">
        <v>76</v>
      </c>
      <c r="AY408" s="222" t="s">
        <v>139</v>
      </c>
    </row>
    <row r="409" spans="2:65" s="259" customFormat="1" ht="16.5" customHeight="1">
      <c r="B409" s="119"/>
      <c r="C409" s="244">
        <v>58</v>
      </c>
      <c r="D409" s="244" t="s">
        <v>368</v>
      </c>
      <c r="E409" s="245" t="s">
        <v>1239</v>
      </c>
      <c r="F409" s="246" t="s">
        <v>1240</v>
      </c>
      <c r="G409" s="247" t="s">
        <v>538</v>
      </c>
      <c r="H409" s="248">
        <v>41</v>
      </c>
      <c r="I409" s="6"/>
      <c r="J409" s="249">
        <f>ROUND(I409*H409,2)</f>
        <v>0</v>
      </c>
      <c r="K409" s="246" t="s">
        <v>145</v>
      </c>
      <c r="L409" s="250"/>
      <c r="M409" s="251" t="s">
        <v>5</v>
      </c>
      <c r="N409" s="252" t="s">
        <v>41</v>
      </c>
      <c r="O409" s="262"/>
      <c r="P409" s="205">
        <f>O409*H409</f>
        <v>0</v>
      </c>
      <c r="Q409" s="205">
        <v>0.00029</v>
      </c>
      <c r="R409" s="205">
        <f>Q409*H409</f>
        <v>0.01189</v>
      </c>
      <c r="S409" s="205">
        <v>0</v>
      </c>
      <c r="T409" s="206">
        <f>S409*H409</f>
        <v>0</v>
      </c>
      <c r="AR409" s="110" t="s">
        <v>213</v>
      </c>
      <c r="AT409" s="110" t="s">
        <v>368</v>
      </c>
      <c r="AU409" s="110" t="s">
        <v>78</v>
      </c>
      <c r="AY409" s="110" t="s">
        <v>139</v>
      </c>
      <c r="BE409" s="207">
        <f>IF(N409="základní",J409,0)</f>
        <v>0</v>
      </c>
      <c r="BF409" s="207">
        <f>IF(N409="snížená",J409,0)</f>
        <v>0</v>
      </c>
      <c r="BG409" s="207">
        <f>IF(N409="zákl. přenesená",J409,0)</f>
        <v>0</v>
      </c>
      <c r="BH409" s="207">
        <f>IF(N409="sníž. přenesená",J409,0)</f>
        <v>0</v>
      </c>
      <c r="BI409" s="207">
        <f>IF(N409="nulová",J409,0)</f>
        <v>0</v>
      </c>
      <c r="BJ409" s="110" t="s">
        <v>76</v>
      </c>
      <c r="BK409" s="207">
        <f>ROUND(I409*H409,2)</f>
        <v>0</v>
      </c>
      <c r="BL409" s="110" t="s">
        <v>146</v>
      </c>
      <c r="BM409" s="110" t="s">
        <v>1241</v>
      </c>
    </row>
    <row r="410" spans="2:47" s="259" customFormat="1" ht="13.5">
      <c r="B410" s="119"/>
      <c r="D410" s="208" t="s">
        <v>148</v>
      </c>
      <c r="F410" s="209" t="s">
        <v>1240</v>
      </c>
      <c r="L410" s="119"/>
      <c r="M410" s="210"/>
      <c r="N410" s="262"/>
      <c r="O410" s="262"/>
      <c r="P410" s="262"/>
      <c r="Q410" s="262"/>
      <c r="R410" s="262"/>
      <c r="S410" s="262"/>
      <c r="T410" s="211"/>
      <c r="AT410" s="110" t="s">
        <v>148</v>
      </c>
      <c r="AU410" s="110" t="s">
        <v>78</v>
      </c>
    </row>
    <row r="411" spans="2:65" s="259" customFormat="1" ht="16.5" customHeight="1">
      <c r="B411" s="119"/>
      <c r="C411" s="253">
        <v>59</v>
      </c>
      <c r="D411" s="253" t="s">
        <v>141</v>
      </c>
      <c r="E411" s="254" t="s">
        <v>746</v>
      </c>
      <c r="F411" s="198" t="s">
        <v>747</v>
      </c>
      <c r="G411" s="199" t="s">
        <v>224</v>
      </c>
      <c r="H411" s="200">
        <v>232.27</v>
      </c>
      <c r="I411" s="6"/>
      <c r="J411" s="202">
        <f>ROUND(I411*H411,2)</f>
        <v>0</v>
      </c>
      <c r="K411" s="198" t="s">
        <v>5</v>
      </c>
      <c r="L411" s="119"/>
      <c r="M411" s="203" t="s">
        <v>5</v>
      </c>
      <c r="N411" s="204" t="s">
        <v>41</v>
      </c>
      <c r="O411" s="262"/>
      <c r="P411" s="205">
        <f>O411*H411</f>
        <v>0</v>
      </c>
      <c r="Q411" s="205">
        <v>0</v>
      </c>
      <c r="R411" s="205">
        <f>Q411*H411</f>
        <v>0</v>
      </c>
      <c r="S411" s="205">
        <v>0</v>
      </c>
      <c r="T411" s="206">
        <f>S411*H411</f>
        <v>0</v>
      </c>
      <c r="AR411" s="110" t="s">
        <v>146</v>
      </c>
      <c r="AT411" s="110" t="s">
        <v>141</v>
      </c>
      <c r="AU411" s="110" t="s">
        <v>78</v>
      </c>
      <c r="AY411" s="110" t="s">
        <v>139</v>
      </c>
      <c r="BE411" s="207">
        <f>IF(N411="základní",J411,0)</f>
        <v>0</v>
      </c>
      <c r="BF411" s="207">
        <f>IF(N411="snížená",J411,0)</f>
        <v>0</v>
      </c>
      <c r="BG411" s="207">
        <f>IF(N411="zákl. přenesená",J411,0)</f>
        <v>0</v>
      </c>
      <c r="BH411" s="207">
        <f>IF(N411="sníž. přenesená",J411,0)</f>
        <v>0</v>
      </c>
      <c r="BI411" s="207">
        <f>IF(N411="nulová",J411,0)</f>
        <v>0</v>
      </c>
      <c r="BJ411" s="110" t="s">
        <v>76</v>
      </c>
      <c r="BK411" s="207">
        <f>ROUND(I411*H411,2)</f>
        <v>0</v>
      </c>
      <c r="BL411" s="110" t="s">
        <v>146</v>
      </c>
      <c r="BM411" s="110" t="s">
        <v>748</v>
      </c>
    </row>
    <row r="412" spans="2:47" s="259" customFormat="1" ht="13.5">
      <c r="B412" s="119"/>
      <c r="D412" s="208" t="s">
        <v>148</v>
      </c>
      <c r="F412" s="209" t="s">
        <v>747</v>
      </c>
      <c r="L412" s="119"/>
      <c r="M412" s="210"/>
      <c r="N412" s="262"/>
      <c r="O412" s="262"/>
      <c r="P412" s="262"/>
      <c r="Q412" s="262"/>
      <c r="R412" s="262"/>
      <c r="S412" s="262"/>
      <c r="T412" s="211"/>
      <c r="AT412" s="110" t="s">
        <v>148</v>
      </c>
      <c r="AU412" s="110" t="s">
        <v>78</v>
      </c>
    </row>
    <row r="413" spans="2:47" s="259" customFormat="1" ht="27">
      <c r="B413" s="119"/>
      <c r="D413" s="208" t="s">
        <v>159</v>
      </c>
      <c r="F413" s="212" t="s">
        <v>160</v>
      </c>
      <c r="L413" s="119"/>
      <c r="M413" s="210"/>
      <c r="N413" s="262"/>
      <c r="O413" s="262"/>
      <c r="P413" s="262"/>
      <c r="Q413" s="262"/>
      <c r="R413" s="262"/>
      <c r="S413" s="262"/>
      <c r="T413" s="211"/>
      <c r="AT413" s="110" t="s">
        <v>159</v>
      </c>
      <c r="AU413" s="110" t="s">
        <v>78</v>
      </c>
    </row>
    <row r="414" spans="2:65" s="259" customFormat="1" ht="16.5" customHeight="1">
      <c r="B414" s="119"/>
      <c r="C414" s="196">
        <v>60</v>
      </c>
      <c r="D414" s="196" t="s">
        <v>141</v>
      </c>
      <c r="E414" s="197" t="s">
        <v>756</v>
      </c>
      <c r="F414" s="198" t="s">
        <v>757</v>
      </c>
      <c r="G414" s="199" t="s">
        <v>758</v>
      </c>
      <c r="H414" s="200">
        <v>41</v>
      </c>
      <c r="I414" s="201"/>
      <c r="J414" s="202">
        <f>ROUND(I414*H414,2)</f>
        <v>0</v>
      </c>
      <c r="K414" s="198" t="s">
        <v>145</v>
      </c>
      <c r="L414" s="119"/>
      <c r="M414" s="203" t="s">
        <v>5</v>
      </c>
      <c r="N414" s="204" t="s">
        <v>41</v>
      </c>
      <c r="O414" s="262"/>
      <c r="P414" s="205">
        <f>O414*H414</f>
        <v>0</v>
      </c>
      <c r="Q414" s="205">
        <v>0.0001</v>
      </c>
      <c r="R414" s="205">
        <f>Q414*H414</f>
        <v>0.0041</v>
      </c>
      <c r="S414" s="205">
        <v>0</v>
      </c>
      <c r="T414" s="206">
        <f>S414*H414</f>
        <v>0</v>
      </c>
      <c r="AR414" s="110" t="s">
        <v>146</v>
      </c>
      <c r="AT414" s="110" t="s">
        <v>141</v>
      </c>
      <c r="AU414" s="110" t="s">
        <v>78</v>
      </c>
      <c r="AY414" s="110" t="s">
        <v>139</v>
      </c>
      <c r="BE414" s="207">
        <f>IF(N414="základní",J414,0)</f>
        <v>0</v>
      </c>
      <c r="BF414" s="207">
        <f>IF(N414="snížená",J414,0)</f>
        <v>0</v>
      </c>
      <c r="BG414" s="207">
        <f>IF(N414="zákl. přenesená",J414,0)</f>
        <v>0</v>
      </c>
      <c r="BH414" s="207">
        <f>IF(N414="sníž. přenesená",J414,0)</f>
        <v>0</v>
      </c>
      <c r="BI414" s="207">
        <f>IF(N414="nulová",J414,0)</f>
        <v>0</v>
      </c>
      <c r="BJ414" s="110" t="s">
        <v>76</v>
      </c>
      <c r="BK414" s="207">
        <f>ROUND(I414*H414,2)</f>
        <v>0</v>
      </c>
      <c r="BL414" s="110" t="s">
        <v>146</v>
      </c>
      <c r="BM414" s="110" t="s">
        <v>759</v>
      </c>
    </row>
    <row r="415" spans="2:47" s="259" customFormat="1" ht="13.5">
      <c r="B415" s="119"/>
      <c r="D415" s="208" t="s">
        <v>148</v>
      </c>
      <c r="F415" s="209" t="s">
        <v>760</v>
      </c>
      <c r="L415" s="119"/>
      <c r="M415" s="210"/>
      <c r="N415" s="262"/>
      <c r="O415" s="262"/>
      <c r="P415" s="262"/>
      <c r="Q415" s="262"/>
      <c r="R415" s="262"/>
      <c r="S415" s="262"/>
      <c r="T415" s="211"/>
      <c r="AT415" s="110" t="s">
        <v>148</v>
      </c>
      <c r="AU415" s="110" t="s">
        <v>78</v>
      </c>
    </row>
    <row r="416" spans="2:65" s="259" customFormat="1" ht="16.5" customHeight="1">
      <c r="B416" s="119"/>
      <c r="C416" s="196">
        <v>61</v>
      </c>
      <c r="D416" s="196" t="s">
        <v>141</v>
      </c>
      <c r="E416" s="197" t="s">
        <v>1242</v>
      </c>
      <c r="F416" s="198" t="s">
        <v>1243</v>
      </c>
      <c r="G416" s="199" t="s">
        <v>224</v>
      </c>
      <c r="H416" s="200">
        <v>232.27</v>
      </c>
      <c r="I416" s="6"/>
      <c r="J416" s="202">
        <f>ROUND(I416*H416,2)</f>
        <v>0</v>
      </c>
      <c r="K416" s="198" t="s">
        <v>145</v>
      </c>
      <c r="L416" s="119"/>
      <c r="M416" s="203" t="s">
        <v>5</v>
      </c>
      <c r="N416" s="204" t="s">
        <v>41</v>
      </c>
      <c r="O416" s="262"/>
      <c r="P416" s="205">
        <f>O416*H416</f>
        <v>0</v>
      </c>
      <c r="Q416" s="205">
        <v>0</v>
      </c>
      <c r="R416" s="205">
        <f>Q416*H416</f>
        <v>0</v>
      </c>
      <c r="S416" s="205">
        <v>0</v>
      </c>
      <c r="T416" s="206">
        <f>S416*H416</f>
        <v>0</v>
      </c>
      <c r="AR416" s="110" t="s">
        <v>146</v>
      </c>
      <c r="AT416" s="110" t="s">
        <v>141</v>
      </c>
      <c r="AU416" s="110" t="s">
        <v>78</v>
      </c>
      <c r="AY416" s="110" t="s">
        <v>139</v>
      </c>
      <c r="BE416" s="207">
        <f>IF(N416="základní",J416,0)</f>
        <v>0</v>
      </c>
      <c r="BF416" s="207">
        <f>IF(N416="snížená",J416,0)</f>
        <v>0</v>
      </c>
      <c r="BG416" s="207">
        <f>IF(N416="zákl. přenesená",J416,0)</f>
        <v>0</v>
      </c>
      <c r="BH416" s="207">
        <f>IF(N416="sníž. přenesená",J416,0)</f>
        <v>0</v>
      </c>
      <c r="BI416" s="207">
        <f>IF(N416="nulová",J416,0)</f>
        <v>0</v>
      </c>
      <c r="BJ416" s="110" t="s">
        <v>76</v>
      </c>
      <c r="BK416" s="207">
        <f>ROUND(I416*H416,2)</f>
        <v>0</v>
      </c>
      <c r="BL416" s="110" t="s">
        <v>146</v>
      </c>
      <c r="BM416" s="110" t="s">
        <v>1244</v>
      </c>
    </row>
    <row r="417" spans="2:47" s="259" customFormat="1" ht="13.5">
      <c r="B417" s="119"/>
      <c r="D417" s="208" t="s">
        <v>148</v>
      </c>
      <c r="F417" s="209" t="s">
        <v>1245</v>
      </c>
      <c r="L417" s="119"/>
      <c r="M417" s="210"/>
      <c r="N417" s="262"/>
      <c r="O417" s="262"/>
      <c r="P417" s="262"/>
      <c r="Q417" s="262"/>
      <c r="R417" s="262"/>
      <c r="S417" s="262"/>
      <c r="T417" s="211"/>
      <c r="AT417" s="110" t="s">
        <v>148</v>
      </c>
      <c r="AU417" s="110" t="s">
        <v>78</v>
      </c>
    </row>
    <row r="418" spans="2:65" s="259" customFormat="1" ht="25.5" customHeight="1">
      <c r="B418" s="119"/>
      <c r="C418" s="196">
        <v>62</v>
      </c>
      <c r="D418" s="196" t="s">
        <v>141</v>
      </c>
      <c r="E418" s="197" t="s">
        <v>1246</v>
      </c>
      <c r="F418" s="198" t="s">
        <v>1247</v>
      </c>
      <c r="G418" s="199" t="s">
        <v>538</v>
      </c>
      <c r="H418" s="200">
        <v>42</v>
      </c>
      <c r="I418" s="6"/>
      <c r="J418" s="202">
        <f>ROUND(I418*H418,2)</f>
        <v>0</v>
      </c>
      <c r="K418" s="198" t="s">
        <v>145</v>
      </c>
      <c r="L418" s="119"/>
      <c r="M418" s="203" t="s">
        <v>5</v>
      </c>
      <c r="N418" s="204" t="s">
        <v>41</v>
      </c>
      <c r="O418" s="262"/>
      <c r="P418" s="205">
        <f>O418*H418</f>
        <v>0</v>
      </c>
      <c r="Q418" s="205">
        <v>0.06896</v>
      </c>
      <c r="R418" s="205">
        <f>Q418*H418</f>
        <v>2.89632</v>
      </c>
      <c r="S418" s="205">
        <v>0</v>
      </c>
      <c r="T418" s="206">
        <f>S418*H418</f>
        <v>0</v>
      </c>
      <c r="AR418" s="110" t="s">
        <v>146</v>
      </c>
      <c r="AT418" s="110" t="s">
        <v>141</v>
      </c>
      <c r="AU418" s="110" t="s">
        <v>78</v>
      </c>
      <c r="AY418" s="110" t="s">
        <v>139</v>
      </c>
      <c r="BE418" s="207">
        <f>IF(N418="základní",J418,0)</f>
        <v>0</v>
      </c>
      <c r="BF418" s="207">
        <f>IF(N418="snížená",J418,0)</f>
        <v>0</v>
      </c>
      <c r="BG418" s="207">
        <f>IF(N418="zákl. přenesená",J418,0)</f>
        <v>0</v>
      </c>
      <c r="BH418" s="207">
        <f>IF(N418="sníž. přenesená",J418,0)</f>
        <v>0</v>
      </c>
      <c r="BI418" s="207">
        <f>IF(N418="nulová",J418,0)</f>
        <v>0</v>
      </c>
      <c r="BJ418" s="110" t="s">
        <v>76</v>
      </c>
      <c r="BK418" s="207">
        <f>ROUND(I418*H418,2)</f>
        <v>0</v>
      </c>
      <c r="BL418" s="110" t="s">
        <v>146</v>
      </c>
      <c r="BM418" s="110" t="s">
        <v>1248</v>
      </c>
    </row>
    <row r="419" spans="2:47" s="259" customFormat="1" ht="27">
      <c r="B419" s="119"/>
      <c r="D419" s="208" t="s">
        <v>148</v>
      </c>
      <c r="F419" s="209" t="s">
        <v>1249</v>
      </c>
      <c r="L419" s="119"/>
      <c r="M419" s="210"/>
      <c r="N419" s="262"/>
      <c r="O419" s="262"/>
      <c r="P419" s="262"/>
      <c r="Q419" s="262"/>
      <c r="R419" s="262"/>
      <c r="S419" s="262"/>
      <c r="T419" s="211"/>
      <c r="AT419" s="110" t="s">
        <v>148</v>
      </c>
      <c r="AU419" s="110" t="s">
        <v>78</v>
      </c>
    </row>
    <row r="420" spans="2:47" s="259" customFormat="1" ht="27">
      <c r="B420" s="119"/>
      <c r="D420" s="208" t="s">
        <v>159</v>
      </c>
      <c r="F420" s="212" t="s">
        <v>1053</v>
      </c>
      <c r="L420" s="119"/>
      <c r="M420" s="210"/>
      <c r="N420" s="262"/>
      <c r="O420" s="262"/>
      <c r="P420" s="262"/>
      <c r="Q420" s="262"/>
      <c r="R420" s="262"/>
      <c r="S420" s="262"/>
      <c r="T420" s="211"/>
      <c r="AT420" s="110" t="s">
        <v>159</v>
      </c>
      <c r="AU420" s="110" t="s">
        <v>78</v>
      </c>
    </row>
    <row r="421" spans="2:51" s="221" customFormat="1" ht="13.5">
      <c r="B421" s="220"/>
      <c r="D421" s="208" t="s">
        <v>161</v>
      </c>
      <c r="E421" s="222" t="s">
        <v>5</v>
      </c>
      <c r="F421" s="223" t="s">
        <v>2105</v>
      </c>
      <c r="H421" s="224">
        <v>42</v>
      </c>
      <c r="L421" s="220"/>
      <c r="M421" s="225"/>
      <c r="N421" s="226"/>
      <c r="O421" s="226"/>
      <c r="P421" s="226"/>
      <c r="Q421" s="226"/>
      <c r="R421" s="226"/>
      <c r="S421" s="226"/>
      <c r="T421" s="227"/>
      <c r="AT421" s="222" t="s">
        <v>161</v>
      </c>
      <c r="AU421" s="222" t="s">
        <v>78</v>
      </c>
      <c r="AV421" s="221" t="s">
        <v>78</v>
      </c>
      <c r="AW421" s="221" t="s">
        <v>34</v>
      </c>
      <c r="AX421" s="221" t="s">
        <v>76</v>
      </c>
      <c r="AY421" s="222" t="s">
        <v>139</v>
      </c>
    </row>
    <row r="422" spans="2:65" s="259" customFormat="1" ht="25.5" customHeight="1">
      <c r="B422" s="119"/>
      <c r="C422" s="196">
        <v>63</v>
      </c>
      <c r="D422" s="196" t="s">
        <v>141</v>
      </c>
      <c r="E422" s="197" t="s">
        <v>1250</v>
      </c>
      <c r="F422" s="198" t="s">
        <v>1251</v>
      </c>
      <c r="G422" s="199" t="s">
        <v>538</v>
      </c>
      <c r="H422" s="200">
        <v>42</v>
      </c>
      <c r="I422" s="6"/>
      <c r="J422" s="202">
        <f>ROUND(I422*H422,2)</f>
        <v>0</v>
      </c>
      <c r="K422" s="198" t="s">
        <v>145</v>
      </c>
      <c r="L422" s="119"/>
      <c r="M422" s="203" t="s">
        <v>5</v>
      </c>
      <c r="N422" s="204" t="s">
        <v>41</v>
      </c>
      <c r="O422" s="262"/>
      <c r="P422" s="205">
        <f>O422*H422</f>
        <v>0</v>
      </c>
      <c r="Q422" s="205">
        <v>0.01136</v>
      </c>
      <c r="R422" s="205">
        <f>Q422*H422</f>
        <v>0.47712</v>
      </c>
      <c r="S422" s="205">
        <v>0</v>
      </c>
      <c r="T422" s="206">
        <f>S422*H422</f>
        <v>0</v>
      </c>
      <c r="AR422" s="110" t="s">
        <v>146</v>
      </c>
      <c r="AT422" s="110" t="s">
        <v>141</v>
      </c>
      <c r="AU422" s="110" t="s">
        <v>78</v>
      </c>
      <c r="AY422" s="110" t="s">
        <v>139</v>
      </c>
      <c r="BE422" s="207">
        <f>IF(N422="základní",J422,0)</f>
        <v>0</v>
      </c>
      <c r="BF422" s="207">
        <f>IF(N422="snížená",J422,0)</f>
        <v>0</v>
      </c>
      <c r="BG422" s="207">
        <f>IF(N422="zákl. přenesená",J422,0)</f>
        <v>0</v>
      </c>
      <c r="BH422" s="207">
        <f>IF(N422="sníž. přenesená",J422,0)</f>
        <v>0</v>
      </c>
      <c r="BI422" s="207">
        <f>IF(N422="nulová",J422,0)</f>
        <v>0</v>
      </c>
      <c r="BJ422" s="110" t="s">
        <v>76</v>
      </c>
      <c r="BK422" s="207">
        <f>ROUND(I422*H422,2)</f>
        <v>0</v>
      </c>
      <c r="BL422" s="110" t="s">
        <v>146</v>
      </c>
      <c r="BM422" s="110" t="s">
        <v>1252</v>
      </c>
    </row>
    <row r="423" spans="2:47" s="259" customFormat="1" ht="27">
      <c r="B423" s="119"/>
      <c r="D423" s="208" t="s">
        <v>148</v>
      </c>
      <c r="F423" s="209" t="s">
        <v>1253</v>
      </c>
      <c r="L423" s="119"/>
      <c r="M423" s="210"/>
      <c r="N423" s="262"/>
      <c r="O423" s="262"/>
      <c r="P423" s="262"/>
      <c r="Q423" s="262"/>
      <c r="R423" s="262"/>
      <c r="S423" s="262"/>
      <c r="T423" s="211"/>
      <c r="AT423" s="110" t="s">
        <v>148</v>
      </c>
      <c r="AU423" s="110" t="s">
        <v>78</v>
      </c>
    </row>
    <row r="424" spans="2:65" s="259" customFormat="1" ht="25.5" customHeight="1">
      <c r="B424" s="119"/>
      <c r="C424" s="196">
        <v>64</v>
      </c>
      <c r="D424" s="196" t="s">
        <v>141</v>
      </c>
      <c r="E424" s="197" t="s">
        <v>1254</v>
      </c>
      <c r="F424" s="198" t="s">
        <v>1255</v>
      </c>
      <c r="G424" s="199" t="s">
        <v>538</v>
      </c>
      <c r="H424" s="200">
        <v>42</v>
      </c>
      <c r="I424" s="6"/>
      <c r="J424" s="202">
        <f>ROUND(I424*H424,2)</f>
        <v>0</v>
      </c>
      <c r="K424" s="198" t="s">
        <v>145</v>
      </c>
      <c r="L424" s="119"/>
      <c r="M424" s="203" t="s">
        <v>5</v>
      </c>
      <c r="N424" s="204" t="s">
        <v>41</v>
      </c>
      <c r="O424" s="262"/>
      <c r="P424" s="205">
        <f>O424*H424</f>
        <v>0</v>
      </c>
      <c r="Q424" s="205">
        <v>0.01242</v>
      </c>
      <c r="R424" s="205">
        <f>Q424*H424</f>
        <v>0.52164</v>
      </c>
      <c r="S424" s="205">
        <v>0</v>
      </c>
      <c r="T424" s="206">
        <f>S424*H424</f>
        <v>0</v>
      </c>
      <c r="AR424" s="110" t="s">
        <v>146</v>
      </c>
      <c r="AT424" s="110" t="s">
        <v>141</v>
      </c>
      <c r="AU424" s="110" t="s">
        <v>78</v>
      </c>
      <c r="AY424" s="110" t="s">
        <v>139</v>
      </c>
      <c r="BE424" s="207">
        <f>IF(N424="základní",J424,0)</f>
        <v>0</v>
      </c>
      <c r="BF424" s="207">
        <f>IF(N424="snížená",J424,0)</f>
        <v>0</v>
      </c>
      <c r="BG424" s="207">
        <f>IF(N424="zákl. přenesená",J424,0)</f>
        <v>0</v>
      </c>
      <c r="BH424" s="207">
        <f>IF(N424="sníž. přenesená",J424,0)</f>
        <v>0</v>
      </c>
      <c r="BI424" s="207">
        <f>IF(N424="nulová",J424,0)</f>
        <v>0</v>
      </c>
      <c r="BJ424" s="110" t="s">
        <v>76</v>
      </c>
      <c r="BK424" s="207">
        <f>ROUND(I424*H424,2)</f>
        <v>0</v>
      </c>
      <c r="BL424" s="110" t="s">
        <v>146</v>
      </c>
      <c r="BM424" s="110" t="s">
        <v>1256</v>
      </c>
    </row>
    <row r="425" spans="2:47" s="259" customFormat="1" ht="27">
      <c r="B425" s="119"/>
      <c r="D425" s="208" t="s">
        <v>148</v>
      </c>
      <c r="F425" s="209" t="s">
        <v>1257</v>
      </c>
      <c r="L425" s="119"/>
      <c r="M425" s="210"/>
      <c r="N425" s="262"/>
      <c r="O425" s="262"/>
      <c r="P425" s="262"/>
      <c r="Q425" s="262"/>
      <c r="R425" s="262"/>
      <c r="S425" s="262"/>
      <c r="T425" s="211"/>
      <c r="AT425" s="110" t="s">
        <v>148</v>
      </c>
      <c r="AU425" s="110" t="s">
        <v>78</v>
      </c>
    </row>
    <row r="426" spans="2:65" s="259" customFormat="1" ht="25.5" customHeight="1">
      <c r="B426" s="119"/>
      <c r="C426" s="196">
        <v>65</v>
      </c>
      <c r="D426" s="196" t="s">
        <v>141</v>
      </c>
      <c r="E426" s="197" t="s">
        <v>1258</v>
      </c>
      <c r="F426" s="198" t="s">
        <v>1259</v>
      </c>
      <c r="G426" s="199" t="s">
        <v>538</v>
      </c>
      <c r="H426" s="200">
        <v>42</v>
      </c>
      <c r="I426" s="6"/>
      <c r="J426" s="202">
        <f>ROUND(I426*H426,2)</f>
        <v>0</v>
      </c>
      <c r="K426" s="198" t="s">
        <v>145</v>
      </c>
      <c r="L426" s="119"/>
      <c r="M426" s="203" t="s">
        <v>5</v>
      </c>
      <c r="N426" s="204" t="s">
        <v>41</v>
      </c>
      <c r="O426" s="262"/>
      <c r="P426" s="205">
        <f>O426*H426</f>
        <v>0</v>
      </c>
      <c r="Q426" s="205">
        <v>0</v>
      </c>
      <c r="R426" s="205">
        <f>Q426*H426</f>
        <v>0</v>
      </c>
      <c r="S426" s="205">
        <v>0</v>
      </c>
      <c r="T426" s="206">
        <f>S426*H426</f>
        <v>0</v>
      </c>
      <c r="AR426" s="110" t="s">
        <v>146</v>
      </c>
      <c r="AT426" s="110" t="s">
        <v>141</v>
      </c>
      <c r="AU426" s="110" t="s">
        <v>78</v>
      </c>
      <c r="AY426" s="110" t="s">
        <v>139</v>
      </c>
      <c r="BE426" s="207">
        <f>IF(N426="základní",J426,0)</f>
        <v>0</v>
      </c>
      <c r="BF426" s="207">
        <f>IF(N426="snížená",J426,0)</f>
        <v>0</v>
      </c>
      <c r="BG426" s="207">
        <f>IF(N426="zákl. přenesená",J426,0)</f>
        <v>0</v>
      </c>
      <c r="BH426" s="207">
        <f>IF(N426="sníž. přenesená",J426,0)</f>
        <v>0</v>
      </c>
      <c r="BI426" s="207">
        <f>IF(N426="nulová",J426,0)</f>
        <v>0</v>
      </c>
      <c r="BJ426" s="110" t="s">
        <v>76</v>
      </c>
      <c r="BK426" s="207">
        <f>ROUND(I426*H426,2)</f>
        <v>0</v>
      </c>
      <c r="BL426" s="110" t="s">
        <v>146</v>
      </c>
      <c r="BM426" s="110" t="s">
        <v>1260</v>
      </c>
    </row>
    <row r="427" spans="2:47" s="259" customFormat="1" ht="27">
      <c r="B427" s="119"/>
      <c r="D427" s="208" t="s">
        <v>148</v>
      </c>
      <c r="F427" s="209" t="s">
        <v>1261</v>
      </c>
      <c r="L427" s="119"/>
      <c r="M427" s="210"/>
      <c r="N427" s="262"/>
      <c r="O427" s="262"/>
      <c r="P427" s="262"/>
      <c r="Q427" s="262"/>
      <c r="R427" s="262"/>
      <c r="S427" s="262"/>
      <c r="T427" s="211"/>
      <c r="AT427" s="110" t="s">
        <v>148</v>
      </c>
      <c r="AU427" s="110" t="s">
        <v>78</v>
      </c>
    </row>
    <row r="428" spans="2:65" s="259" customFormat="1" ht="25.5" customHeight="1">
      <c r="B428" s="119"/>
      <c r="C428" s="196">
        <v>66</v>
      </c>
      <c r="D428" s="196" t="s">
        <v>141</v>
      </c>
      <c r="E428" s="197" t="s">
        <v>1262</v>
      </c>
      <c r="F428" s="198" t="s">
        <v>1263</v>
      </c>
      <c r="G428" s="199" t="s">
        <v>538</v>
      </c>
      <c r="H428" s="200">
        <v>42</v>
      </c>
      <c r="I428" s="6"/>
      <c r="J428" s="202">
        <f>ROUND(I428*H428,2)</f>
        <v>0</v>
      </c>
      <c r="K428" s="198" t="s">
        <v>145</v>
      </c>
      <c r="L428" s="119"/>
      <c r="M428" s="203" t="s">
        <v>5</v>
      </c>
      <c r="N428" s="204" t="s">
        <v>41</v>
      </c>
      <c r="O428" s="262"/>
      <c r="P428" s="205">
        <f>O428*H428</f>
        <v>0</v>
      </c>
      <c r="Q428" s="205">
        <v>0.03535</v>
      </c>
      <c r="R428" s="205">
        <f>Q428*H428</f>
        <v>1.4847</v>
      </c>
      <c r="S428" s="205">
        <v>0</v>
      </c>
      <c r="T428" s="206">
        <f>S428*H428</f>
        <v>0</v>
      </c>
      <c r="AR428" s="110" t="s">
        <v>146</v>
      </c>
      <c r="AT428" s="110" t="s">
        <v>141</v>
      </c>
      <c r="AU428" s="110" t="s">
        <v>78</v>
      </c>
      <c r="AY428" s="110" t="s">
        <v>139</v>
      </c>
      <c r="BE428" s="207">
        <f>IF(N428="základní",J428,0)</f>
        <v>0</v>
      </c>
      <c r="BF428" s="207">
        <f>IF(N428="snížená",J428,0)</f>
        <v>0</v>
      </c>
      <c r="BG428" s="207">
        <f>IF(N428="zákl. přenesená",J428,0)</f>
        <v>0</v>
      </c>
      <c r="BH428" s="207">
        <f>IF(N428="sníž. přenesená",J428,0)</f>
        <v>0</v>
      </c>
      <c r="BI428" s="207">
        <f>IF(N428="nulová",J428,0)</f>
        <v>0</v>
      </c>
      <c r="BJ428" s="110" t="s">
        <v>76</v>
      </c>
      <c r="BK428" s="207">
        <f>ROUND(I428*H428,2)</f>
        <v>0</v>
      </c>
      <c r="BL428" s="110" t="s">
        <v>146</v>
      </c>
      <c r="BM428" s="110" t="s">
        <v>1264</v>
      </c>
    </row>
    <row r="429" spans="2:47" s="259" customFormat="1" ht="27">
      <c r="B429" s="119"/>
      <c r="D429" s="208" t="s">
        <v>148</v>
      </c>
      <c r="F429" s="209" t="s">
        <v>1265</v>
      </c>
      <c r="L429" s="119"/>
      <c r="M429" s="210"/>
      <c r="N429" s="262"/>
      <c r="O429" s="262"/>
      <c r="P429" s="262"/>
      <c r="Q429" s="262"/>
      <c r="R429" s="262"/>
      <c r="S429" s="262"/>
      <c r="T429" s="211"/>
      <c r="AT429" s="110" t="s">
        <v>148</v>
      </c>
      <c r="AU429" s="110" t="s">
        <v>78</v>
      </c>
    </row>
    <row r="430" spans="2:65" s="259" customFormat="1" ht="16.5" customHeight="1">
      <c r="B430" s="119"/>
      <c r="C430" s="196">
        <v>67</v>
      </c>
      <c r="D430" s="196" t="s">
        <v>141</v>
      </c>
      <c r="E430" s="197" t="s">
        <v>1266</v>
      </c>
      <c r="F430" s="198" t="s">
        <v>1267</v>
      </c>
      <c r="G430" s="199" t="s">
        <v>538</v>
      </c>
      <c r="H430" s="200">
        <v>121</v>
      </c>
      <c r="I430" s="6"/>
      <c r="J430" s="202">
        <f>ROUND(I430*H430,2)</f>
        <v>0</v>
      </c>
      <c r="K430" s="198" t="s">
        <v>145</v>
      </c>
      <c r="L430" s="119"/>
      <c r="M430" s="203" t="s">
        <v>5</v>
      </c>
      <c r="N430" s="204" t="s">
        <v>41</v>
      </c>
      <c r="O430" s="262"/>
      <c r="P430" s="205">
        <f>O430*H430</f>
        <v>0</v>
      </c>
      <c r="Q430" s="205">
        <v>0.00039</v>
      </c>
      <c r="R430" s="205">
        <f>Q430*H430</f>
        <v>0.047189999999999996</v>
      </c>
      <c r="S430" s="205">
        <v>0</v>
      </c>
      <c r="T430" s="206">
        <f>S430*H430</f>
        <v>0</v>
      </c>
      <c r="AR430" s="110" t="s">
        <v>146</v>
      </c>
      <c r="AT430" s="110" t="s">
        <v>141</v>
      </c>
      <c r="AU430" s="110" t="s">
        <v>78</v>
      </c>
      <c r="AY430" s="110" t="s">
        <v>139</v>
      </c>
      <c r="BE430" s="207">
        <f>IF(N430="základní",J430,0)</f>
        <v>0</v>
      </c>
      <c r="BF430" s="207">
        <f>IF(N430="snížená",J430,0)</f>
        <v>0</v>
      </c>
      <c r="BG430" s="207">
        <f>IF(N430="zákl. přenesená",J430,0)</f>
        <v>0</v>
      </c>
      <c r="BH430" s="207">
        <f>IF(N430="sníž. přenesená",J430,0)</f>
        <v>0</v>
      </c>
      <c r="BI430" s="207">
        <f>IF(N430="nulová",J430,0)</f>
        <v>0</v>
      </c>
      <c r="BJ430" s="110" t="s">
        <v>76</v>
      </c>
      <c r="BK430" s="207">
        <f>ROUND(I430*H430,2)</f>
        <v>0</v>
      </c>
      <c r="BL430" s="110" t="s">
        <v>146</v>
      </c>
      <c r="BM430" s="110" t="s">
        <v>1268</v>
      </c>
    </row>
    <row r="431" spans="2:47" s="259" customFormat="1" ht="27">
      <c r="B431" s="119"/>
      <c r="D431" s="208" t="s">
        <v>148</v>
      </c>
      <c r="F431" s="209" t="s">
        <v>1269</v>
      </c>
      <c r="L431" s="119"/>
      <c r="M431" s="210"/>
      <c r="N431" s="262"/>
      <c r="O431" s="262"/>
      <c r="P431" s="262"/>
      <c r="Q431" s="262"/>
      <c r="R431" s="262"/>
      <c r="S431" s="262"/>
      <c r="T431" s="211"/>
      <c r="AT431" s="110" t="s">
        <v>148</v>
      </c>
      <c r="AU431" s="110" t="s">
        <v>78</v>
      </c>
    </row>
    <row r="432" spans="2:47" s="259" customFormat="1" ht="27">
      <c r="B432" s="119"/>
      <c r="D432" s="208" t="s">
        <v>159</v>
      </c>
      <c r="F432" s="212" t="s">
        <v>1053</v>
      </c>
      <c r="L432" s="119"/>
      <c r="M432" s="210"/>
      <c r="N432" s="262"/>
      <c r="O432" s="262"/>
      <c r="P432" s="262"/>
      <c r="Q432" s="262"/>
      <c r="R432" s="262"/>
      <c r="S432" s="262"/>
      <c r="T432" s="211"/>
      <c r="AT432" s="110" t="s">
        <v>159</v>
      </c>
      <c r="AU432" s="110" t="s">
        <v>78</v>
      </c>
    </row>
    <row r="433" spans="2:51" s="214" customFormat="1" ht="13.5">
      <c r="B433" s="213"/>
      <c r="D433" s="208" t="s">
        <v>161</v>
      </c>
      <c r="E433" s="215" t="s">
        <v>5</v>
      </c>
      <c r="F433" s="216" t="s">
        <v>638</v>
      </c>
      <c r="H433" s="215" t="s">
        <v>5</v>
      </c>
      <c r="L433" s="213"/>
      <c r="M433" s="217"/>
      <c r="N433" s="218"/>
      <c r="O433" s="218"/>
      <c r="P433" s="218"/>
      <c r="Q433" s="218"/>
      <c r="R433" s="218"/>
      <c r="S433" s="218"/>
      <c r="T433" s="219"/>
      <c r="AT433" s="215" t="s">
        <v>161</v>
      </c>
      <c r="AU433" s="215" t="s">
        <v>78</v>
      </c>
      <c r="AV433" s="214" t="s">
        <v>76</v>
      </c>
      <c r="AW433" s="214" t="s">
        <v>34</v>
      </c>
      <c r="AX433" s="214" t="s">
        <v>70</v>
      </c>
      <c r="AY433" s="215" t="s">
        <v>139</v>
      </c>
    </row>
    <row r="434" spans="2:51" s="221" customFormat="1" ht="13.5">
      <c r="B434" s="220"/>
      <c r="D434" s="208" t="s">
        <v>161</v>
      </c>
      <c r="E434" s="222" t="s">
        <v>5</v>
      </c>
      <c r="F434" s="223" t="s">
        <v>1270</v>
      </c>
      <c r="H434" s="224">
        <v>72</v>
      </c>
      <c r="L434" s="220"/>
      <c r="M434" s="225"/>
      <c r="N434" s="226"/>
      <c r="O434" s="226"/>
      <c r="P434" s="226"/>
      <c r="Q434" s="226"/>
      <c r="R434" s="226"/>
      <c r="S434" s="226"/>
      <c r="T434" s="227"/>
      <c r="AT434" s="222" t="s">
        <v>161</v>
      </c>
      <c r="AU434" s="222" t="s">
        <v>78</v>
      </c>
      <c r="AV434" s="221" t="s">
        <v>78</v>
      </c>
      <c r="AW434" s="221" t="s">
        <v>34</v>
      </c>
      <c r="AX434" s="221" t="s">
        <v>70</v>
      </c>
      <c r="AY434" s="222" t="s">
        <v>139</v>
      </c>
    </row>
    <row r="435" spans="2:51" s="237" customFormat="1" ht="13.5">
      <c r="B435" s="236"/>
      <c r="D435" s="208" t="s">
        <v>161</v>
      </c>
      <c r="E435" s="238" t="s">
        <v>5</v>
      </c>
      <c r="F435" s="239" t="s">
        <v>353</v>
      </c>
      <c r="H435" s="240">
        <v>72</v>
      </c>
      <c r="L435" s="236"/>
      <c r="M435" s="241"/>
      <c r="N435" s="242"/>
      <c r="O435" s="242"/>
      <c r="P435" s="242"/>
      <c r="Q435" s="242"/>
      <c r="R435" s="242"/>
      <c r="S435" s="242"/>
      <c r="T435" s="243"/>
      <c r="AT435" s="238" t="s">
        <v>161</v>
      </c>
      <c r="AU435" s="238" t="s">
        <v>78</v>
      </c>
      <c r="AV435" s="237" t="s">
        <v>154</v>
      </c>
      <c r="AW435" s="237" t="s">
        <v>34</v>
      </c>
      <c r="AX435" s="237" t="s">
        <v>70</v>
      </c>
      <c r="AY435" s="238" t="s">
        <v>139</v>
      </c>
    </row>
    <row r="436" spans="2:51" s="214" customFormat="1" ht="13.5">
      <c r="B436" s="213"/>
      <c r="D436" s="208" t="s">
        <v>161</v>
      </c>
      <c r="E436" s="215" t="s">
        <v>5</v>
      </c>
      <c r="F436" s="216" t="s">
        <v>1069</v>
      </c>
      <c r="H436" s="215" t="s">
        <v>5</v>
      </c>
      <c r="L436" s="213"/>
      <c r="M436" s="217"/>
      <c r="N436" s="218"/>
      <c r="O436" s="218"/>
      <c r="P436" s="218"/>
      <c r="Q436" s="218"/>
      <c r="R436" s="218"/>
      <c r="S436" s="218"/>
      <c r="T436" s="219"/>
      <c r="AT436" s="215" t="s">
        <v>161</v>
      </c>
      <c r="AU436" s="215" t="s">
        <v>78</v>
      </c>
      <c r="AV436" s="214" t="s">
        <v>76</v>
      </c>
      <c r="AW436" s="214" t="s">
        <v>34</v>
      </c>
      <c r="AX436" s="214" t="s">
        <v>70</v>
      </c>
      <c r="AY436" s="215" t="s">
        <v>139</v>
      </c>
    </row>
    <row r="437" spans="2:51" s="221" customFormat="1" ht="13.5">
      <c r="B437" s="220"/>
      <c r="D437" s="208" t="s">
        <v>161</v>
      </c>
      <c r="E437" s="222" t="s">
        <v>5</v>
      </c>
      <c r="F437" s="223" t="s">
        <v>1271</v>
      </c>
      <c r="H437" s="224">
        <v>12.3</v>
      </c>
      <c r="L437" s="220"/>
      <c r="M437" s="225"/>
      <c r="N437" s="226"/>
      <c r="O437" s="226"/>
      <c r="P437" s="226"/>
      <c r="Q437" s="226"/>
      <c r="R437" s="226"/>
      <c r="S437" s="226"/>
      <c r="T437" s="227"/>
      <c r="AT437" s="222" t="s">
        <v>161</v>
      </c>
      <c r="AU437" s="222" t="s">
        <v>78</v>
      </c>
      <c r="AV437" s="221" t="s">
        <v>78</v>
      </c>
      <c r="AW437" s="221" t="s">
        <v>34</v>
      </c>
      <c r="AX437" s="221" t="s">
        <v>70</v>
      </c>
      <c r="AY437" s="222" t="s">
        <v>139</v>
      </c>
    </row>
    <row r="438" spans="2:51" s="221" customFormat="1" ht="13.5">
      <c r="B438" s="220"/>
      <c r="D438" s="208" t="s">
        <v>161</v>
      </c>
      <c r="E438" s="222" t="s">
        <v>5</v>
      </c>
      <c r="F438" s="223" t="s">
        <v>1272</v>
      </c>
      <c r="H438" s="224">
        <v>17.41</v>
      </c>
      <c r="L438" s="220"/>
      <c r="M438" s="225"/>
      <c r="N438" s="226"/>
      <c r="O438" s="226"/>
      <c r="P438" s="226"/>
      <c r="Q438" s="226"/>
      <c r="R438" s="226"/>
      <c r="S438" s="226"/>
      <c r="T438" s="227"/>
      <c r="AT438" s="222" t="s">
        <v>161</v>
      </c>
      <c r="AU438" s="222" t="s">
        <v>78</v>
      </c>
      <c r="AV438" s="221" t="s">
        <v>78</v>
      </c>
      <c r="AW438" s="221" t="s">
        <v>34</v>
      </c>
      <c r="AX438" s="221" t="s">
        <v>70</v>
      </c>
      <c r="AY438" s="222" t="s">
        <v>139</v>
      </c>
    </row>
    <row r="439" spans="2:51" s="221" customFormat="1" ht="13.5">
      <c r="B439" s="220"/>
      <c r="D439" s="208" t="s">
        <v>161</v>
      </c>
      <c r="E439" s="222" t="s">
        <v>5</v>
      </c>
      <c r="F439" s="223" t="s">
        <v>1272</v>
      </c>
      <c r="H439" s="224">
        <v>17.41</v>
      </c>
      <c r="L439" s="220"/>
      <c r="M439" s="225"/>
      <c r="N439" s="226"/>
      <c r="O439" s="226"/>
      <c r="P439" s="226"/>
      <c r="Q439" s="226"/>
      <c r="R439" s="226"/>
      <c r="S439" s="226"/>
      <c r="T439" s="227"/>
      <c r="AT439" s="222" t="s">
        <v>161</v>
      </c>
      <c r="AU439" s="222" t="s">
        <v>78</v>
      </c>
      <c r="AV439" s="221" t="s">
        <v>78</v>
      </c>
      <c r="AW439" s="221" t="s">
        <v>34</v>
      </c>
      <c r="AX439" s="221" t="s">
        <v>70</v>
      </c>
      <c r="AY439" s="222" t="s">
        <v>139</v>
      </c>
    </row>
    <row r="440" spans="2:51" s="237" customFormat="1" ht="13.5">
      <c r="B440" s="236"/>
      <c r="D440" s="208" t="s">
        <v>161</v>
      </c>
      <c r="E440" s="238" t="s">
        <v>5</v>
      </c>
      <c r="F440" s="239" t="s">
        <v>353</v>
      </c>
      <c r="H440" s="240">
        <v>47.12</v>
      </c>
      <c r="L440" s="236"/>
      <c r="M440" s="241"/>
      <c r="N440" s="242"/>
      <c r="O440" s="242"/>
      <c r="P440" s="242"/>
      <c r="Q440" s="242"/>
      <c r="R440" s="242"/>
      <c r="S440" s="242"/>
      <c r="T440" s="243"/>
      <c r="AT440" s="238" t="s">
        <v>161</v>
      </c>
      <c r="AU440" s="238" t="s">
        <v>78</v>
      </c>
      <c r="AV440" s="237" t="s">
        <v>154</v>
      </c>
      <c r="AW440" s="237" t="s">
        <v>34</v>
      </c>
      <c r="AX440" s="237" t="s">
        <v>70</v>
      </c>
      <c r="AY440" s="238" t="s">
        <v>139</v>
      </c>
    </row>
    <row r="441" spans="2:51" s="221" customFormat="1" ht="13.5">
      <c r="B441" s="220"/>
      <c r="D441" s="208" t="s">
        <v>161</v>
      </c>
      <c r="E441" s="222" t="s">
        <v>5</v>
      </c>
      <c r="F441" s="223" t="s">
        <v>1273</v>
      </c>
      <c r="H441" s="224">
        <v>121</v>
      </c>
      <c r="L441" s="220"/>
      <c r="M441" s="225"/>
      <c r="N441" s="226"/>
      <c r="O441" s="226"/>
      <c r="P441" s="226"/>
      <c r="Q441" s="226"/>
      <c r="R441" s="226"/>
      <c r="S441" s="226"/>
      <c r="T441" s="227"/>
      <c r="AT441" s="222" t="s">
        <v>161</v>
      </c>
      <c r="AU441" s="222" t="s">
        <v>78</v>
      </c>
      <c r="AV441" s="221" t="s">
        <v>78</v>
      </c>
      <c r="AW441" s="221" t="s">
        <v>34</v>
      </c>
      <c r="AX441" s="221" t="s">
        <v>76</v>
      </c>
      <c r="AY441" s="222" t="s">
        <v>139</v>
      </c>
    </row>
    <row r="442" spans="2:65" s="259" customFormat="1" ht="16.5" customHeight="1">
      <c r="B442" s="119"/>
      <c r="C442" s="196">
        <v>68</v>
      </c>
      <c r="D442" s="196" t="s">
        <v>141</v>
      </c>
      <c r="E442" s="197" t="s">
        <v>1274</v>
      </c>
      <c r="F442" s="198" t="s">
        <v>1275</v>
      </c>
      <c r="G442" s="199" t="s">
        <v>538</v>
      </c>
      <c r="H442" s="200">
        <v>42</v>
      </c>
      <c r="I442" s="6"/>
      <c r="J442" s="202">
        <f>ROUND(I442*H442,2)</f>
        <v>0</v>
      </c>
      <c r="K442" s="198" t="s">
        <v>145</v>
      </c>
      <c r="L442" s="119"/>
      <c r="M442" s="203" t="s">
        <v>5</v>
      </c>
      <c r="N442" s="204" t="s">
        <v>41</v>
      </c>
      <c r="O442" s="262"/>
      <c r="P442" s="205">
        <f>O442*H442</f>
        <v>0</v>
      </c>
      <c r="Q442" s="205">
        <v>0.00101</v>
      </c>
      <c r="R442" s="205">
        <f>Q442*H442</f>
        <v>0.04242</v>
      </c>
      <c r="S442" s="205">
        <v>0</v>
      </c>
      <c r="T442" s="206">
        <f>S442*H442</f>
        <v>0</v>
      </c>
      <c r="AR442" s="110" t="s">
        <v>146</v>
      </c>
      <c r="AT442" s="110" t="s">
        <v>141</v>
      </c>
      <c r="AU442" s="110" t="s">
        <v>78</v>
      </c>
      <c r="AY442" s="110" t="s">
        <v>139</v>
      </c>
      <c r="BE442" s="207">
        <f>IF(N442="základní",J442,0)</f>
        <v>0</v>
      </c>
      <c r="BF442" s="207">
        <f>IF(N442="snížená",J442,0)</f>
        <v>0</v>
      </c>
      <c r="BG442" s="207">
        <f>IF(N442="zákl. přenesená",J442,0)</f>
        <v>0</v>
      </c>
      <c r="BH442" s="207">
        <f>IF(N442="sníž. přenesená",J442,0)</f>
        <v>0</v>
      </c>
      <c r="BI442" s="207">
        <f>IF(N442="nulová",J442,0)</f>
        <v>0</v>
      </c>
      <c r="BJ442" s="110" t="s">
        <v>76</v>
      </c>
      <c r="BK442" s="207">
        <f>ROUND(I442*H442,2)</f>
        <v>0</v>
      </c>
      <c r="BL442" s="110" t="s">
        <v>146</v>
      </c>
      <c r="BM442" s="110" t="s">
        <v>1276</v>
      </c>
    </row>
    <row r="443" spans="2:47" s="259" customFormat="1" ht="13.5">
      <c r="B443" s="119"/>
      <c r="D443" s="208" t="s">
        <v>148</v>
      </c>
      <c r="F443" s="209" t="s">
        <v>1277</v>
      </c>
      <c r="L443" s="119"/>
      <c r="M443" s="210"/>
      <c r="N443" s="262"/>
      <c r="O443" s="262"/>
      <c r="P443" s="262"/>
      <c r="Q443" s="262"/>
      <c r="R443" s="262"/>
      <c r="S443" s="262"/>
      <c r="T443" s="211"/>
      <c r="AT443" s="110" t="s">
        <v>148</v>
      </c>
      <c r="AU443" s="110" t="s">
        <v>78</v>
      </c>
    </row>
    <row r="444" spans="2:47" s="259" customFormat="1" ht="27">
      <c r="B444" s="119"/>
      <c r="D444" s="208" t="s">
        <v>159</v>
      </c>
      <c r="F444" s="212" t="s">
        <v>1053</v>
      </c>
      <c r="L444" s="119"/>
      <c r="M444" s="210"/>
      <c r="N444" s="262"/>
      <c r="O444" s="262"/>
      <c r="P444" s="262"/>
      <c r="Q444" s="262"/>
      <c r="R444" s="262"/>
      <c r="S444" s="262"/>
      <c r="T444" s="211"/>
      <c r="AT444" s="110" t="s">
        <v>159</v>
      </c>
      <c r="AU444" s="110" t="s">
        <v>78</v>
      </c>
    </row>
    <row r="445" spans="2:51" s="214" customFormat="1" ht="13.5">
      <c r="B445" s="213"/>
      <c r="D445" s="208" t="s">
        <v>161</v>
      </c>
      <c r="E445" s="215" t="s">
        <v>5</v>
      </c>
      <c r="F445" s="216" t="s">
        <v>638</v>
      </c>
      <c r="H445" s="215" t="s">
        <v>5</v>
      </c>
      <c r="L445" s="213"/>
      <c r="M445" s="217"/>
      <c r="N445" s="218"/>
      <c r="O445" s="218"/>
      <c r="P445" s="218"/>
      <c r="Q445" s="218"/>
      <c r="R445" s="218"/>
      <c r="S445" s="218"/>
      <c r="T445" s="219"/>
      <c r="AT445" s="215" t="s">
        <v>161</v>
      </c>
      <c r="AU445" s="215" t="s">
        <v>78</v>
      </c>
      <c r="AV445" s="214" t="s">
        <v>76</v>
      </c>
      <c r="AW445" s="214" t="s">
        <v>34</v>
      </c>
      <c r="AX445" s="214" t="s">
        <v>70</v>
      </c>
      <c r="AY445" s="215" t="s">
        <v>139</v>
      </c>
    </row>
    <row r="446" spans="2:51" s="221" customFormat="1" ht="13.5">
      <c r="B446" s="220"/>
      <c r="D446" s="208" t="s">
        <v>161</v>
      </c>
      <c r="E446" s="222" t="s">
        <v>5</v>
      </c>
      <c r="F446" s="223" t="s">
        <v>1087</v>
      </c>
      <c r="H446" s="224">
        <v>36</v>
      </c>
      <c r="L446" s="220"/>
      <c r="M446" s="225"/>
      <c r="N446" s="226"/>
      <c r="O446" s="226"/>
      <c r="P446" s="226"/>
      <c r="Q446" s="226"/>
      <c r="R446" s="226"/>
      <c r="S446" s="226"/>
      <c r="T446" s="227"/>
      <c r="AT446" s="222" t="s">
        <v>161</v>
      </c>
      <c r="AU446" s="222" t="s">
        <v>78</v>
      </c>
      <c r="AV446" s="221" t="s">
        <v>78</v>
      </c>
      <c r="AW446" s="221" t="s">
        <v>34</v>
      </c>
      <c r="AX446" s="221" t="s">
        <v>70</v>
      </c>
      <c r="AY446" s="222" t="s">
        <v>139</v>
      </c>
    </row>
    <row r="447" spans="2:51" s="214" customFormat="1" ht="13.5">
      <c r="B447" s="213"/>
      <c r="D447" s="208" t="s">
        <v>161</v>
      </c>
      <c r="E447" s="215" t="s">
        <v>5</v>
      </c>
      <c r="F447" s="216" t="s">
        <v>1069</v>
      </c>
      <c r="H447" s="215" t="s">
        <v>5</v>
      </c>
      <c r="L447" s="213"/>
      <c r="M447" s="217"/>
      <c r="N447" s="218"/>
      <c r="O447" s="218"/>
      <c r="P447" s="218"/>
      <c r="Q447" s="218"/>
      <c r="R447" s="218"/>
      <c r="S447" s="218"/>
      <c r="T447" s="219"/>
      <c r="AT447" s="215" t="s">
        <v>161</v>
      </c>
      <c r="AU447" s="215" t="s">
        <v>78</v>
      </c>
      <c r="AV447" s="214" t="s">
        <v>76</v>
      </c>
      <c r="AW447" s="214" t="s">
        <v>34</v>
      </c>
      <c r="AX447" s="214" t="s">
        <v>70</v>
      </c>
      <c r="AY447" s="215" t="s">
        <v>139</v>
      </c>
    </row>
    <row r="448" spans="2:51" s="221" customFormat="1" ht="13.5">
      <c r="B448" s="220"/>
      <c r="D448" s="208" t="s">
        <v>161</v>
      </c>
      <c r="E448" s="222" t="s">
        <v>5</v>
      </c>
      <c r="F448" s="223" t="s">
        <v>947</v>
      </c>
      <c r="H448" s="224">
        <v>6</v>
      </c>
      <c r="L448" s="220"/>
      <c r="M448" s="225"/>
      <c r="N448" s="226"/>
      <c r="O448" s="226"/>
      <c r="P448" s="226"/>
      <c r="Q448" s="226"/>
      <c r="R448" s="226"/>
      <c r="S448" s="226"/>
      <c r="T448" s="227"/>
      <c r="AT448" s="222" t="s">
        <v>161</v>
      </c>
      <c r="AU448" s="222" t="s">
        <v>78</v>
      </c>
      <c r="AV448" s="221" t="s">
        <v>78</v>
      </c>
      <c r="AW448" s="221" t="s">
        <v>34</v>
      </c>
      <c r="AX448" s="221" t="s">
        <v>70</v>
      </c>
      <c r="AY448" s="222" t="s">
        <v>139</v>
      </c>
    </row>
    <row r="449" spans="2:51" s="229" customFormat="1" ht="13.5">
      <c r="B449" s="228"/>
      <c r="D449" s="208" t="s">
        <v>161</v>
      </c>
      <c r="E449" s="230" t="s">
        <v>5</v>
      </c>
      <c r="F449" s="231" t="s">
        <v>173</v>
      </c>
      <c r="H449" s="232">
        <v>42</v>
      </c>
      <c r="L449" s="228"/>
      <c r="M449" s="233"/>
      <c r="N449" s="234"/>
      <c r="O449" s="234"/>
      <c r="P449" s="234"/>
      <c r="Q449" s="234"/>
      <c r="R449" s="234"/>
      <c r="S449" s="234"/>
      <c r="T449" s="235"/>
      <c r="AT449" s="230" t="s">
        <v>161</v>
      </c>
      <c r="AU449" s="230" t="s">
        <v>78</v>
      </c>
      <c r="AV449" s="229" t="s">
        <v>146</v>
      </c>
      <c r="AW449" s="229" t="s">
        <v>34</v>
      </c>
      <c r="AX449" s="229" t="s">
        <v>76</v>
      </c>
      <c r="AY449" s="230" t="s">
        <v>139</v>
      </c>
    </row>
    <row r="450" spans="2:65" s="259" customFormat="1" ht="16.5" customHeight="1">
      <c r="B450" s="119"/>
      <c r="C450" s="196">
        <v>69</v>
      </c>
      <c r="D450" s="196" t="s">
        <v>141</v>
      </c>
      <c r="E450" s="197" t="s">
        <v>949</v>
      </c>
      <c r="F450" s="198" t="s">
        <v>950</v>
      </c>
      <c r="G450" s="199" t="s">
        <v>302</v>
      </c>
      <c r="H450" s="200">
        <v>4.367</v>
      </c>
      <c r="I450" s="6"/>
      <c r="J450" s="202">
        <f>ROUND(I450*H450,2)</f>
        <v>0</v>
      </c>
      <c r="K450" s="198" t="s">
        <v>5</v>
      </c>
      <c r="L450" s="119"/>
      <c r="M450" s="203" t="s">
        <v>5</v>
      </c>
      <c r="N450" s="204" t="s">
        <v>41</v>
      </c>
      <c r="O450" s="262"/>
      <c r="P450" s="205">
        <f>O450*H450</f>
        <v>0</v>
      </c>
      <c r="Q450" s="205">
        <v>0</v>
      </c>
      <c r="R450" s="205">
        <f>Q450*H450</f>
        <v>0</v>
      </c>
      <c r="S450" s="205">
        <v>0</v>
      </c>
      <c r="T450" s="206">
        <f>S450*H450</f>
        <v>0</v>
      </c>
      <c r="AR450" s="110" t="s">
        <v>146</v>
      </c>
      <c r="AT450" s="110" t="s">
        <v>141</v>
      </c>
      <c r="AU450" s="110" t="s">
        <v>78</v>
      </c>
      <c r="AY450" s="110" t="s">
        <v>139</v>
      </c>
      <c r="BE450" s="207">
        <f>IF(N450="základní",J450,0)</f>
        <v>0</v>
      </c>
      <c r="BF450" s="207">
        <f>IF(N450="snížená",J450,0)</f>
        <v>0</v>
      </c>
      <c r="BG450" s="207">
        <f>IF(N450="zákl. přenesená",J450,0)</f>
        <v>0</v>
      </c>
      <c r="BH450" s="207">
        <f>IF(N450="sníž. přenesená",J450,0)</f>
        <v>0</v>
      </c>
      <c r="BI450" s="207">
        <f>IF(N450="nulová",J450,0)</f>
        <v>0</v>
      </c>
      <c r="BJ450" s="110" t="s">
        <v>76</v>
      </c>
      <c r="BK450" s="207">
        <f>ROUND(I450*H450,2)</f>
        <v>0</v>
      </c>
      <c r="BL450" s="110" t="s">
        <v>146</v>
      </c>
      <c r="BM450" s="110" t="s">
        <v>951</v>
      </c>
    </row>
    <row r="451" spans="2:47" s="259" customFormat="1" ht="13.5">
      <c r="B451" s="119"/>
      <c r="D451" s="208" t="s">
        <v>148</v>
      </c>
      <c r="F451" s="209" t="s">
        <v>950</v>
      </c>
      <c r="L451" s="119"/>
      <c r="M451" s="210"/>
      <c r="N451" s="262"/>
      <c r="O451" s="262"/>
      <c r="P451" s="262"/>
      <c r="Q451" s="262"/>
      <c r="R451" s="262"/>
      <c r="S451" s="262"/>
      <c r="T451" s="211"/>
      <c r="AT451" s="110" t="s">
        <v>148</v>
      </c>
      <c r="AU451" s="110" t="s">
        <v>78</v>
      </c>
    </row>
    <row r="452" spans="2:47" s="259" customFormat="1" ht="27">
      <c r="B452" s="119"/>
      <c r="D452" s="208" t="s">
        <v>159</v>
      </c>
      <c r="F452" s="212" t="s">
        <v>1053</v>
      </c>
      <c r="L452" s="119"/>
      <c r="M452" s="210"/>
      <c r="N452" s="262"/>
      <c r="O452" s="262"/>
      <c r="P452" s="262"/>
      <c r="Q452" s="262"/>
      <c r="R452" s="262"/>
      <c r="S452" s="262"/>
      <c r="T452" s="211"/>
      <c r="AT452" s="110" t="s">
        <v>159</v>
      </c>
      <c r="AU452" s="110" t="s">
        <v>78</v>
      </c>
    </row>
    <row r="453" spans="2:51" s="214" customFormat="1" ht="13.5">
      <c r="B453" s="213"/>
      <c r="D453" s="208" t="s">
        <v>161</v>
      </c>
      <c r="E453" s="215" t="s">
        <v>5</v>
      </c>
      <c r="F453" s="216" t="s">
        <v>1278</v>
      </c>
      <c r="H453" s="215" t="s">
        <v>5</v>
      </c>
      <c r="L453" s="213"/>
      <c r="M453" s="217"/>
      <c r="N453" s="218"/>
      <c r="O453" s="218"/>
      <c r="P453" s="218"/>
      <c r="Q453" s="218"/>
      <c r="R453" s="218"/>
      <c r="S453" s="218"/>
      <c r="T453" s="219"/>
      <c r="AT453" s="215" t="s">
        <v>161</v>
      </c>
      <c r="AU453" s="215" t="s">
        <v>78</v>
      </c>
      <c r="AV453" s="214" t="s">
        <v>76</v>
      </c>
      <c r="AW453" s="214" t="s">
        <v>34</v>
      </c>
      <c r="AX453" s="214" t="s">
        <v>70</v>
      </c>
      <c r="AY453" s="215" t="s">
        <v>139</v>
      </c>
    </row>
    <row r="454" spans="2:51" s="221" customFormat="1" ht="13.5">
      <c r="B454" s="220"/>
      <c r="D454" s="208" t="s">
        <v>161</v>
      </c>
      <c r="E454" s="222" t="s">
        <v>5</v>
      </c>
      <c r="F454" s="223" t="s">
        <v>1279</v>
      </c>
      <c r="H454" s="224">
        <v>2.262</v>
      </c>
      <c r="L454" s="220"/>
      <c r="M454" s="225"/>
      <c r="N454" s="226"/>
      <c r="O454" s="226"/>
      <c r="P454" s="226"/>
      <c r="Q454" s="226"/>
      <c r="R454" s="226"/>
      <c r="S454" s="226"/>
      <c r="T454" s="227"/>
      <c r="AT454" s="222" t="s">
        <v>161</v>
      </c>
      <c r="AU454" s="222" t="s">
        <v>78</v>
      </c>
      <c r="AV454" s="221" t="s">
        <v>78</v>
      </c>
      <c r="AW454" s="221" t="s">
        <v>34</v>
      </c>
      <c r="AX454" s="221" t="s">
        <v>70</v>
      </c>
      <c r="AY454" s="222" t="s">
        <v>139</v>
      </c>
    </row>
    <row r="455" spans="2:51" s="221" customFormat="1" ht="13.5">
      <c r="B455" s="220"/>
      <c r="D455" s="208" t="s">
        <v>161</v>
      </c>
      <c r="E455" s="222" t="s">
        <v>5</v>
      </c>
      <c r="F455" s="223" t="s">
        <v>1280</v>
      </c>
      <c r="H455" s="224">
        <v>0.814</v>
      </c>
      <c r="L455" s="220"/>
      <c r="M455" s="225"/>
      <c r="N455" s="226"/>
      <c r="O455" s="226"/>
      <c r="P455" s="226"/>
      <c r="Q455" s="226"/>
      <c r="R455" s="226"/>
      <c r="S455" s="226"/>
      <c r="T455" s="227"/>
      <c r="AT455" s="222" t="s">
        <v>161</v>
      </c>
      <c r="AU455" s="222" t="s">
        <v>78</v>
      </c>
      <c r="AV455" s="221" t="s">
        <v>78</v>
      </c>
      <c r="AW455" s="221" t="s">
        <v>34</v>
      </c>
      <c r="AX455" s="221" t="s">
        <v>70</v>
      </c>
      <c r="AY455" s="222" t="s">
        <v>139</v>
      </c>
    </row>
    <row r="456" spans="2:51" s="214" customFormat="1" ht="13.5">
      <c r="B456" s="213"/>
      <c r="D456" s="208" t="s">
        <v>161</v>
      </c>
      <c r="E456" s="215" t="s">
        <v>5</v>
      </c>
      <c r="F456" s="216" t="s">
        <v>1069</v>
      </c>
      <c r="H456" s="215" t="s">
        <v>5</v>
      </c>
      <c r="L456" s="213"/>
      <c r="M456" s="217"/>
      <c r="N456" s="218"/>
      <c r="O456" s="218"/>
      <c r="P456" s="218"/>
      <c r="Q456" s="218"/>
      <c r="R456" s="218"/>
      <c r="S456" s="218"/>
      <c r="T456" s="219"/>
      <c r="AT456" s="215" t="s">
        <v>161</v>
      </c>
      <c r="AU456" s="215" t="s">
        <v>78</v>
      </c>
      <c r="AV456" s="214" t="s">
        <v>76</v>
      </c>
      <c r="AW456" s="214" t="s">
        <v>34</v>
      </c>
      <c r="AX456" s="214" t="s">
        <v>70</v>
      </c>
      <c r="AY456" s="215" t="s">
        <v>139</v>
      </c>
    </row>
    <row r="457" spans="2:51" s="221" customFormat="1" ht="13.5">
      <c r="B457" s="220"/>
      <c r="D457" s="208" t="s">
        <v>161</v>
      </c>
      <c r="E457" s="222" t="s">
        <v>5</v>
      </c>
      <c r="F457" s="223" t="s">
        <v>1281</v>
      </c>
      <c r="H457" s="224">
        <v>2.017</v>
      </c>
      <c r="L457" s="220"/>
      <c r="M457" s="225"/>
      <c r="N457" s="226"/>
      <c r="O457" s="226"/>
      <c r="P457" s="226"/>
      <c r="Q457" s="226"/>
      <c r="R457" s="226"/>
      <c r="S457" s="226"/>
      <c r="T457" s="227"/>
      <c r="AT457" s="222" t="s">
        <v>161</v>
      </c>
      <c r="AU457" s="222" t="s">
        <v>78</v>
      </c>
      <c r="AV457" s="221" t="s">
        <v>78</v>
      </c>
      <c r="AW457" s="221" t="s">
        <v>34</v>
      </c>
      <c r="AX457" s="221" t="s">
        <v>70</v>
      </c>
      <c r="AY457" s="222" t="s">
        <v>139</v>
      </c>
    </row>
    <row r="458" spans="2:51" s="221" customFormat="1" ht="13.5">
      <c r="B458" s="220"/>
      <c r="D458" s="208" t="s">
        <v>161</v>
      </c>
      <c r="E458" s="222" t="s">
        <v>5</v>
      </c>
      <c r="F458" s="223" t="s">
        <v>1282</v>
      </c>
      <c r="H458" s="224">
        <v>-0.726</v>
      </c>
      <c r="L458" s="220"/>
      <c r="M458" s="225"/>
      <c r="N458" s="226"/>
      <c r="O458" s="226"/>
      <c r="P458" s="226"/>
      <c r="Q458" s="226"/>
      <c r="R458" s="226"/>
      <c r="S458" s="226"/>
      <c r="T458" s="227"/>
      <c r="AT458" s="222" t="s">
        <v>161</v>
      </c>
      <c r="AU458" s="222" t="s">
        <v>78</v>
      </c>
      <c r="AV458" s="221" t="s">
        <v>78</v>
      </c>
      <c r="AW458" s="221" t="s">
        <v>34</v>
      </c>
      <c r="AX458" s="221" t="s">
        <v>70</v>
      </c>
      <c r="AY458" s="222" t="s">
        <v>139</v>
      </c>
    </row>
    <row r="459" spans="2:51" s="229" customFormat="1" ht="13.5">
      <c r="B459" s="228"/>
      <c r="D459" s="208" t="s">
        <v>161</v>
      </c>
      <c r="E459" s="230" t="s">
        <v>5</v>
      </c>
      <c r="F459" s="231" t="s">
        <v>173</v>
      </c>
      <c r="H459" s="232">
        <v>4.367</v>
      </c>
      <c r="L459" s="228"/>
      <c r="M459" s="233"/>
      <c r="N459" s="234"/>
      <c r="O459" s="234"/>
      <c r="P459" s="234"/>
      <c r="Q459" s="234"/>
      <c r="R459" s="234"/>
      <c r="S459" s="234"/>
      <c r="T459" s="235"/>
      <c r="AT459" s="230" t="s">
        <v>161</v>
      </c>
      <c r="AU459" s="230" t="s">
        <v>78</v>
      </c>
      <c r="AV459" s="229" t="s">
        <v>146</v>
      </c>
      <c r="AW459" s="229" t="s">
        <v>34</v>
      </c>
      <c r="AX459" s="229" t="s">
        <v>76</v>
      </c>
      <c r="AY459" s="230" t="s">
        <v>139</v>
      </c>
    </row>
    <row r="460" spans="2:65" s="259" customFormat="1" ht="16.5" customHeight="1">
      <c r="B460" s="119"/>
      <c r="C460" s="196">
        <v>70</v>
      </c>
      <c r="D460" s="196" t="s">
        <v>141</v>
      </c>
      <c r="E460" s="197" t="s">
        <v>1283</v>
      </c>
      <c r="F460" s="198" t="s">
        <v>1284</v>
      </c>
      <c r="G460" s="199" t="s">
        <v>224</v>
      </c>
      <c r="H460" s="200">
        <v>46.11</v>
      </c>
      <c r="I460" s="6"/>
      <c r="J460" s="202">
        <f>ROUND(I460*H460,2)</f>
        <v>0</v>
      </c>
      <c r="K460" s="198" t="s">
        <v>145</v>
      </c>
      <c r="L460" s="119"/>
      <c r="M460" s="203" t="s">
        <v>5</v>
      </c>
      <c r="N460" s="204" t="s">
        <v>41</v>
      </c>
      <c r="O460" s="262"/>
      <c r="P460" s="205">
        <f>O460*H460</f>
        <v>0</v>
      </c>
      <c r="Q460" s="205">
        <v>0.00058</v>
      </c>
      <c r="R460" s="205">
        <f>Q460*H460</f>
        <v>0.026743799999999998</v>
      </c>
      <c r="S460" s="205">
        <v>0</v>
      </c>
      <c r="T460" s="206">
        <f>S460*H460</f>
        <v>0</v>
      </c>
      <c r="AR460" s="110" t="s">
        <v>146</v>
      </c>
      <c r="AT460" s="110" t="s">
        <v>141</v>
      </c>
      <c r="AU460" s="110" t="s">
        <v>78</v>
      </c>
      <c r="AY460" s="110" t="s">
        <v>139</v>
      </c>
      <c r="BE460" s="207">
        <f>IF(N460="základní",J460,0)</f>
        <v>0</v>
      </c>
      <c r="BF460" s="207">
        <f>IF(N460="snížená",J460,0)</f>
        <v>0</v>
      </c>
      <c r="BG460" s="207">
        <f>IF(N460="zákl. přenesená",J460,0)</f>
        <v>0</v>
      </c>
      <c r="BH460" s="207">
        <f>IF(N460="sníž. přenesená",J460,0)</f>
        <v>0</v>
      </c>
      <c r="BI460" s="207">
        <f>IF(N460="nulová",J460,0)</f>
        <v>0</v>
      </c>
      <c r="BJ460" s="110" t="s">
        <v>76</v>
      </c>
      <c r="BK460" s="207">
        <f>ROUND(I460*H460,2)</f>
        <v>0</v>
      </c>
      <c r="BL460" s="110" t="s">
        <v>146</v>
      </c>
      <c r="BM460" s="110" t="s">
        <v>1285</v>
      </c>
    </row>
    <row r="461" spans="2:47" s="259" customFormat="1" ht="13.5">
      <c r="B461" s="119"/>
      <c r="D461" s="208" t="s">
        <v>148</v>
      </c>
      <c r="F461" s="209" t="s">
        <v>1286</v>
      </c>
      <c r="L461" s="119"/>
      <c r="M461" s="210"/>
      <c r="N461" s="262"/>
      <c r="O461" s="262"/>
      <c r="P461" s="262"/>
      <c r="Q461" s="262"/>
      <c r="R461" s="262"/>
      <c r="S461" s="262"/>
      <c r="T461" s="211"/>
      <c r="AT461" s="110" t="s">
        <v>148</v>
      </c>
      <c r="AU461" s="110" t="s">
        <v>78</v>
      </c>
    </row>
    <row r="462" spans="2:47" s="259" customFormat="1" ht="27">
      <c r="B462" s="119"/>
      <c r="D462" s="208" t="s">
        <v>159</v>
      </c>
      <c r="F462" s="212" t="s">
        <v>1053</v>
      </c>
      <c r="L462" s="119"/>
      <c r="M462" s="210"/>
      <c r="N462" s="262"/>
      <c r="O462" s="262"/>
      <c r="P462" s="262"/>
      <c r="Q462" s="262"/>
      <c r="R462" s="262"/>
      <c r="S462" s="262"/>
      <c r="T462" s="211"/>
      <c r="AT462" s="110" t="s">
        <v>159</v>
      </c>
      <c r="AU462" s="110" t="s">
        <v>78</v>
      </c>
    </row>
    <row r="463" spans="2:51" s="214" customFormat="1" ht="13.5">
      <c r="B463" s="213"/>
      <c r="D463" s="208" t="s">
        <v>161</v>
      </c>
      <c r="E463" s="215" t="s">
        <v>5</v>
      </c>
      <c r="F463" s="216" t="s">
        <v>1055</v>
      </c>
      <c r="H463" s="215" t="s">
        <v>5</v>
      </c>
      <c r="L463" s="213"/>
      <c r="M463" s="217"/>
      <c r="N463" s="218"/>
      <c r="O463" s="218"/>
      <c r="P463" s="218"/>
      <c r="Q463" s="218"/>
      <c r="R463" s="218"/>
      <c r="S463" s="218"/>
      <c r="T463" s="219"/>
      <c r="AT463" s="215" t="s">
        <v>161</v>
      </c>
      <c r="AU463" s="215" t="s">
        <v>78</v>
      </c>
      <c r="AV463" s="214" t="s">
        <v>76</v>
      </c>
      <c r="AW463" s="214" t="s">
        <v>34</v>
      </c>
      <c r="AX463" s="214" t="s">
        <v>70</v>
      </c>
      <c r="AY463" s="215" t="s">
        <v>139</v>
      </c>
    </row>
    <row r="464" spans="2:51" s="221" customFormat="1" ht="27">
      <c r="B464" s="220"/>
      <c r="D464" s="208" t="s">
        <v>161</v>
      </c>
      <c r="E464" s="222" t="s">
        <v>5</v>
      </c>
      <c r="F464" s="223" t="s">
        <v>1287</v>
      </c>
      <c r="H464" s="224">
        <v>46.11</v>
      </c>
      <c r="L464" s="220"/>
      <c r="M464" s="225"/>
      <c r="N464" s="226"/>
      <c r="O464" s="226"/>
      <c r="P464" s="226"/>
      <c r="Q464" s="226"/>
      <c r="R464" s="226"/>
      <c r="S464" s="226"/>
      <c r="T464" s="227"/>
      <c r="AT464" s="222" t="s">
        <v>161</v>
      </c>
      <c r="AU464" s="222" t="s">
        <v>78</v>
      </c>
      <c r="AV464" s="221" t="s">
        <v>78</v>
      </c>
      <c r="AW464" s="221" t="s">
        <v>34</v>
      </c>
      <c r="AX464" s="221" t="s">
        <v>76</v>
      </c>
      <c r="AY464" s="222" t="s">
        <v>139</v>
      </c>
    </row>
    <row r="465" spans="2:65" s="259" customFormat="1" ht="16.5" customHeight="1">
      <c r="B465" s="119"/>
      <c r="C465" s="244">
        <v>71</v>
      </c>
      <c r="D465" s="244" t="s">
        <v>368</v>
      </c>
      <c r="E465" s="245" t="s">
        <v>1288</v>
      </c>
      <c r="F465" s="246" t="s">
        <v>1289</v>
      </c>
      <c r="G465" s="247" t="s">
        <v>224</v>
      </c>
      <c r="H465" s="248">
        <v>46.11</v>
      </c>
      <c r="I465" s="6"/>
      <c r="J465" s="249">
        <f>ROUND(I465*H465,2)</f>
        <v>0</v>
      </c>
      <c r="K465" s="246" t="s">
        <v>5</v>
      </c>
      <c r="L465" s="250"/>
      <c r="M465" s="251" t="s">
        <v>5</v>
      </c>
      <c r="N465" s="252" t="s">
        <v>41</v>
      </c>
      <c r="O465" s="262"/>
      <c r="P465" s="205">
        <f>O465*H465</f>
        <v>0</v>
      </c>
      <c r="Q465" s="205">
        <v>0.05094</v>
      </c>
      <c r="R465" s="205">
        <f>Q465*H465</f>
        <v>2.3488434</v>
      </c>
      <c r="S465" s="205">
        <v>0</v>
      </c>
      <c r="T465" s="206">
        <f>S465*H465</f>
        <v>0</v>
      </c>
      <c r="AR465" s="110" t="s">
        <v>213</v>
      </c>
      <c r="AT465" s="110" t="s">
        <v>368</v>
      </c>
      <c r="AU465" s="110" t="s">
        <v>78</v>
      </c>
      <c r="AY465" s="110" t="s">
        <v>139</v>
      </c>
      <c r="BE465" s="207">
        <f>IF(N465="základní",J465,0)</f>
        <v>0</v>
      </c>
      <c r="BF465" s="207">
        <f>IF(N465="snížená",J465,0)</f>
        <v>0</v>
      </c>
      <c r="BG465" s="207">
        <f>IF(N465="zákl. přenesená",J465,0)</f>
        <v>0</v>
      </c>
      <c r="BH465" s="207">
        <f>IF(N465="sníž. přenesená",J465,0)</f>
        <v>0</v>
      </c>
      <c r="BI465" s="207">
        <f>IF(N465="nulová",J465,0)</f>
        <v>0</v>
      </c>
      <c r="BJ465" s="110" t="s">
        <v>76</v>
      </c>
      <c r="BK465" s="207">
        <f>ROUND(I465*H465,2)</f>
        <v>0</v>
      </c>
      <c r="BL465" s="110" t="s">
        <v>146</v>
      </c>
      <c r="BM465" s="110" t="s">
        <v>1290</v>
      </c>
    </row>
    <row r="466" spans="2:47" s="259" customFormat="1" ht="13.5">
      <c r="B466" s="119"/>
      <c r="D466" s="208" t="s">
        <v>148</v>
      </c>
      <c r="F466" s="209" t="s">
        <v>1289</v>
      </c>
      <c r="L466" s="119"/>
      <c r="M466" s="210"/>
      <c r="N466" s="262"/>
      <c r="O466" s="262"/>
      <c r="P466" s="262"/>
      <c r="Q466" s="262"/>
      <c r="R466" s="262"/>
      <c r="S466" s="262"/>
      <c r="T466" s="211"/>
      <c r="AT466" s="110" t="s">
        <v>148</v>
      </c>
      <c r="AU466" s="110" t="s">
        <v>78</v>
      </c>
    </row>
    <row r="467" spans="2:63" s="184" customFormat="1" ht="29.85" customHeight="1">
      <c r="B467" s="183"/>
      <c r="D467" s="185" t="s">
        <v>69</v>
      </c>
      <c r="E467" s="194" t="s">
        <v>217</v>
      </c>
      <c r="F467" s="194" t="s">
        <v>954</v>
      </c>
      <c r="J467" s="195">
        <f>BK467</f>
        <v>0</v>
      </c>
      <c r="L467" s="183"/>
      <c r="M467" s="188"/>
      <c r="N467" s="189"/>
      <c r="O467" s="189"/>
      <c r="P467" s="190">
        <f>SUM(P468:P510)</f>
        <v>0</v>
      </c>
      <c r="Q467" s="189"/>
      <c r="R467" s="190">
        <f>SUM(R468:R510)</f>
        <v>22.740160000000003</v>
      </c>
      <c r="S467" s="189"/>
      <c r="T467" s="191">
        <f>SUM(T468:T510)</f>
        <v>0</v>
      </c>
      <c r="AR467" s="185" t="s">
        <v>76</v>
      </c>
      <c r="AT467" s="192" t="s">
        <v>69</v>
      </c>
      <c r="AU467" s="192" t="s">
        <v>76</v>
      </c>
      <c r="AY467" s="185" t="s">
        <v>139</v>
      </c>
      <c r="BK467" s="193">
        <f>SUM(BK468:BK510)</f>
        <v>0</v>
      </c>
    </row>
    <row r="468" spans="2:65" s="259" customFormat="1" ht="16.5" customHeight="1">
      <c r="B468" s="119"/>
      <c r="C468" s="196">
        <v>72</v>
      </c>
      <c r="D468" s="196" t="s">
        <v>141</v>
      </c>
      <c r="E468" s="197" t="s">
        <v>1291</v>
      </c>
      <c r="F468" s="198" t="s">
        <v>1292</v>
      </c>
      <c r="G468" s="199" t="s">
        <v>224</v>
      </c>
      <c r="H468" s="200">
        <v>18</v>
      </c>
      <c r="I468" s="6"/>
      <c r="J468" s="202">
        <f>ROUND(I468*H468,2)</f>
        <v>0</v>
      </c>
      <c r="K468" s="198" t="s">
        <v>5</v>
      </c>
      <c r="L468" s="119"/>
      <c r="M468" s="203" t="s">
        <v>5</v>
      </c>
      <c r="N468" s="204" t="s">
        <v>41</v>
      </c>
      <c r="O468" s="262"/>
      <c r="P468" s="205">
        <f>O468*H468</f>
        <v>0</v>
      </c>
      <c r="Q468" s="205">
        <v>0</v>
      </c>
      <c r="R468" s="205">
        <f>Q468*H468</f>
        <v>0</v>
      </c>
      <c r="S468" s="205">
        <v>0</v>
      </c>
      <c r="T468" s="206">
        <f>S468*H468</f>
        <v>0</v>
      </c>
      <c r="AR468" s="110" t="s">
        <v>146</v>
      </c>
      <c r="AT468" s="110" t="s">
        <v>141</v>
      </c>
      <c r="AU468" s="110" t="s">
        <v>78</v>
      </c>
      <c r="AY468" s="110" t="s">
        <v>139</v>
      </c>
      <c r="BE468" s="207">
        <f>IF(N468="základní",J468,0)</f>
        <v>0</v>
      </c>
      <c r="BF468" s="207">
        <f>IF(N468="snížená",J468,0)</f>
        <v>0</v>
      </c>
      <c r="BG468" s="207">
        <f>IF(N468="zákl. přenesená",J468,0)</f>
        <v>0</v>
      </c>
      <c r="BH468" s="207">
        <f>IF(N468="sníž. přenesená",J468,0)</f>
        <v>0</v>
      </c>
      <c r="BI468" s="207">
        <f>IF(N468="nulová",J468,0)</f>
        <v>0</v>
      </c>
      <c r="BJ468" s="110" t="s">
        <v>76</v>
      </c>
      <c r="BK468" s="207">
        <f>ROUND(I468*H468,2)</f>
        <v>0</v>
      </c>
      <c r="BL468" s="110" t="s">
        <v>146</v>
      </c>
      <c r="BM468" s="110" t="s">
        <v>1293</v>
      </c>
    </row>
    <row r="469" spans="2:47" s="259" customFormat="1" ht="13.5">
      <c r="B469" s="119"/>
      <c r="D469" s="208" t="s">
        <v>148</v>
      </c>
      <c r="F469" s="209" t="s">
        <v>1292</v>
      </c>
      <c r="L469" s="119"/>
      <c r="M469" s="210"/>
      <c r="N469" s="262"/>
      <c r="O469" s="262"/>
      <c r="P469" s="262"/>
      <c r="Q469" s="262"/>
      <c r="R469" s="262"/>
      <c r="S469" s="262"/>
      <c r="T469" s="211"/>
      <c r="AT469" s="110" t="s">
        <v>148</v>
      </c>
      <c r="AU469" s="110" t="s">
        <v>78</v>
      </c>
    </row>
    <row r="470" spans="2:47" s="259" customFormat="1" ht="27">
      <c r="B470" s="119"/>
      <c r="D470" s="208" t="s">
        <v>159</v>
      </c>
      <c r="F470" s="212" t="s">
        <v>1053</v>
      </c>
      <c r="L470" s="119"/>
      <c r="M470" s="210"/>
      <c r="N470" s="262"/>
      <c r="O470" s="262"/>
      <c r="P470" s="262"/>
      <c r="Q470" s="262"/>
      <c r="R470" s="262"/>
      <c r="S470" s="262"/>
      <c r="T470" s="211"/>
      <c r="AT470" s="110" t="s">
        <v>159</v>
      </c>
      <c r="AU470" s="110" t="s">
        <v>78</v>
      </c>
    </row>
    <row r="471" spans="2:51" s="214" customFormat="1" ht="13.5">
      <c r="B471" s="213"/>
      <c r="D471" s="208" t="s">
        <v>161</v>
      </c>
      <c r="E471" s="215" t="s">
        <v>5</v>
      </c>
      <c r="F471" s="216" t="s">
        <v>1294</v>
      </c>
      <c r="H471" s="215" t="s">
        <v>5</v>
      </c>
      <c r="L471" s="213"/>
      <c r="M471" s="217"/>
      <c r="N471" s="218"/>
      <c r="O471" s="218"/>
      <c r="P471" s="218"/>
      <c r="Q471" s="218"/>
      <c r="R471" s="218"/>
      <c r="S471" s="218"/>
      <c r="T471" s="219"/>
      <c r="AT471" s="215" t="s">
        <v>161</v>
      </c>
      <c r="AU471" s="215" t="s">
        <v>78</v>
      </c>
      <c r="AV471" s="214" t="s">
        <v>76</v>
      </c>
      <c r="AW471" s="214" t="s">
        <v>34</v>
      </c>
      <c r="AX471" s="214" t="s">
        <v>70</v>
      </c>
      <c r="AY471" s="215" t="s">
        <v>139</v>
      </c>
    </row>
    <row r="472" spans="2:51" s="221" customFormat="1" ht="13.5">
      <c r="B472" s="220"/>
      <c r="D472" s="208" t="s">
        <v>161</v>
      </c>
      <c r="E472" s="222" t="s">
        <v>5</v>
      </c>
      <c r="F472" s="223" t="s">
        <v>1190</v>
      </c>
      <c r="H472" s="224">
        <v>18</v>
      </c>
      <c r="L472" s="220"/>
      <c r="M472" s="225"/>
      <c r="N472" s="226"/>
      <c r="O472" s="226"/>
      <c r="P472" s="226"/>
      <c r="Q472" s="226"/>
      <c r="R472" s="226"/>
      <c r="S472" s="226"/>
      <c r="T472" s="227"/>
      <c r="AT472" s="222" t="s">
        <v>161</v>
      </c>
      <c r="AU472" s="222" t="s">
        <v>78</v>
      </c>
      <c r="AV472" s="221" t="s">
        <v>78</v>
      </c>
      <c r="AW472" s="221" t="s">
        <v>34</v>
      </c>
      <c r="AX472" s="221" t="s">
        <v>76</v>
      </c>
      <c r="AY472" s="222" t="s">
        <v>139</v>
      </c>
    </row>
    <row r="473" spans="2:65" s="259" customFormat="1" ht="25.5" customHeight="1">
      <c r="B473" s="119"/>
      <c r="C473" s="196">
        <v>73</v>
      </c>
      <c r="D473" s="196" t="s">
        <v>141</v>
      </c>
      <c r="E473" s="197" t="s">
        <v>1295</v>
      </c>
      <c r="F473" s="198" t="s">
        <v>1296</v>
      </c>
      <c r="G473" s="199" t="s">
        <v>224</v>
      </c>
      <c r="H473" s="200">
        <v>152</v>
      </c>
      <c r="I473" s="6"/>
      <c r="J473" s="202">
        <f>ROUND(I473*H473,2)</f>
        <v>0</v>
      </c>
      <c r="K473" s="198" t="s">
        <v>145</v>
      </c>
      <c r="L473" s="119"/>
      <c r="M473" s="203" t="s">
        <v>5</v>
      </c>
      <c r="N473" s="204" t="s">
        <v>41</v>
      </c>
      <c r="O473" s="262"/>
      <c r="P473" s="205">
        <f>O473*H473</f>
        <v>0</v>
      </c>
      <c r="Q473" s="205">
        <v>0.0719</v>
      </c>
      <c r="R473" s="205">
        <f>Q473*H473</f>
        <v>10.9288</v>
      </c>
      <c r="S473" s="205">
        <v>0</v>
      </c>
      <c r="T473" s="206">
        <f>S473*H473</f>
        <v>0</v>
      </c>
      <c r="AR473" s="110" t="s">
        <v>146</v>
      </c>
      <c r="AT473" s="110" t="s">
        <v>141</v>
      </c>
      <c r="AU473" s="110" t="s">
        <v>78</v>
      </c>
      <c r="AY473" s="110" t="s">
        <v>139</v>
      </c>
      <c r="BE473" s="207">
        <f>IF(N473="základní",J473,0)</f>
        <v>0</v>
      </c>
      <c r="BF473" s="207">
        <f>IF(N473="snížená",J473,0)</f>
        <v>0</v>
      </c>
      <c r="BG473" s="207">
        <f>IF(N473="zákl. přenesená",J473,0)</f>
        <v>0</v>
      </c>
      <c r="BH473" s="207">
        <f>IF(N473="sníž. přenesená",J473,0)</f>
        <v>0</v>
      </c>
      <c r="BI473" s="207">
        <f>IF(N473="nulová",J473,0)</f>
        <v>0</v>
      </c>
      <c r="BJ473" s="110" t="s">
        <v>76</v>
      </c>
      <c r="BK473" s="207">
        <f>ROUND(I473*H473,2)</f>
        <v>0</v>
      </c>
      <c r="BL473" s="110" t="s">
        <v>146</v>
      </c>
      <c r="BM473" s="110" t="s">
        <v>1297</v>
      </c>
    </row>
    <row r="474" spans="2:47" s="259" customFormat="1" ht="40.5">
      <c r="B474" s="119"/>
      <c r="D474" s="208" t="s">
        <v>148</v>
      </c>
      <c r="F474" s="209" t="s">
        <v>1298</v>
      </c>
      <c r="L474" s="119"/>
      <c r="M474" s="210"/>
      <c r="N474" s="262"/>
      <c r="O474" s="262"/>
      <c r="P474" s="262"/>
      <c r="Q474" s="262"/>
      <c r="R474" s="262"/>
      <c r="S474" s="262"/>
      <c r="T474" s="211"/>
      <c r="AT474" s="110" t="s">
        <v>148</v>
      </c>
      <c r="AU474" s="110" t="s">
        <v>78</v>
      </c>
    </row>
    <row r="475" spans="2:47" s="259" customFormat="1" ht="27">
      <c r="B475" s="119"/>
      <c r="D475" s="208" t="s">
        <v>159</v>
      </c>
      <c r="F475" s="212" t="s">
        <v>1053</v>
      </c>
      <c r="L475" s="119"/>
      <c r="M475" s="210"/>
      <c r="N475" s="262"/>
      <c r="O475" s="262"/>
      <c r="P475" s="262"/>
      <c r="Q475" s="262"/>
      <c r="R475" s="262"/>
      <c r="S475" s="262"/>
      <c r="T475" s="211"/>
      <c r="AT475" s="110" t="s">
        <v>159</v>
      </c>
      <c r="AU475" s="110" t="s">
        <v>78</v>
      </c>
    </row>
    <row r="476" spans="2:51" s="214" customFormat="1" ht="13.5">
      <c r="B476" s="213"/>
      <c r="D476" s="208" t="s">
        <v>161</v>
      </c>
      <c r="E476" s="215" t="s">
        <v>5</v>
      </c>
      <c r="F476" s="216" t="s">
        <v>1213</v>
      </c>
      <c r="H476" s="215" t="s">
        <v>5</v>
      </c>
      <c r="L476" s="213"/>
      <c r="M476" s="217"/>
      <c r="N476" s="218"/>
      <c r="O476" s="218"/>
      <c r="P476" s="218"/>
      <c r="Q476" s="218"/>
      <c r="R476" s="218"/>
      <c r="S476" s="218"/>
      <c r="T476" s="219"/>
      <c r="AT476" s="215" t="s">
        <v>161</v>
      </c>
      <c r="AU476" s="215" t="s">
        <v>78</v>
      </c>
      <c r="AV476" s="214" t="s">
        <v>76</v>
      </c>
      <c r="AW476" s="214" t="s">
        <v>34</v>
      </c>
      <c r="AX476" s="214" t="s">
        <v>70</v>
      </c>
      <c r="AY476" s="215" t="s">
        <v>139</v>
      </c>
    </row>
    <row r="477" spans="2:51" s="221" customFormat="1" ht="13.5">
      <c r="B477" s="220"/>
      <c r="D477" s="208" t="s">
        <v>161</v>
      </c>
      <c r="E477" s="222" t="s">
        <v>5</v>
      </c>
      <c r="F477" s="223" t="s">
        <v>1093</v>
      </c>
      <c r="H477" s="224">
        <v>152</v>
      </c>
      <c r="L477" s="220"/>
      <c r="M477" s="225"/>
      <c r="N477" s="226"/>
      <c r="O477" s="226"/>
      <c r="P477" s="226"/>
      <c r="Q477" s="226"/>
      <c r="R477" s="226"/>
      <c r="S477" s="226"/>
      <c r="T477" s="227"/>
      <c r="AT477" s="222" t="s">
        <v>161</v>
      </c>
      <c r="AU477" s="222" t="s">
        <v>78</v>
      </c>
      <c r="AV477" s="221" t="s">
        <v>78</v>
      </c>
      <c r="AW477" s="221" t="s">
        <v>34</v>
      </c>
      <c r="AX477" s="221" t="s">
        <v>76</v>
      </c>
      <c r="AY477" s="222" t="s">
        <v>139</v>
      </c>
    </row>
    <row r="478" spans="2:65" s="259" customFormat="1" ht="25.5" customHeight="1">
      <c r="B478" s="119"/>
      <c r="C478" s="196">
        <v>74</v>
      </c>
      <c r="D478" s="196" t="s">
        <v>141</v>
      </c>
      <c r="E478" s="197" t="s">
        <v>1299</v>
      </c>
      <c r="F478" s="198" t="s">
        <v>1300</v>
      </c>
      <c r="G478" s="199" t="s">
        <v>224</v>
      </c>
      <c r="H478" s="200">
        <v>76</v>
      </c>
      <c r="I478" s="6"/>
      <c r="J478" s="202">
        <f>ROUND(I478*H478,2)</f>
        <v>0</v>
      </c>
      <c r="K478" s="198" t="s">
        <v>145</v>
      </c>
      <c r="L478" s="119"/>
      <c r="M478" s="203" t="s">
        <v>5</v>
      </c>
      <c r="N478" s="204" t="s">
        <v>41</v>
      </c>
      <c r="O478" s="262"/>
      <c r="P478" s="205">
        <f>O478*H478</f>
        <v>0</v>
      </c>
      <c r="Q478" s="205">
        <v>0.1554</v>
      </c>
      <c r="R478" s="205">
        <f>Q478*H478</f>
        <v>11.810400000000001</v>
      </c>
      <c r="S478" s="205">
        <v>0</v>
      </c>
      <c r="T478" s="206">
        <f>S478*H478</f>
        <v>0</v>
      </c>
      <c r="AR478" s="110" t="s">
        <v>146</v>
      </c>
      <c r="AT478" s="110" t="s">
        <v>141</v>
      </c>
      <c r="AU478" s="110" t="s">
        <v>78</v>
      </c>
      <c r="AY478" s="110" t="s">
        <v>139</v>
      </c>
      <c r="BE478" s="207">
        <f>IF(N478="základní",J478,0)</f>
        <v>0</v>
      </c>
      <c r="BF478" s="207">
        <f>IF(N478="snížená",J478,0)</f>
        <v>0</v>
      </c>
      <c r="BG478" s="207">
        <f>IF(N478="zákl. přenesená",J478,0)</f>
        <v>0</v>
      </c>
      <c r="BH478" s="207">
        <f>IF(N478="sníž. přenesená",J478,0)</f>
        <v>0</v>
      </c>
      <c r="BI478" s="207">
        <f>IF(N478="nulová",J478,0)</f>
        <v>0</v>
      </c>
      <c r="BJ478" s="110" t="s">
        <v>76</v>
      </c>
      <c r="BK478" s="207">
        <f>ROUND(I478*H478,2)</f>
        <v>0</v>
      </c>
      <c r="BL478" s="110" t="s">
        <v>146</v>
      </c>
      <c r="BM478" s="110" t="s">
        <v>1301</v>
      </c>
    </row>
    <row r="479" spans="2:47" s="259" customFormat="1" ht="27">
      <c r="B479" s="119"/>
      <c r="D479" s="208" t="s">
        <v>148</v>
      </c>
      <c r="F479" s="209" t="s">
        <v>1302</v>
      </c>
      <c r="L479" s="119"/>
      <c r="M479" s="210"/>
      <c r="N479" s="262"/>
      <c r="O479" s="262"/>
      <c r="P479" s="262"/>
      <c r="Q479" s="262"/>
      <c r="R479" s="262"/>
      <c r="S479" s="262"/>
      <c r="T479" s="211"/>
      <c r="AT479" s="110" t="s">
        <v>148</v>
      </c>
      <c r="AU479" s="110" t="s">
        <v>78</v>
      </c>
    </row>
    <row r="480" spans="2:47" s="259" customFormat="1" ht="27">
      <c r="B480" s="119"/>
      <c r="D480" s="208" t="s">
        <v>159</v>
      </c>
      <c r="F480" s="212" t="s">
        <v>1053</v>
      </c>
      <c r="L480" s="119"/>
      <c r="M480" s="210"/>
      <c r="N480" s="262"/>
      <c r="O480" s="262"/>
      <c r="P480" s="262"/>
      <c r="Q480" s="262"/>
      <c r="R480" s="262"/>
      <c r="S480" s="262"/>
      <c r="T480" s="211"/>
      <c r="AT480" s="110" t="s">
        <v>159</v>
      </c>
      <c r="AU480" s="110" t="s">
        <v>78</v>
      </c>
    </row>
    <row r="481" spans="2:51" s="214" customFormat="1" ht="13.5">
      <c r="B481" s="213"/>
      <c r="D481" s="208" t="s">
        <v>161</v>
      </c>
      <c r="E481" s="215" t="s">
        <v>5</v>
      </c>
      <c r="F481" s="216" t="s">
        <v>1303</v>
      </c>
      <c r="H481" s="215" t="s">
        <v>5</v>
      </c>
      <c r="L481" s="213"/>
      <c r="M481" s="217"/>
      <c r="N481" s="218"/>
      <c r="O481" s="218"/>
      <c r="P481" s="218"/>
      <c r="Q481" s="218"/>
      <c r="R481" s="218"/>
      <c r="S481" s="218"/>
      <c r="T481" s="219"/>
      <c r="AT481" s="215" t="s">
        <v>161</v>
      </c>
      <c r="AU481" s="215" t="s">
        <v>78</v>
      </c>
      <c r="AV481" s="214" t="s">
        <v>76</v>
      </c>
      <c r="AW481" s="214" t="s">
        <v>34</v>
      </c>
      <c r="AX481" s="214" t="s">
        <v>70</v>
      </c>
      <c r="AY481" s="215" t="s">
        <v>139</v>
      </c>
    </row>
    <row r="482" spans="2:51" s="214" customFormat="1" ht="13.5">
      <c r="B482" s="213"/>
      <c r="D482" s="208" t="s">
        <v>161</v>
      </c>
      <c r="E482" s="215" t="s">
        <v>5</v>
      </c>
      <c r="F482" s="216" t="s">
        <v>1055</v>
      </c>
      <c r="H482" s="215" t="s">
        <v>5</v>
      </c>
      <c r="L482" s="213"/>
      <c r="M482" s="217"/>
      <c r="N482" s="218"/>
      <c r="O482" s="218"/>
      <c r="P482" s="218"/>
      <c r="Q482" s="218"/>
      <c r="R482" s="218"/>
      <c r="S482" s="218"/>
      <c r="T482" s="219"/>
      <c r="AT482" s="215" t="s">
        <v>161</v>
      </c>
      <c r="AU482" s="215" t="s">
        <v>78</v>
      </c>
      <c r="AV482" s="214" t="s">
        <v>76</v>
      </c>
      <c r="AW482" s="214" t="s">
        <v>34</v>
      </c>
      <c r="AX482" s="214" t="s">
        <v>70</v>
      </c>
      <c r="AY482" s="215" t="s">
        <v>139</v>
      </c>
    </row>
    <row r="483" spans="2:51" s="221" customFormat="1" ht="13.5">
      <c r="B483" s="220"/>
      <c r="D483" s="208" t="s">
        <v>161</v>
      </c>
      <c r="E483" s="222" t="s">
        <v>5</v>
      </c>
      <c r="F483" s="223" t="s">
        <v>1087</v>
      </c>
      <c r="H483" s="224">
        <v>36</v>
      </c>
      <c r="L483" s="220"/>
      <c r="M483" s="225"/>
      <c r="N483" s="226"/>
      <c r="O483" s="226"/>
      <c r="P483" s="226"/>
      <c r="Q483" s="226"/>
      <c r="R483" s="226"/>
      <c r="S483" s="226"/>
      <c r="T483" s="227"/>
      <c r="AT483" s="222" t="s">
        <v>161</v>
      </c>
      <c r="AU483" s="222" t="s">
        <v>78</v>
      </c>
      <c r="AV483" s="221" t="s">
        <v>78</v>
      </c>
      <c r="AW483" s="221" t="s">
        <v>34</v>
      </c>
      <c r="AX483" s="221" t="s">
        <v>70</v>
      </c>
      <c r="AY483" s="222" t="s">
        <v>139</v>
      </c>
    </row>
    <row r="484" spans="2:51" s="214" customFormat="1" ht="13.5">
      <c r="B484" s="213"/>
      <c r="D484" s="208" t="s">
        <v>161</v>
      </c>
      <c r="E484" s="215" t="s">
        <v>5</v>
      </c>
      <c r="F484" s="216" t="s">
        <v>1057</v>
      </c>
      <c r="H484" s="215" t="s">
        <v>5</v>
      </c>
      <c r="L484" s="213"/>
      <c r="M484" s="217"/>
      <c r="N484" s="218"/>
      <c r="O484" s="218"/>
      <c r="P484" s="218"/>
      <c r="Q484" s="218"/>
      <c r="R484" s="218"/>
      <c r="S484" s="218"/>
      <c r="T484" s="219"/>
      <c r="AT484" s="215" t="s">
        <v>161</v>
      </c>
      <c r="AU484" s="215" t="s">
        <v>78</v>
      </c>
      <c r="AV484" s="214" t="s">
        <v>76</v>
      </c>
      <c r="AW484" s="214" t="s">
        <v>34</v>
      </c>
      <c r="AX484" s="214" t="s">
        <v>70</v>
      </c>
      <c r="AY484" s="215" t="s">
        <v>139</v>
      </c>
    </row>
    <row r="485" spans="2:51" s="221" customFormat="1" ht="13.5">
      <c r="B485" s="220"/>
      <c r="D485" s="208" t="s">
        <v>161</v>
      </c>
      <c r="E485" s="222" t="s">
        <v>5</v>
      </c>
      <c r="F485" s="223" t="s">
        <v>1088</v>
      </c>
      <c r="H485" s="224">
        <v>40</v>
      </c>
      <c r="L485" s="220"/>
      <c r="M485" s="225"/>
      <c r="N485" s="226"/>
      <c r="O485" s="226"/>
      <c r="P485" s="226"/>
      <c r="Q485" s="226"/>
      <c r="R485" s="226"/>
      <c r="S485" s="226"/>
      <c r="T485" s="227"/>
      <c r="AT485" s="222" t="s">
        <v>161</v>
      </c>
      <c r="AU485" s="222" t="s">
        <v>78</v>
      </c>
      <c r="AV485" s="221" t="s">
        <v>78</v>
      </c>
      <c r="AW485" s="221" t="s">
        <v>34</v>
      </c>
      <c r="AX485" s="221" t="s">
        <v>70</v>
      </c>
      <c r="AY485" s="222" t="s">
        <v>139</v>
      </c>
    </row>
    <row r="486" spans="2:51" s="229" customFormat="1" ht="13.5">
      <c r="B486" s="228"/>
      <c r="D486" s="208" t="s">
        <v>161</v>
      </c>
      <c r="E486" s="230" t="s">
        <v>5</v>
      </c>
      <c r="F486" s="231" t="s">
        <v>173</v>
      </c>
      <c r="H486" s="232">
        <v>76</v>
      </c>
      <c r="L486" s="228"/>
      <c r="M486" s="233"/>
      <c r="N486" s="234"/>
      <c r="O486" s="234"/>
      <c r="P486" s="234"/>
      <c r="Q486" s="234"/>
      <c r="R486" s="234"/>
      <c r="S486" s="234"/>
      <c r="T486" s="235"/>
      <c r="AT486" s="230" t="s">
        <v>161</v>
      </c>
      <c r="AU486" s="230" t="s">
        <v>78</v>
      </c>
      <c r="AV486" s="229" t="s">
        <v>146</v>
      </c>
      <c r="AW486" s="229" t="s">
        <v>34</v>
      </c>
      <c r="AX486" s="229" t="s">
        <v>76</v>
      </c>
      <c r="AY486" s="230" t="s">
        <v>139</v>
      </c>
    </row>
    <row r="487" spans="2:65" s="259" customFormat="1" ht="16.5" customHeight="1">
      <c r="B487" s="119"/>
      <c r="C487" s="196">
        <v>75</v>
      </c>
      <c r="D487" s="196" t="s">
        <v>141</v>
      </c>
      <c r="E487" s="197" t="s">
        <v>967</v>
      </c>
      <c r="F487" s="198" t="s">
        <v>968</v>
      </c>
      <c r="G487" s="199" t="s">
        <v>224</v>
      </c>
      <c r="H487" s="200">
        <v>190</v>
      </c>
      <c r="I487" s="6"/>
      <c r="J487" s="202">
        <f>ROUND(I487*H487,2)</f>
        <v>0</v>
      </c>
      <c r="K487" s="198" t="s">
        <v>145</v>
      </c>
      <c r="L487" s="119"/>
      <c r="M487" s="203" t="s">
        <v>5</v>
      </c>
      <c r="N487" s="204" t="s">
        <v>41</v>
      </c>
      <c r="O487" s="262"/>
      <c r="P487" s="205">
        <f>O487*H487</f>
        <v>0</v>
      </c>
      <c r="Q487" s="205">
        <v>0</v>
      </c>
      <c r="R487" s="205">
        <f>Q487*H487</f>
        <v>0</v>
      </c>
      <c r="S487" s="205">
        <v>0</v>
      </c>
      <c r="T487" s="206">
        <f>S487*H487</f>
        <v>0</v>
      </c>
      <c r="AR487" s="110" t="s">
        <v>146</v>
      </c>
      <c r="AT487" s="110" t="s">
        <v>141</v>
      </c>
      <c r="AU487" s="110" t="s">
        <v>78</v>
      </c>
      <c r="AY487" s="110" t="s">
        <v>139</v>
      </c>
      <c r="BE487" s="207">
        <f>IF(N487="základní",J487,0)</f>
        <v>0</v>
      </c>
      <c r="BF487" s="207">
        <f>IF(N487="snížená",J487,0)</f>
        <v>0</v>
      </c>
      <c r="BG487" s="207">
        <f>IF(N487="zákl. přenesená",J487,0)</f>
        <v>0</v>
      </c>
      <c r="BH487" s="207">
        <f>IF(N487="sníž. přenesená",J487,0)</f>
        <v>0</v>
      </c>
      <c r="BI487" s="207">
        <f>IF(N487="nulová",J487,0)</f>
        <v>0</v>
      </c>
      <c r="BJ487" s="110" t="s">
        <v>76</v>
      </c>
      <c r="BK487" s="207">
        <f>ROUND(I487*H487,2)</f>
        <v>0</v>
      </c>
      <c r="BL487" s="110" t="s">
        <v>146</v>
      </c>
      <c r="BM487" s="110" t="s">
        <v>969</v>
      </c>
    </row>
    <row r="488" spans="2:47" s="259" customFormat="1" ht="13.5">
      <c r="B488" s="119"/>
      <c r="D488" s="208" t="s">
        <v>148</v>
      </c>
      <c r="F488" s="209" t="s">
        <v>970</v>
      </c>
      <c r="L488" s="119"/>
      <c r="M488" s="210"/>
      <c r="N488" s="262"/>
      <c r="O488" s="262"/>
      <c r="P488" s="262"/>
      <c r="Q488" s="262"/>
      <c r="R488" s="262"/>
      <c r="S488" s="262"/>
      <c r="T488" s="211"/>
      <c r="AT488" s="110" t="s">
        <v>148</v>
      </c>
      <c r="AU488" s="110" t="s">
        <v>78</v>
      </c>
    </row>
    <row r="489" spans="2:47" s="259" customFormat="1" ht="27">
      <c r="B489" s="119"/>
      <c r="D489" s="208" t="s">
        <v>159</v>
      </c>
      <c r="F489" s="212" t="s">
        <v>160</v>
      </c>
      <c r="L489" s="119"/>
      <c r="M489" s="210"/>
      <c r="N489" s="262"/>
      <c r="O489" s="262"/>
      <c r="P489" s="262"/>
      <c r="Q489" s="262"/>
      <c r="R489" s="262"/>
      <c r="S489" s="262"/>
      <c r="T489" s="211"/>
      <c r="AT489" s="110" t="s">
        <v>159</v>
      </c>
      <c r="AU489" s="110" t="s">
        <v>78</v>
      </c>
    </row>
    <row r="490" spans="2:51" s="214" customFormat="1" ht="13.5">
      <c r="B490" s="213"/>
      <c r="D490" s="208" t="s">
        <v>161</v>
      </c>
      <c r="E490" s="215" t="s">
        <v>5</v>
      </c>
      <c r="F490" s="216" t="s">
        <v>960</v>
      </c>
      <c r="H490" s="215" t="s">
        <v>5</v>
      </c>
      <c r="L490" s="213"/>
      <c r="M490" s="217"/>
      <c r="N490" s="218"/>
      <c r="O490" s="218"/>
      <c r="P490" s="218"/>
      <c r="Q490" s="218"/>
      <c r="R490" s="218"/>
      <c r="S490" s="218"/>
      <c r="T490" s="219"/>
      <c r="AT490" s="215" t="s">
        <v>161</v>
      </c>
      <c r="AU490" s="215" t="s">
        <v>78</v>
      </c>
      <c r="AV490" s="214" t="s">
        <v>76</v>
      </c>
      <c r="AW490" s="214" t="s">
        <v>34</v>
      </c>
      <c r="AX490" s="214" t="s">
        <v>70</v>
      </c>
      <c r="AY490" s="215" t="s">
        <v>139</v>
      </c>
    </row>
    <row r="491" spans="2:51" s="221" customFormat="1" ht="13.5">
      <c r="B491" s="220"/>
      <c r="D491" s="208" t="s">
        <v>161</v>
      </c>
      <c r="E491" s="222" t="s">
        <v>5</v>
      </c>
      <c r="F491" s="223" t="s">
        <v>1304</v>
      </c>
      <c r="H491" s="224">
        <v>100</v>
      </c>
      <c r="L491" s="220"/>
      <c r="M491" s="225"/>
      <c r="N491" s="226"/>
      <c r="O491" s="226"/>
      <c r="P491" s="226"/>
      <c r="Q491" s="226"/>
      <c r="R491" s="226"/>
      <c r="S491" s="226"/>
      <c r="T491" s="227"/>
      <c r="AT491" s="222" t="s">
        <v>161</v>
      </c>
      <c r="AU491" s="222" t="s">
        <v>78</v>
      </c>
      <c r="AV491" s="221" t="s">
        <v>78</v>
      </c>
      <c r="AW491" s="221" t="s">
        <v>34</v>
      </c>
      <c r="AX491" s="221" t="s">
        <v>70</v>
      </c>
      <c r="AY491" s="222" t="s">
        <v>139</v>
      </c>
    </row>
    <row r="492" spans="2:51" s="214" customFormat="1" ht="13.5">
      <c r="B492" s="213"/>
      <c r="D492" s="208" t="s">
        <v>161</v>
      </c>
      <c r="E492" s="215" t="s">
        <v>5</v>
      </c>
      <c r="F492" s="216" t="s">
        <v>638</v>
      </c>
      <c r="H492" s="215" t="s">
        <v>5</v>
      </c>
      <c r="L492" s="213"/>
      <c r="M492" s="217"/>
      <c r="N492" s="218"/>
      <c r="O492" s="218"/>
      <c r="P492" s="218"/>
      <c r="Q492" s="218"/>
      <c r="R492" s="218"/>
      <c r="S492" s="218"/>
      <c r="T492" s="219"/>
      <c r="AT492" s="215" t="s">
        <v>161</v>
      </c>
      <c r="AU492" s="215" t="s">
        <v>78</v>
      </c>
      <c r="AV492" s="214" t="s">
        <v>76</v>
      </c>
      <c r="AW492" s="214" t="s">
        <v>34</v>
      </c>
      <c r="AX492" s="214" t="s">
        <v>70</v>
      </c>
      <c r="AY492" s="215" t="s">
        <v>139</v>
      </c>
    </row>
    <row r="493" spans="2:51" s="221" customFormat="1" ht="13.5">
      <c r="B493" s="220"/>
      <c r="D493" s="208" t="s">
        <v>161</v>
      </c>
      <c r="E493" s="222" t="s">
        <v>5</v>
      </c>
      <c r="F493" s="223" t="s">
        <v>1305</v>
      </c>
      <c r="H493" s="224">
        <v>90</v>
      </c>
      <c r="L493" s="220"/>
      <c r="M493" s="225"/>
      <c r="N493" s="226"/>
      <c r="O493" s="226"/>
      <c r="P493" s="226"/>
      <c r="Q493" s="226"/>
      <c r="R493" s="226"/>
      <c r="S493" s="226"/>
      <c r="T493" s="227"/>
      <c r="AT493" s="222" t="s">
        <v>161</v>
      </c>
      <c r="AU493" s="222" t="s">
        <v>78</v>
      </c>
      <c r="AV493" s="221" t="s">
        <v>78</v>
      </c>
      <c r="AW493" s="221" t="s">
        <v>34</v>
      </c>
      <c r="AX493" s="221" t="s">
        <v>70</v>
      </c>
      <c r="AY493" s="222" t="s">
        <v>139</v>
      </c>
    </row>
    <row r="494" spans="2:51" s="229" customFormat="1" ht="13.5">
      <c r="B494" s="228"/>
      <c r="D494" s="208" t="s">
        <v>161</v>
      </c>
      <c r="E494" s="230" t="s">
        <v>5</v>
      </c>
      <c r="F494" s="231" t="s">
        <v>173</v>
      </c>
      <c r="H494" s="232">
        <v>190</v>
      </c>
      <c r="L494" s="228"/>
      <c r="M494" s="233"/>
      <c r="N494" s="234"/>
      <c r="O494" s="234"/>
      <c r="P494" s="234"/>
      <c r="Q494" s="234"/>
      <c r="R494" s="234"/>
      <c r="S494" s="234"/>
      <c r="T494" s="235"/>
      <c r="AT494" s="230" t="s">
        <v>161</v>
      </c>
      <c r="AU494" s="230" t="s">
        <v>78</v>
      </c>
      <c r="AV494" s="229" t="s">
        <v>146</v>
      </c>
      <c r="AW494" s="229" t="s">
        <v>34</v>
      </c>
      <c r="AX494" s="229" t="s">
        <v>76</v>
      </c>
      <c r="AY494" s="230" t="s">
        <v>139</v>
      </c>
    </row>
    <row r="495" spans="2:65" s="259" customFormat="1" ht="16.5" customHeight="1">
      <c r="B495" s="119"/>
      <c r="C495" s="196">
        <v>76</v>
      </c>
      <c r="D495" s="196" t="s">
        <v>141</v>
      </c>
      <c r="E495" s="197" t="s">
        <v>1306</v>
      </c>
      <c r="F495" s="198" t="s">
        <v>1307</v>
      </c>
      <c r="G495" s="199" t="s">
        <v>224</v>
      </c>
      <c r="H495" s="200">
        <v>32</v>
      </c>
      <c r="I495" s="6"/>
      <c r="J495" s="202">
        <f>ROUND(I495*H495,2)</f>
        <v>0</v>
      </c>
      <c r="K495" s="198" t="s">
        <v>145</v>
      </c>
      <c r="L495" s="119"/>
      <c r="M495" s="203" t="s">
        <v>5</v>
      </c>
      <c r="N495" s="204" t="s">
        <v>41</v>
      </c>
      <c r="O495" s="262"/>
      <c r="P495" s="205">
        <f>O495*H495</f>
        <v>0</v>
      </c>
      <c r="Q495" s="205">
        <v>3E-05</v>
      </c>
      <c r="R495" s="205">
        <f>Q495*H495</f>
        <v>0.00096</v>
      </c>
      <c r="S495" s="205">
        <v>0</v>
      </c>
      <c r="T495" s="206">
        <f>S495*H495</f>
        <v>0</v>
      </c>
      <c r="AR495" s="110" t="s">
        <v>146</v>
      </c>
      <c r="AT495" s="110" t="s">
        <v>141</v>
      </c>
      <c r="AU495" s="110" t="s">
        <v>78</v>
      </c>
      <c r="AY495" s="110" t="s">
        <v>139</v>
      </c>
      <c r="BE495" s="207">
        <f>IF(N495="základní",J495,0)</f>
        <v>0</v>
      </c>
      <c r="BF495" s="207">
        <f>IF(N495="snížená",J495,0)</f>
        <v>0</v>
      </c>
      <c r="BG495" s="207">
        <f>IF(N495="zákl. přenesená",J495,0)</f>
        <v>0</v>
      </c>
      <c r="BH495" s="207">
        <f>IF(N495="sníž. přenesená",J495,0)</f>
        <v>0</v>
      </c>
      <c r="BI495" s="207">
        <f>IF(N495="nulová",J495,0)</f>
        <v>0</v>
      </c>
      <c r="BJ495" s="110" t="s">
        <v>76</v>
      </c>
      <c r="BK495" s="207">
        <f>ROUND(I495*H495,2)</f>
        <v>0</v>
      </c>
      <c r="BL495" s="110" t="s">
        <v>146</v>
      </c>
      <c r="BM495" s="110" t="s">
        <v>1308</v>
      </c>
    </row>
    <row r="496" spans="2:47" s="259" customFormat="1" ht="13.5">
      <c r="B496" s="119"/>
      <c r="D496" s="208" t="s">
        <v>148</v>
      </c>
      <c r="F496" s="209" t="s">
        <v>1309</v>
      </c>
      <c r="L496" s="119"/>
      <c r="M496" s="210"/>
      <c r="N496" s="262"/>
      <c r="O496" s="262"/>
      <c r="P496" s="262"/>
      <c r="Q496" s="262"/>
      <c r="R496" s="262"/>
      <c r="S496" s="262"/>
      <c r="T496" s="211"/>
      <c r="AT496" s="110" t="s">
        <v>148</v>
      </c>
      <c r="AU496" s="110" t="s">
        <v>78</v>
      </c>
    </row>
    <row r="497" spans="2:47" s="259" customFormat="1" ht="27">
      <c r="B497" s="119"/>
      <c r="D497" s="208" t="s">
        <v>159</v>
      </c>
      <c r="F497" s="212" t="s">
        <v>1053</v>
      </c>
      <c r="L497" s="119"/>
      <c r="M497" s="210"/>
      <c r="N497" s="262"/>
      <c r="O497" s="262"/>
      <c r="P497" s="262"/>
      <c r="Q497" s="262"/>
      <c r="R497" s="262"/>
      <c r="S497" s="262"/>
      <c r="T497" s="211"/>
      <c r="AT497" s="110" t="s">
        <v>159</v>
      </c>
      <c r="AU497" s="110" t="s">
        <v>78</v>
      </c>
    </row>
    <row r="498" spans="2:51" s="214" customFormat="1" ht="13.5">
      <c r="B498" s="213"/>
      <c r="D498" s="208" t="s">
        <v>161</v>
      </c>
      <c r="E498" s="215" t="s">
        <v>5</v>
      </c>
      <c r="F498" s="216" t="s">
        <v>1055</v>
      </c>
      <c r="H498" s="215" t="s">
        <v>5</v>
      </c>
      <c r="L498" s="213"/>
      <c r="M498" s="217"/>
      <c r="N498" s="218"/>
      <c r="O498" s="218"/>
      <c r="P498" s="218"/>
      <c r="Q498" s="218"/>
      <c r="R498" s="218"/>
      <c r="S498" s="218"/>
      <c r="T498" s="219"/>
      <c r="AT498" s="215" t="s">
        <v>161</v>
      </c>
      <c r="AU498" s="215" t="s">
        <v>78</v>
      </c>
      <c r="AV498" s="214" t="s">
        <v>76</v>
      </c>
      <c r="AW498" s="214" t="s">
        <v>34</v>
      </c>
      <c r="AX498" s="214" t="s">
        <v>70</v>
      </c>
      <c r="AY498" s="215" t="s">
        <v>139</v>
      </c>
    </row>
    <row r="499" spans="2:51" s="221" customFormat="1" ht="13.5">
      <c r="B499" s="220"/>
      <c r="D499" s="208" t="s">
        <v>161</v>
      </c>
      <c r="E499" s="222" t="s">
        <v>5</v>
      </c>
      <c r="F499" s="223" t="s">
        <v>1310</v>
      </c>
      <c r="H499" s="224">
        <v>24</v>
      </c>
      <c r="L499" s="220"/>
      <c r="M499" s="225"/>
      <c r="N499" s="226"/>
      <c r="O499" s="226"/>
      <c r="P499" s="226"/>
      <c r="Q499" s="226"/>
      <c r="R499" s="226"/>
      <c r="S499" s="226"/>
      <c r="T499" s="227"/>
      <c r="AT499" s="222" t="s">
        <v>161</v>
      </c>
      <c r="AU499" s="222" t="s">
        <v>78</v>
      </c>
      <c r="AV499" s="221" t="s">
        <v>78</v>
      </c>
      <c r="AW499" s="221" t="s">
        <v>34</v>
      </c>
      <c r="AX499" s="221" t="s">
        <v>70</v>
      </c>
      <c r="AY499" s="222" t="s">
        <v>139</v>
      </c>
    </row>
    <row r="500" spans="2:51" s="214" customFormat="1" ht="13.5">
      <c r="B500" s="213"/>
      <c r="D500" s="208" t="s">
        <v>161</v>
      </c>
      <c r="E500" s="215" t="s">
        <v>5</v>
      </c>
      <c r="F500" s="216" t="s">
        <v>1069</v>
      </c>
      <c r="H500" s="215" t="s">
        <v>5</v>
      </c>
      <c r="L500" s="213"/>
      <c r="M500" s="217"/>
      <c r="N500" s="218"/>
      <c r="O500" s="218"/>
      <c r="P500" s="218"/>
      <c r="Q500" s="218"/>
      <c r="R500" s="218"/>
      <c r="S500" s="218"/>
      <c r="T500" s="219"/>
      <c r="AT500" s="215" t="s">
        <v>161</v>
      </c>
      <c r="AU500" s="215" t="s">
        <v>78</v>
      </c>
      <c r="AV500" s="214" t="s">
        <v>76</v>
      </c>
      <c r="AW500" s="214" t="s">
        <v>34</v>
      </c>
      <c r="AX500" s="214" t="s">
        <v>70</v>
      </c>
      <c r="AY500" s="215" t="s">
        <v>139</v>
      </c>
    </row>
    <row r="501" spans="2:51" s="221" customFormat="1" ht="13.5">
      <c r="B501" s="220"/>
      <c r="D501" s="208" t="s">
        <v>161</v>
      </c>
      <c r="E501" s="222" t="s">
        <v>5</v>
      </c>
      <c r="F501" s="223" t="s">
        <v>1070</v>
      </c>
      <c r="H501" s="224">
        <v>8</v>
      </c>
      <c r="L501" s="220"/>
      <c r="M501" s="225"/>
      <c r="N501" s="226"/>
      <c r="O501" s="226"/>
      <c r="P501" s="226"/>
      <c r="Q501" s="226"/>
      <c r="R501" s="226"/>
      <c r="S501" s="226"/>
      <c r="T501" s="227"/>
      <c r="AT501" s="222" t="s">
        <v>161</v>
      </c>
      <c r="AU501" s="222" t="s">
        <v>78</v>
      </c>
      <c r="AV501" s="221" t="s">
        <v>78</v>
      </c>
      <c r="AW501" s="221" t="s">
        <v>34</v>
      </c>
      <c r="AX501" s="221" t="s">
        <v>70</v>
      </c>
      <c r="AY501" s="222" t="s">
        <v>139</v>
      </c>
    </row>
    <row r="502" spans="2:51" s="229" customFormat="1" ht="13.5">
      <c r="B502" s="228"/>
      <c r="D502" s="208" t="s">
        <v>161</v>
      </c>
      <c r="E502" s="230" t="s">
        <v>5</v>
      </c>
      <c r="F502" s="231" t="s">
        <v>173</v>
      </c>
      <c r="H502" s="232">
        <v>32</v>
      </c>
      <c r="L502" s="228"/>
      <c r="M502" s="233"/>
      <c r="N502" s="234"/>
      <c r="O502" s="234"/>
      <c r="P502" s="234"/>
      <c r="Q502" s="234"/>
      <c r="R502" s="234"/>
      <c r="S502" s="234"/>
      <c r="T502" s="235"/>
      <c r="AT502" s="230" t="s">
        <v>161</v>
      </c>
      <c r="AU502" s="230" t="s">
        <v>78</v>
      </c>
      <c r="AV502" s="229" t="s">
        <v>146</v>
      </c>
      <c r="AW502" s="229" t="s">
        <v>34</v>
      </c>
      <c r="AX502" s="229" t="s">
        <v>76</v>
      </c>
      <c r="AY502" s="230" t="s">
        <v>139</v>
      </c>
    </row>
    <row r="503" spans="2:65" s="259" customFormat="1" ht="16.5" customHeight="1">
      <c r="B503" s="119"/>
      <c r="C503" s="196">
        <v>77</v>
      </c>
      <c r="D503" s="196" t="s">
        <v>141</v>
      </c>
      <c r="E503" s="197" t="s">
        <v>1001</v>
      </c>
      <c r="F503" s="198" t="s">
        <v>1002</v>
      </c>
      <c r="G503" s="199" t="s">
        <v>208</v>
      </c>
      <c r="H503" s="200">
        <v>110</v>
      </c>
      <c r="I503" s="6"/>
      <c r="J503" s="202">
        <f>ROUND(I503*H503,2)</f>
        <v>0</v>
      </c>
      <c r="K503" s="198" t="s">
        <v>5</v>
      </c>
      <c r="L503" s="119"/>
      <c r="M503" s="203" t="s">
        <v>5</v>
      </c>
      <c r="N503" s="204" t="s">
        <v>41</v>
      </c>
      <c r="O503" s="262"/>
      <c r="P503" s="205">
        <f>O503*H503</f>
        <v>0</v>
      </c>
      <c r="Q503" s="205">
        <v>0</v>
      </c>
      <c r="R503" s="205">
        <f>Q503*H503</f>
        <v>0</v>
      </c>
      <c r="S503" s="205">
        <v>0</v>
      </c>
      <c r="T503" s="206">
        <f>S503*H503</f>
        <v>0</v>
      </c>
      <c r="AR503" s="110" t="s">
        <v>146</v>
      </c>
      <c r="AT503" s="110" t="s">
        <v>141</v>
      </c>
      <c r="AU503" s="110" t="s">
        <v>78</v>
      </c>
      <c r="AY503" s="110" t="s">
        <v>139</v>
      </c>
      <c r="BE503" s="207">
        <f>IF(N503="základní",J503,0)</f>
        <v>0</v>
      </c>
      <c r="BF503" s="207">
        <f>IF(N503="snížená",J503,0)</f>
        <v>0</v>
      </c>
      <c r="BG503" s="207">
        <f>IF(N503="zákl. přenesená",J503,0)</f>
        <v>0</v>
      </c>
      <c r="BH503" s="207">
        <f>IF(N503="sníž. přenesená",J503,0)</f>
        <v>0</v>
      </c>
      <c r="BI503" s="207">
        <f>IF(N503="nulová",J503,0)</f>
        <v>0</v>
      </c>
      <c r="BJ503" s="110" t="s">
        <v>76</v>
      </c>
      <c r="BK503" s="207">
        <f>ROUND(I503*H503,2)</f>
        <v>0</v>
      </c>
      <c r="BL503" s="110" t="s">
        <v>146</v>
      </c>
      <c r="BM503" s="110" t="s">
        <v>1003</v>
      </c>
    </row>
    <row r="504" spans="2:47" s="259" customFormat="1" ht="13.5">
      <c r="B504" s="119"/>
      <c r="D504" s="208" t="s">
        <v>148</v>
      </c>
      <c r="F504" s="209" t="s">
        <v>1002</v>
      </c>
      <c r="L504" s="119"/>
      <c r="M504" s="210"/>
      <c r="N504" s="262"/>
      <c r="O504" s="262"/>
      <c r="P504" s="262"/>
      <c r="Q504" s="262"/>
      <c r="R504" s="262"/>
      <c r="S504" s="262"/>
      <c r="T504" s="211"/>
      <c r="AT504" s="110" t="s">
        <v>148</v>
      </c>
      <c r="AU504" s="110" t="s">
        <v>78</v>
      </c>
    </row>
    <row r="505" spans="2:47" s="259" customFormat="1" ht="67.5">
      <c r="B505" s="119"/>
      <c r="D505" s="208" t="s">
        <v>159</v>
      </c>
      <c r="F505" s="212" t="s">
        <v>1004</v>
      </c>
      <c r="L505" s="119"/>
      <c r="M505" s="210"/>
      <c r="N505" s="262"/>
      <c r="O505" s="262"/>
      <c r="P505" s="262"/>
      <c r="Q505" s="262"/>
      <c r="R505" s="262"/>
      <c r="S505" s="262"/>
      <c r="T505" s="211"/>
      <c r="AT505" s="110" t="s">
        <v>159</v>
      </c>
      <c r="AU505" s="110" t="s">
        <v>78</v>
      </c>
    </row>
    <row r="506" spans="2:51" s="214" customFormat="1" ht="13.5">
      <c r="B506" s="213"/>
      <c r="D506" s="208" t="s">
        <v>161</v>
      </c>
      <c r="E506" s="215" t="s">
        <v>5</v>
      </c>
      <c r="F506" s="216" t="s">
        <v>1055</v>
      </c>
      <c r="H506" s="215" t="s">
        <v>5</v>
      </c>
      <c r="L506" s="213"/>
      <c r="M506" s="217"/>
      <c r="N506" s="218"/>
      <c r="O506" s="218"/>
      <c r="P506" s="218"/>
      <c r="Q506" s="218"/>
      <c r="R506" s="218"/>
      <c r="S506" s="218"/>
      <c r="T506" s="219"/>
      <c r="AT506" s="215" t="s">
        <v>161</v>
      </c>
      <c r="AU506" s="215" t="s">
        <v>78</v>
      </c>
      <c r="AV506" s="214" t="s">
        <v>76</v>
      </c>
      <c r="AW506" s="214" t="s">
        <v>34</v>
      </c>
      <c r="AX506" s="214" t="s">
        <v>70</v>
      </c>
      <c r="AY506" s="215" t="s">
        <v>139</v>
      </c>
    </row>
    <row r="507" spans="2:51" s="221" customFormat="1" ht="13.5">
      <c r="B507" s="220"/>
      <c r="D507" s="208" t="s">
        <v>161</v>
      </c>
      <c r="E507" s="222" t="s">
        <v>5</v>
      </c>
      <c r="F507" s="223" t="s">
        <v>527</v>
      </c>
      <c r="H507" s="224">
        <v>50</v>
      </c>
      <c r="L507" s="220"/>
      <c r="M507" s="225"/>
      <c r="N507" s="226"/>
      <c r="O507" s="226"/>
      <c r="P507" s="226"/>
      <c r="Q507" s="226"/>
      <c r="R507" s="226"/>
      <c r="S507" s="226"/>
      <c r="T507" s="227"/>
      <c r="AT507" s="222" t="s">
        <v>161</v>
      </c>
      <c r="AU507" s="222" t="s">
        <v>78</v>
      </c>
      <c r="AV507" s="221" t="s">
        <v>78</v>
      </c>
      <c r="AW507" s="221" t="s">
        <v>34</v>
      </c>
      <c r="AX507" s="221" t="s">
        <v>70</v>
      </c>
      <c r="AY507" s="222" t="s">
        <v>139</v>
      </c>
    </row>
    <row r="508" spans="2:51" s="214" customFormat="1" ht="13.5">
      <c r="B508" s="213"/>
      <c r="D508" s="208" t="s">
        <v>161</v>
      </c>
      <c r="E508" s="215" t="s">
        <v>5</v>
      </c>
      <c r="F508" s="216" t="s">
        <v>1311</v>
      </c>
      <c r="H508" s="215" t="s">
        <v>5</v>
      </c>
      <c r="L508" s="213"/>
      <c r="M508" s="217"/>
      <c r="N508" s="218"/>
      <c r="O508" s="218"/>
      <c r="P508" s="218"/>
      <c r="Q508" s="218"/>
      <c r="R508" s="218"/>
      <c r="S508" s="218"/>
      <c r="T508" s="219"/>
      <c r="AT508" s="215" t="s">
        <v>161</v>
      </c>
      <c r="AU508" s="215" t="s">
        <v>78</v>
      </c>
      <c r="AV508" s="214" t="s">
        <v>76</v>
      </c>
      <c r="AW508" s="214" t="s">
        <v>34</v>
      </c>
      <c r="AX508" s="214" t="s">
        <v>70</v>
      </c>
      <c r="AY508" s="215" t="s">
        <v>139</v>
      </c>
    </row>
    <row r="509" spans="2:51" s="221" customFormat="1" ht="13.5">
      <c r="B509" s="220"/>
      <c r="D509" s="208" t="s">
        <v>161</v>
      </c>
      <c r="E509" s="222" t="s">
        <v>5</v>
      </c>
      <c r="F509" s="223" t="s">
        <v>252</v>
      </c>
      <c r="H509" s="224">
        <v>60</v>
      </c>
      <c r="L509" s="220"/>
      <c r="M509" s="225"/>
      <c r="N509" s="226"/>
      <c r="O509" s="226"/>
      <c r="P509" s="226"/>
      <c r="Q509" s="226"/>
      <c r="R509" s="226"/>
      <c r="S509" s="226"/>
      <c r="T509" s="227"/>
      <c r="AT509" s="222" t="s">
        <v>161</v>
      </c>
      <c r="AU509" s="222" t="s">
        <v>78</v>
      </c>
      <c r="AV509" s="221" t="s">
        <v>78</v>
      </c>
      <c r="AW509" s="221" t="s">
        <v>34</v>
      </c>
      <c r="AX509" s="221" t="s">
        <v>70</v>
      </c>
      <c r="AY509" s="222" t="s">
        <v>139</v>
      </c>
    </row>
    <row r="510" spans="2:51" s="229" customFormat="1" ht="13.5">
      <c r="B510" s="228"/>
      <c r="D510" s="208" t="s">
        <v>161</v>
      </c>
      <c r="E510" s="230" t="s">
        <v>5</v>
      </c>
      <c r="F510" s="231" t="s">
        <v>173</v>
      </c>
      <c r="H510" s="232">
        <v>110</v>
      </c>
      <c r="L510" s="228"/>
      <c r="M510" s="233"/>
      <c r="N510" s="234"/>
      <c r="O510" s="234"/>
      <c r="P510" s="234"/>
      <c r="Q510" s="234"/>
      <c r="R510" s="234"/>
      <c r="S510" s="234"/>
      <c r="T510" s="235"/>
      <c r="AT510" s="230" t="s">
        <v>161</v>
      </c>
      <c r="AU510" s="230" t="s">
        <v>78</v>
      </c>
      <c r="AV510" s="229" t="s">
        <v>146</v>
      </c>
      <c r="AW510" s="229" t="s">
        <v>34</v>
      </c>
      <c r="AX510" s="229" t="s">
        <v>76</v>
      </c>
      <c r="AY510" s="230" t="s">
        <v>139</v>
      </c>
    </row>
    <row r="511" spans="2:63" s="184" customFormat="1" ht="29.85" customHeight="1">
      <c r="B511" s="183"/>
      <c r="D511" s="185" t="s">
        <v>69</v>
      </c>
      <c r="E511" s="194" t="s">
        <v>1006</v>
      </c>
      <c r="F511" s="194" t="s">
        <v>1007</v>
      </c>
      <c r="J511" s="195">
        <f>BK511</f>
        <v>0</v>
      </c>
      <c r="L511" s="183"/>
      <c r="M511" s="188"/>
      <c r="N511" s="189"/>
      <c r="O511" s="189"/>
      <c r="P511" s="190">
        <f>SUM(P512:P527)</f>
        <v>0</v>
      </c>
      <c r="Q511" s="189"/>
      <c r="R511" s="190">
        <f>SUM(R512:R527)</f>
        <v>0</v>
      </c>
      <c r="S511" s="189"/>
      <c r="T511" s="191">
        <f>SUM(T512:T527)</f>
        <v>0</v>
      </c>
      <c r="AR511" s="185" t="s">
        <v>76</v>
      </c>
      <c r="AT511" s="192" t="s">
        <v>69</v>
      </c>
      <c r="AU511" s="192" t="s">
        <v>76</v>
      </c>
      <c r="AY511" s="185" t="s">
        <v>139</v>
      </c>
      <c r="BK511" s="193">
        <f>SUM(BK512:BK527)</f>
        <v>0</v>
      </c>
    </row>
    <row r="512" spans="2:65" s="259" customFormat="1" ht="16.5" customHeight="1">
      <c r="B512" s="119"/>
      <c r="C512" s="196">
        <v>78</v>
      </c>
      <c r="D512" s="196" t="s">
        <v>141</v>
      </c>
      <c r="E512" s="197" t="s">
        <v>1009</v>
      </c>
      <c r="F512" s="198" t="s">
        <v>1010</v>
      </c>
      <c r="G512" s="199" t="s">
        <v>433</v>
      </c>
      <c r="H512" s="200">
        <v>252.532</v>
      </c>
      <c r="I512" s="6"/>
      <c r="J512" s="202">
        <f>ROUND(I512*H512,2)</f>
        <v>0</v>
      </c>
      <c r="K512" s="198" t="s">
        <v>145</v>
      </c>
      <c r="L512" s="119"/>
      <c r="M512" s="203" t="s">
        <v>5</v>
      </c>
      <c r="N512" s="204" t="s">
        <v>41</v>
      </c>
      <c r="O512" s="262"/>
      <c r="P512" s="205">
        <f>O512*H512</f>
        <v>0</v>
      </c>
      <c r="Q512" s="205">
        <v>0</v>
      </c>
      <c r="R512" s="205">
        <f>Q512*H512</f>
        <v>0</v>
      </c>
      <c r="S512" s="205">
        <v>0</v>
      </c>
      <c r="T512" s="206">
        <f>S512*H512</f>
        <v>0</v>
      </c>
      <c r="AR512" s="110" t="s">
        <v>146</v>
      </c>
      <c r="AT512" s="110" t="s">
        <v>141</v>
      </c>
      <c r="AU512" s="110" t="s">
        <v>78</v>
      </c>
      <c r="AY512" s="110" t="s">
        <v>139</v>
      </c>
      <c r="BE512" s="207">
        <f>IF(N512="základní",J512,0)</f>
        <v>0</v>
      </c>
      <c r="BF512" s="207">
        <f>IF(N512="snížená",J512,0)</f>
        <v>0</v>
      </c>
      <c r="BG512" s="207">
        <f>IF(N512="zákl. přenesená",J512,0)</f>
        <v>0</v>
      </c>
      <c r="BH512" s="207">
        <f>IF(N512="sníž. přenesená",J512,0)</f>
        <v>0</v>
      </c>
      <c r="BI512" s="207">
        <f>IF(N512="nulová",J512,0)</f>
        <v>0</v>
      </c>
      <c r="BJ512" s="110" t="s">
        <v>76</v>
      </c>
      <c r="BK512" s="207">
        <f>ROUND(I512*H512,2)</f>
        <v>0</v>
      </c>
      <c r="BL512" s="110" t="s">
        <v>146</v>
      </c>
      <c r="BM512" s="110" t="s">
        <v>1011</v>
      </c>
    </row>
    <row r="513" spans="2:47" s="259" customFormat="1" ht="27">
      <c r="B513" s="119"/>
      <c r="D513" s="208" t="s">
        <v>148</v>
      </c>
      <c r="F513" s="209" t="s">
        <v>1012</v>
      </c>
      <c r="L513" s="119"/>
      <c r="M513" s="210"/>
      <c r="N513" s="262"/>
      <c r="O513" s="262"/>
      <c r="P513" s="262"/>
      <c r="Q513" s="262"/>
      <c r="R513" s="262"/>
      <c r="S513" s="262"/>
      <c r="T513" s="211"/>
      <c r="AT513" s="110" t="s">
        <v>148</v>
      </c>
      <c r="AU513" s="110" t="s">
        <v>78</v>
      </c>
    </row>
    <row r="514" spans="2:65" s="259" customFormat="1" ht="16.5" customHeight="1">
      <c r="B514" s="119"/>
      <c r="C514" s="196">
        <v>79</v>
      </c>
      <c r="D514" s="196" t="s">
        <v>141</v>
      </c>
      <c r="E514" s="197" t="s">
        <v>1014</v>
      </c>
      <c r="F514" s="198" t="s">
        <v>1015</v>
      </c>
      <c r="G514" s="199" t="s">
        <v>433</v>
      </c>
      <c r="H514" s="200">
        <v>2272.788</v>
      </c>
      <c r="I514" s="6"/>
      <c r="J514" s="202">
        <f>ROUND(I514*H514,2)</f>
        <v>0</v>
      </c>
      <c r="K514" s="198" t="s">
        <v>145</v>
      </c>
      <c r="L514" s="119"/>
      <c r="M514" s="203" t="s">
        <v>5</v>
      </c>
      <c r="N514" s="204" t="s">
        <v>41</v>
      </c>
      <c r="O514" s="262"/>
      <c r="P514" s="205">
        <f>O514*H514</f>
        <v>0</v>
      </c>
      <c r="Q514" s="205">
        <v>0</v>
      </c>
      <c r="R514" s="205">
        <f>Q514*H514</f>
        <v>0</v>
      </c>
      <c r="S514" s="205">
        <v>0</v>
      </c>
      <c r="T514" s="206">
        <f>S514*H514</f>
        <v>0</v>
      </c>
      <c r="AR514" s="110" t="s">
        <v>146</v>
      </c>
      <c r="AT514" s="110" t="s">
        <v>141</v>
      </c>
      <c r="AU514" s="110" t="s">
        <v>78</v>
      </c>
      <c r="AY514" s="110" t="s">
        <v>139</v>
      </c>
      <c r="BE514" s="207">
        <f>IF(N514="základní",J514,0)</f>
        <v>0</v>
      </c>
      <c r="BF514" s="207">
        <f>IF(N514="snížená",J514,0)</f>
        <v>0</v>
      </c>
      <c r="BG514" s="207">
        <f>IF(N514="zákl. přenesená",J514,0)</f>
        <v>0</v>
      </c>
      <c r="BH514" s="207">
        <f>IF(N514="sníž. přenesená",J514,0)</f>
        <v>0</v>
      </c>
      <c r="BI514" s="207">
        <f>IF(N514="nulová",J514,0)</f>
        <v>0</v>
      </c>
      <c r="BJ514" s="110" t="s">
        <v>76</v>
      </c>
      <c r="BK514" s="207">
        <f>ROUND(I514*H514,2)</f>
        <v>0</v>
      </c>
      <c r="BL514" s="110" t="s">
        <v>146</v>
      </c>
      <c r="BM514" s="110" t="s">
        <v>1016</v>
      </c>
    </row>
    <row r="515" spans="2:47" s="259" customFormat="1" ht="27">
      <c r="B515" s="119"/>
      <c r="D515" s="208" t="s">
        <v>148</v>
      </c>
      <c r="F515" s="209" t="s">
        <v>1017</v>
      </c>
      <c r="L515" s="119"/>
      <c r="M515" s="210"/>
      <c r="N515" s="262"/>
      <c r="O515" s="262"/>
      <c r="P515" s="262"/>
      <c r="Q515" s="262"/>
      <c r="R515" s="262"/>
      <c r="S515" s="262"/>
      <c r="T515" s="211"/>
      <c r="AT515" s="110" t="s">
        <v>148</v>
      </c>
      <c r="AU515" s="110" t="s">
        <v>78</v>
      </c>
    </row>
    <row r="516" spans="2:51" s="221" customFormat="1" ht="13.5">
      <c r="B516" s="220"/>
      <c r="D516" s="208" t="s">
        <v>161</v>
      </c>
      <c r="F516" s="223" t="s">
        <v>1312</v>
      </c>
      <c r="H516" s="224">
        <v>2272.788</v>
      </c>
      <c r="L516" s="220"/>
      <c r="M516" s="225"/>
      <c r="N516" s="226"/>
      <c r="O516" s="226"/>
      <c r="P516" s="226"/>
      <c r="Q516" s="226"/>
      <c r="R516" s="226"/>
      <c r="S516" s="226"/>
      <c r="T516" s="227"/>
      <c r="AT516" s="222" t="s">
        <v>161</v>
      </c>
      <c r="AU516" s="222" t="s">
        <v>78</v>
      </c>
      <c r="AV516" s="221" t="s">
        <v>78</v>
      </c>
      <c r="AW516" s="221" t="s">
        <v>6</v>
      </c>
      <c r="AX516" s="221" t="s">
        <v>76</v>
      </c>
      <c r="AY516" s="222" t="s">
        <v>139</v>
      </c>
    </row>
    <row r="517" spans="2:65" s="259" customFormat="1" ht="16.5" customHeight="1">
      <c r="B517" s="119"/>
      <c r="C517" s="196">
        <v>80</v>
      </c>
      <c r="D517" s="196" t="s">
        <v>141</v>
      </c>
      <c r="E517" s="197" t="s">
        <v>1020</v>
      </c>
      <c r="F517" s="198" t="s">
        <v>1021</v>
      </c>
      <c r="G517" s="199" t="s">
        <v>433</v>
      </c>
      <c r="H517" s="200">
        <v>252.532</v>
      </c>
      <c r="I517" s="6"/>
      <c r="J517" s="202">
        <f>ROUND(I517*H517,2)</f>
        <v>0</v>
      </c>
      <c r="K517" s="198" t="s">
        <v>145</v>
      </c>
      <c r="L517" s="119"/>
      <c r="M517" s="203" t="s">
        <v>5</v>
      </c>
      <c r="N517" s="204" t="s">
        <v>41</v>
      </c>
      <c r="O517" s="262"/>
      <c r="P517" s="205">
        <f>O517*H517</f>
        <v>0</v>
      </c>
      <c r="Q517" s="205">
        <v>0</v>
      </c>
      <c r="R517" s="205">
        <f>Q517*H517</f>
        <v>0</v>
      </c>
      <c r="S517" s="205">
        <v>0</v>
      </c>
      <c r="T517" s="206">
        <f>S517*H517</f>
        <v>0</v>
      </c>
      <c r="AR517" s="110" t="s">
        <v>146</v>
      </c>
      <c r="AT517" s="110" t="s">
        <v>141</v>
      </c>
      <c r="AU517" s="110" t="s">
        <v>78</v>
      </c>
      <c r="AY517" s="110" t="s">
        <v>139</v>
      </c>
      <c r="BE517" s="207">
        <f>IF(N517="základní",J517,0)</f>
        <v>0</v>
      </c>
      <c r="BF517" s="207">
        <f>IF(N517="snížená",J517,0)</f>
        <v>0</v>
      </c>
      <c r="BG517" s="207">
        <f>IF(N517="zákl. přenesená",J517,0)</f>
        <v>0</v>
      </c>
      <c r="BH517" s="207">
        <f>IF(N517="sníž. přenesená",J517,0)</f>
        <v>0</v>
      </c>
      <c r="BI517" s="207">
        <f>IF(N517="nulová",J517,0)</f>
        <v>0</v>
      </c>
      <c r="BJ517" s="110" t="s">
        <v>76</v>
      </c>
      <c r="BK517" s="207">
        <f>ROUND(I517*H517,2)</f>
        <v>0</v>
      </c>
      <c r="BL517" s="110" t="s">
        <v>146</v>
      </c>
      <c r="BM517" s="110" t="s">
        <v>1022</v>
      </c>
    </row>
    <row r="518" spans="2:47" s="259" customFormat="1" ht="13.5">
      <c r="B518" s="119"/>
      <c r="D518" s="208" t="s">
        <v>148</v>
      </c>
      <c r="F518" s="209" t="s">
        <v>1023</v>
      </c>
      <c r="L518" s="119"/>
      <c r="M518" s="210"/>
      <c r="N518" s="262"/>
      <c r="O518" s="262"/>
      <c r="P518" s="262"/>
      <c r="Q518" s="262"/>
      <c r="R518" s="262"/>
      <c r="S518" s="262"/>
      <c r="T518" s="211"/>
      <c r="AT518" s="110" t="s">
        <v>148</v>
      </c>
      <c r="AU518" s="110" t="s">
        <v>78</v>
      </c>
    </row>
    <row r="519" spans="2:65" s="259" customFormat="1" ht="25.5" customHeight="1">
      <c r="B519" s="119"/>
      <c r="C519" s="196">
        <v>81</v>
      </c>
      <c r="D519" s="196" t="s">
        <v>141</v>
      </c>
      <c r="E519" s="197" t="s">
        <v>1025</v>
      </c>
      <c r="F519" s="198" t="s">
        <v>1026</v>
      </c>
      <c r="G519" s="199" t="s">
        <v>433</v>
      </c>
      <c r="H519" s="200">
        <v>10.4</v>
      </c>
      <c r="I519" s="6"/>
      <c r="J519" s="202">
        <f>ROUND(I519*H519,2)</f>
        <v>0</v>
      </c>
      <c r="K519" s="198" t="s">
        <v>145</v>
      </c>
      <c r="L519" s="119"/>
      <c r="M519" s="203" t="s">
        <v>5</v>
      </c>
      <c r="N519" s="204" t="s">
        <v>41</v>
      </c>
      <c r="O519" s="262"/>
      <c r="P519" s="205">
        <f>O519*H519</f>
        <v>0</v>
      </c>
      <c r="Q519" s="205">
        <v>0</v>
      </c>
      <c r="R519" s="205">
        <f>Q519*H519</f>
        <v>0</v>
      </c>
      <c r="S519" s="205">
        <v>0</v>
      </c>
      <c r="T519" s="206">
        <f>S519*H519</f>
        <v>0</v>
      </c>
      <c r="AR519" s="110" t="s">
        <v>146</v>
      </c>
      <c r="AT519" s="110" t="s">
        <v>141</v>
      </c>
      <c r="AU519" s="110" t="s">
        <v>78</v>
      </c>
      <c r="AY519" s="110" t="s">
        <v>139</v>
      </c>
      <c r="BE519" s="207">
        <f>IF(N519="základní",J519,0)</f>
        <v>0</v>
      </c>
      <c r="BF519" s="207">
        <f>IF(N519="snížená",J519,0)</f>
        <v>0</v>
      </c>
      <c r="BG519" s="207">
        <f>IF(N519="zákl. přenesená",J519,0)</f>
        <v>0</v>
      </c>
      <c r="BH519" s="207">
        <f>IF(N519="sníž. přenesená",J519,0)</f>
        <v>0</v>
      </c>
      <c r="BI519" s="207">
        <f>IF(N519="nulová",J519,0)</f>
        <v>0</v>
      </c>
      <c r="BJ519" s="110" t="s">
        <v>76</v>
      </c>
      <c r="BK519" s="207">
        <f>ROUND(I519*H519,2)</f>
        <v>0</v>
      </c>
      <c r="BL519" s="110" t="s">
        <v>146</v>
      </c>
      <c r="BM519" s="110" t="s">
        <v>1027</v>
      </c>
    </row>
    <row r="520" spans="2:47" s="259" customFormat="1" ht="27">
      <c r="B520" s="119"/>
      <c r="D520" s="208" t="s">
        <v>148</v>
      </c>
      <c r="F520" s="209" t="s">
        <v>1028</v>
      </c>
      <c r="L520" s="119"/>
      <c r="M520" s="210"/>
      <c r="N520" s="262"/>
      <c r="O520" s="262"/>
      <c r="P520" s="262"/>
      <c r="Q520" s="262"/>
      <c r="R520" s="262"/>
      <c r="S520" s="262"/>
      <c r="T520" s="211"/>
      <c r="AT520" s="110" t="s">
        <v>148</v>
      </c>
      <c r="AU520" s="110" t="s">
        <v>78</v>
      </c>
    </row>
    <row r="521" spans="2:51" s="221" customFormat="1" ht="13.5">
      <c r="B521" s="220"/>
      <c r="D521" s="208" t="s">
        <v>161</v>
      </c>
      <c r="E521" s="222" t="s">
        <v>5</v>
      </c>
      <c r="F521" s="223" t="s">
        <v>1313</v>
      </c>
      <c r="H521" s="224">
        <v>10.4</v>
      </c>
      <c r="L521" s="220"/>
      <c r="M521" s="225"/>
      <c r="N521" s="226"/>
      <c r="O521" s="226"/>
      <c r="P521" s="226"/>
      <c r="Q521" s="226"/>
      <c r="R521" s="226"/>
      <c r="S521" s="226"/>
      <c r="T521" s="227"/>
      <c r="AT521" s="222" t="s">
        <v>161</v>
      </c>
      <c r="AU521" s="222" t="s">
        <v>78</v>
      </c>
      <c r="AV521" s="221" t="s">
        <v>78</v>
      </c>
      <c r="AW521" s="221" t="s">
        <v>34</v>
      </c>
      <c r="AX521" s="221" t="s">
        <v>76</v>
      </c>
      <c r="AY521" s="222" t="s">
        <v>139</v>
      </c>
    </row>
    <row r="522" spans="2:65" s="259" customFormat="1" ht="25.5" customHeight="1">
      <c r="B522" s="119"/>
      <c r="C522" s="196">
        <v>82</v>
      </c>
      <c r="D522" s="196" t="s">
        <v>141</v>
      </c>
      <c r="E522" s="197" t="s">
        <v>1031</v>
      </c>
      <c r="F522" s="198" t="s">
        <v>1032</v>
      </c>
      <c r="G522" s="199" t="s">
        <v>433</v>
      </c>
      <c r="H522" s="200">
        <v>107.252</v>
      </c>
      <c r="I522" s="6"/>
      <c r="J522" s="202">
        <f>ROUND(I522*H522,2)</f>
        <v>0</v>
      </c>
      <c r="K522" s="198" t="s">
        <v>145</v>
      </c>
      <c r="L522" s="119"/>
      <c r="M522" s="203" t="s">
        <v>5</v>
      </c>
      <c r="N522" s="204" t="s">
        <v>41</v>
      </c>
      <c r="O522" s="262"/>
      <c r="P522" s="205">
        <f>O522*H522</f>
        <v>0</v>
      </c>
      <c r="Q522" s="205">
        <v>0</v>
      </c>
      <c r="R522" s="205">
        <f>Q522*H522</f>
        <v>0</v>
      </c>
      <c r="S522" s="205">
        <v>0</v>
      </c>
      <c r="T522" s="206">
        <f>S522*H522</f>
        <v>0</v>
      </c>
      <c r="AR522" s="110" t="s">
        <v>146</v>
      </c>
      <c r="AT522" s="110" t="s">
        <v>141</v>
      </c>
      <c r="AU522" s="110" t="s">
        <v>78</v>
      </c>
      <c r="AY522" s="110" t="s">
        <v>139</v>
      </c>
      <c r="BE522" s="207">
        <f>IF(N522="základní",J522,0)</f>
        <v>0</v>
      </c>
      <c r="BF522" s="207">
        <f>IF(N522="snížená",J522,0)</f>
        <v>0</v>
      </c>
      <c r="BG522" s="207">
        <f>IF(N522="zákl. přenesená",J522,0)</f>
        <v>0</v>
      </c>
      <c r="BH522" s="207">
        <f>IF(N522="sníž. přenesená",J522,0)</f>
        <v>0</v>
      </c>
      <c r="BI522" s="207">
        <f>IF(N522="nulová",J522,0)</f>
        <v>0</v>
      </c>
      <c r="BJ522" s="110" t="s">
        <v>76</v>
      </c>
      <c r="BK522" s="207">
        <f>ROUND(I522*H522,2)</f>
        <v>0</v>
      </c>
      <c r="BL522" s="110" t="s">
        <v>146</v>
      </c>
      <c r="BM522" s="110" t="s">
        <v>1033</v>
      </c>
    </row>
    <row r="523" spans="2:47" s="259" customFormat="1" ht="27">
      <c r="B523" s="119"/>
      <c r="D523" s="208" t="s">
        <v>148</v>
      </c>
      <c r="F523" s="209" t="s">
        <v>1034</v>
      </c>
      <c r="L523" s="119"/>
      <c r="M523" s="210"/>
      <c r="N523" s="262"/>
      <c r="O523" s="262"/>
      <c r="P523" s="262"/>
      <c r="Q523" s="262"/>
      <c r="R523" s="262"/>
      <c r="S523" s="262"/>
      <c r="T523" s="211"/>
      <c r="AT523" s="110" t="s">
        <v>148</v>
      </c>
      <c r="AU523" s="110" t="s">
        <v>78</v>
      </c>
    </row>
    <row r="524" spans="2:51" s="221" customFormat="1" ht="13.5">
      <c r="B524" s="220"/>
      <c r="D524" s="208" t="s">
        <v>161</v>
      </c>
      <c r="E524" s="222" t="s">
        <v>5</v>
      </c>
      <c r="F524" s="223" t="s">
        <v>1314</v>
      </c>
      <c r="H524" s="224">
        <v>107.252</v>
      </c>
      <c r="L524" s="220"/>
      <c r="M524" s="225"/>
      <c r="N524" s="226"/>
      <c r="O524" s="226"/>
      <c r="P524" s="226"/>
      <c r="Q524" s="226"/>
      <c r="R524" s="226"/>
      <c r="S524" s="226"/>
      <c r="T524" s="227"/>
      <c r="AT524" s="222" t="s">
        <v>161</v>
      </c>
      <c r="AU524" s="222" t="s">
        <v>78</v>
      </c>
      <c r="AV524" s="221" t="s">
        <v>78</v>
      </c>
      <c r="AW524" s="221" t="s">
        <v>34</v>
      </c>
      <c r="AX524" s="221" t="s">
        <v>76</v>
      </c>
      <c r="AY524" s="222" t="s">
        <v>139</v>
      </c>
    </row>
    <row r="525" spans="2:65" s="259" customFormat="1" ht="25.5" customHeight="1">
      <c r="B525" s="119"/>
      <c r="C525" s="196">
        <v>83</v>
      </c>
      <c r="D525" s="196" t="s">
        <v>141</v>
      </c>
      <c r="E525" s="197" t="s">
        <v>1037</v>
      </c>
      <c r="F525" s="198" t="s">
        <v>1038</v>
      </c>
      <c r="G525" s="199" t="s">
        <v>433</v>
      </c>
      <c r="H525" s="200">
        <v>134.88</v>
      </c>
      <c r="I525" s="6"/>
      <c r="J525" s="202">
        <f>ROUND(I525*H525,2)</f>
        <v>0</v>
      </c>
      <c r="K525" s="198" t="s">
        <v>145</v>
      </c>
      <c r="L525" s="119"/>
      <c r="M525" s="203" t="s">
        <v>5</v>
      </c>
      <c r="N525" s="204" t="s">
        <v>41</v>
      </c>
      <c r="O525" s="262"/>
      <c r="P525" s="205">
        <f>O525*H525</f>
        <v>0</v>
      </c>
      <c r="Q525" s="205">
        <v>0</v>
      </c>
      <c r="R525" s="205">
        <f>Q525*H525</f>
        <v>0</v>
      </c>
      <c r="S525" s="205">
        <v>0</v>
      </c>
      <c r="T525" s="206">
        <f>S525*H525</f>
        <v>0</v>
      </c>
      <c r="AR525" s="110" t="s">
        <v>146</v>
      </c>
      <c r="AT525" s="110" t="s">
        <v>141</v>
      </c>
      <c r="AU525" s="110" t="s">
        <v>78</v>
      </c>
      <c r="AY525" s="110" t="s">
        <v>139</v>
      </c>
      <c r="BE525" s="207">
        <f>IF(N525="základní",J525,0)</f>
        <v>0</v>
      </c>
      <c r="BF525" s="207">
        <f>IF(N525="snížená",J525,0)</f>
        <v>0</v>
      </c>
      <c r="BG525" s="207">
        <f>IF(N525="zákl. přenesená",J525,0)</f>
        <v>0</v>
      </c>
      <c r="BH525" s="207">
        <f>IF(N525="sníž. přenesená",J525,0)</f>
        <v>0</v>
      </c>
      <c r="BI525" s="207">
        <f>IF(N525="nulová",J525,0)</f>
        <v>0</v>
      </c>
      <c r="BJ525" s="110" t="s">
        <v>76</v>
      </c>
      <c r="BK525" s="207">
        <f>ROUND(I525*H525,2)</f>
        <v>0</v>
      </c>
      <c r="BL525" s="110" t="s">
        <v>146</v>
      </c>
      <c r="BM525" s="110" t="s">
        <v>1039</v>
      </c>
    </row>
    <row r="526" spans="2:47" s="259" customFormat="1" ht="27">
      <c r="B526" s="119"/>
      <c r="D526" s="208" t="s">
        <v>148</v>
      </c>
      <c r="F526" s="209" t="s">
        <v>435</v>
      </c>
      <c r="L526" s="119"/>
      <c r="M526" s="210"/>
      <c r="N526" s="262"/>
      <c r="O526" s="262"/>
      <c r="P526" s="262"/>
      <c r="Q526" s="262"/>
      <c r="R526" s="262"/>
      <c r="S526" s="262"/>
      <c r="T526" s="211"/>
      <c r="AT526" s="110" t="s">
        <v>148</v>
      </c>
      <c r="AU526" s="110" t="s">
        <v>78</v>
      </c>
    </row>
    <row r="527" spans="2:51" s="221" customFormat="1" ht="13.5">
      <c r="B527" s="220"/>
      <c r="D527" s="208" t="s">
        <v>161</v>
      </c>
      <c r="E527" s="222" t="s">
        <v>5</v>
      </c>
      <c r="F527" s="223" t="s">
        <v>1315</v>
      </c>
      <c r="H527" s="224">
        <v>134.88</v>
      </c>
      <c r="L527" s="220"/>
      <c r="M527" s="225"/>
      <c r="N527" s="226"/>
      <c r="O527" s="226"/>
      <c r="P527" s="226"/>
      <c r="Q527" s="226"/>
      <c r="R527" s="226"/>
      <c r="S527" s="226"/>
      <c r="T527" s="227"/>
      <c r="AT527" s="222" t="s">
        <v>161</v>
      </c>
      <c r="AU527" s="222" t="s">
        <v>78</v>
      </c>
      <c r="AV527" s="221" t="s">
        <v>78</v>
      </c>
      <c r="AW527" s="221" t="s">
        <v>34</v>
      </c>
      <c r="AX527" s="221" t="s">
        <v>76</v>
      </c>
      <c r="AY527" s="222" t="s">
        <v>139</v>
      </c>
    </row>
    <row r="528" spans="2:63" s="184" customFormat="1" ht="29.85" customHeight="1">
      <c r="B528" s="183"/>
      <c r="D528" s="185" t="s">
        <v>69</v>
      </c>
      <c r="E528" s="194" t="s">
        <v>1041</v>
      </c>
      <c r="F528" s="194" t="s">
        <v>1042</v>
      </c>
      <c r="J528" s="195">
        <f>BK528</f>
        <v>0</v>
      </c>
      <c r="L528" s="183"/>
      <c r="M528" s="188"/>
      <c r="N528" s="189"/>
      <c r="O528" s="189"/>
      <c r="P528" s="190">
        <f>SUM(P529:P530)</f>
        <v>0</v>
      </c>
      <c r="Q528" s="189"/>
      <c r="R528" s="190">
        <f>SUM(R529:R530)</f>
        <v>0</v>
      </c>
      <c r="S528" s="189"/>
      <c r="T528" s="191">
        <f>SUM(T529:T530)</f>
        <v>0</v>
      </c>
      <c r="AR528" s="185" t="s">
        <v>76</v>
      </c>
      <c r="AT528" s="192" t="s">
        <v>69</v>
      </c>
      <c r="AU528" s="192" t="s">
        <v>76</v>
      </c>
      <c r="AY528" s="185" t="s">
        <v>139</v>
      </c>
      <c r="BK528" s="193">
        <f>SUM(BK529:BK530)</f>
        <v>0</v>
      </c>
    </row>
    <row r="529" spans="2:65" s="259" customFormat="1" ht="16.5" customHeight="1">
      <c r="B529" s="119"/>
      <c r="C529" s="196">
        <v>84</v>
      </c>
      <c r="D529" s="196" t="s">
        <v>141</v>
      </c>
      <c r="E529" s="197" t="s">
        <v>1044</v>
      </c>
      <c r="F529" s="198" t="s">
        <v>1045</v>
      </c>
      <c r="G529" s="199" t="s">
        <v>433</v>
      </c>
      <c r="H529" s="200">
        <v>217.518</v>
      </c>
      <c r="I529" s="6"/>
      <c r="J529" s="202">
        <f>ROUND(I529*H529,2)</f>
        <v>0</v>
      </c>
      <c r="K529" s="198" t="s">
        <v>145</v>
      </c>
      <c r="L529" s="119"/>
      <c r="M529" s="203" t="s">
        <v>5</v>
      </c>
      <c r="N529" s="204" t="s">
        <v>41</v>
      </c>
      <c r="O529" s="262"/>
      <c r="P529" s="205">
        <f>O529*H529</f>
        <v>0</v>
      </c>
      <c r="Q529" s="205">
        <v>0</v>
      </c>
      <c r="R529" s="205">
        <f>Q529*H529</f>
        <v>0</v>
      </c>
      <c r="S529" s="205">
        <v>0</v>
      </c>
      <c r="T529" s="206">
        <f>S529*H529</f>
        <v>0</v>
      </c>
      <c r="AR529" s="110" t="s">
        <v>146</v>
      </c>
      <c r="AT529" s="110" t="s">
        <v>141</v>
      </c>
      <c r="AU529" s="110" t="s">
        <v>78</v>
      </c>
      <c r="AY529" s="110" t="s">
        <v>139</v>
      </c>
      <c r="BE529" s="207">
        <f>IF(N529="základní",J529,0)</f>
        <v>0</v>
      </c>
      <c r="BF529" s="207">
        <f>IF(N529="snížená",J529,0)</f>
        <v>0</v>
      </c>
      <c r="BG529" s="207">
        <f>IF(N529="zákl. přenesená",J529,0)</f>
        <v>0</v>
      </c>
      <c r="BH529" s="207">
        <f>IF(N529="sníž. přenesená",J529,0)</f>
        <v>0</v>
      </c>
      <c r="BI529" s="207">
        <f>IF(N529="nulová",J529,0)</f>
        <v>0</v>
      </c>
      <c r="BJ529" s="110" t="s">
        <v>76</v>
      </c>
      <c r="BK529" s="207">
        <f>ROUND(I529*H529,2)</f>
        <v>0</v>
      </c>
      <c r="BL529" s="110" t="s">
        <v>146</v>
      </c>
      <c r="BM529" s="110" t="s">
        <v>1046</v>
      </c>
    </row>
    <row r="530" spans="2:47" s="259" customFormat="1" ht="27">
      <c r="B530" s="119"/>
      <c r="D530" s="208" t="s">
        <v>148</v>
      </c>
      <c r="F530" s="209" t="s">
        <v>1047</v>
      </c>
      <c r="L530" s="119"/>
      <c r="M530" s="255"/>
      <c r="N530" s="256"/>
      <c r="O530" s="256"/>
      <c r="P530" s="256"/>
      <c r="Q530" s="256"/>
      <c r="R530" s="256"/>
      <c r="S530" s="256"/>
      <c r="T530" s="257"/>
      <c r="AT530" s="110" t="s">
        <v>148</v>
      </c>
      <c r="AU530" s="110" t="s">
        <v>78</v>
      </c>
    </row>
    <row r="531" spans="2:12" s="259" customFormat="1" ht="6.95" customHeight="1">
      <c r="B531" s="142"/>
      <c r="C531" s="143"/>
      <c r="D531" s="143"/>
      <c r="E531" s="143"/>
      <c r="F531" s="143"/>
      <c r="G531" s="143"/>
      <c r="H531" s="143"/>
      <c r="I531" s="143"/>
      <c r="J531" s="143"/>
      <c r="K531" s="143"/>
      <c r="L531" s="119"/>
    </row>
  </sheetData>
  <sheetProtection algorithmName="SHA-512" hashValue="edLCRVdIidn5zYS7bvmSjA2CwoUgb3bjd4lhRXriYebMs1re2rKxQepnurFytVkES0DWJ7P31kOmbgxzOV9DVA==" saltValue="2E2tDCUBD5I4z9YzejpWDw==" spinCount="100000" sheet="1" objects="1" scenarios="1"/>
  <autoFilter ref="C90:K530"/>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400"/>
  <sheetViews>
    <sheetView showGridLines="0" workbookViewId="0" topLeftCell="A1">
      <pane ySplit="1" topLeftCell="A373" activePane="bottomLeft" state="frozen"/>
      <selection pane="bottomLeft" activeCell="H379" sqref="H379"/>
    </sheetView>
  </sheetViews>
  <sheetFormatPr defaultColWidth="9.33203125" defaultRowHeight="13.5"/>
  <cols>
    <col min="1" max="1" width="8.33203125" style="261" customWidth="1"/>
    <col min="2" max="2" width="1.66796875" style="261" customWidth="1"/>
    <col min="3" max="3" width="4.16015625" style="261" customWidth="1"/>
    <col min="4" max="4" width="4.33203125" style="261" customWidth="1"/>
    <col min="5" max="5" width="17.16015625" style="261" customWidth="1"/>
    <col min="6" max="6" width="75" style="261" customWidth="1"/>
    <col min="7" max="7" width="8.66015625" style="261" customWidth="1"/>
    <col min="8" max="8" width="11.16015625" style="261" customWidth="1"/>
    <col min="9" max="9" width="12.66015625" style="261" customWidth="1"/>
    <col min="10" max="10" width="23.5" style="261" customWidth="1"/>
    <col min="11" max="11" width="15.5" style="261" customWidth="1"/>
    <col min="12" max="12" width="9.33203125" style="261" customWidth="1"/>
    <col min="13" max="18" width="9.33203125" style="261" hidden="1" customWidth="1"/>
    <col min="19" max="19" width="8.16015625" style="261" hidden="1" customWidth="1"/>
    <col min="20" max="20" width="29.66015625" style="261" hidden="1" customWidth="1"/>
    <col min="21" max="21" width="16.33203125" style="261" hidden="1" customWidth="1"/>
    <col min="22" max="22" width="12.33203125" style="261" hidden="1" customWidth="1"/>
    <col min="23" max="23" width="16.33203125" style="261" hidden="1" customWidth="1"/>
    <col min="24" max="24" width="12.33203125" style="261" hidden="1" customWidth="1"/>
    <col min="25" max="25" width="15" style="261" hidden="1" customWidth="1"/>
    <col min="26" max="26" width="11" style="261" hidden="1" customWidth="1"/>
    <col min="27" max="27" width="15" style="261" hidden="1" customWidth="1"/>
    <col min="28" max="28" width="16.33203125" style="261" hidden="1" customWidth="1"/>
    <col min="29" max="29" width="11" style="261" hidden="1" customWidth="1"/>
    <col min="30" max="30" width="15" style="261" hidden="1" customWidth="1"/>
    <col min="31" max="31" width="16.33203125" style="261" hidden="1" customWidth="1"/>
    <col min="32" max="67" width="9.33203125" style="261" hidden="1" customWidth="1"/>
    <col min="68" max="16384" width="9.33203125" style="261" customWidth="1"/>
  </cols>
  <sheetData>
    <row r="1" spans="1:70" ht="21.75" customHeight="1">
      <c r="A1" s="108"/>
      <c r="B1" s="3"/>
      <c r="C1" s="3"/>
      <c r="D1" s="4" t="s">
        <v>1</v>
      </c>
      <c r="E1" s="3"/>
      <c r="F1" s="260" t="s">
        <v>99</v>
      </c>
      <c r="G1" s="486" t="s">
        <v>100</v>
      </c>
      <c r="H1" s="486"/>
      <c r="I1" s="3"/>
      <c r="J1" s="260" t="s">
        <v>101</v>
      </c>
      <c r="K1" s="4" t="s">
        <v>102</v>
      </c>
      <c r="L1" s="260" t="s">
        <v>103</v>
      </c>
      <c r="M1" s="260"/>
      <c r="N1" s="260"/>
      <c r="O1" s="260"/>
      <c r="P1" s="260"/>
      <c r="Q1" s="260"/>
      <c r="R1" s="260"/>
      <c r="S1" s="260"/>
      <c r="T1" s="260"/>
      <c r="U1" s="109"/>
      <c r="V1" s="109"/>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row>
    <row r="2" spans="3:46" ht="36.95" customHeight="1">
      <c r="L2" s="443" t="s">
        <v>8</v>
      </c>
      <c r="M2" s="444"/>
      <c r="N2" s="444"/>
      <c r="O2" s="444"/>
      <c r="P2" s="444"/>
      <c r="Q2" s="444"/>
      <c r="R2" s="444"/>
      <c r="S2" s="444"/>
      <c r="T2" s="444"/>
      <c r="U2" s="444"/>
      <c r="V2" s="444"/>
      <c r="AT2" s="110" t="s">
        <v>89</v>
      </c>
    </row>
    <row r="3" spans="2:46" ht="6.95" customHeight="1">
      <c r="B3" s="111"/>
      <c r="C3" s="112"/>
      <c r="D3" s="112"/>
      <c r="E3" s="112"/>
      <c r="F3" s="112"/>
      <c r="G3" s="112"/>
      <c r="H3" s="112"/>
      <c r="I3" s="112"/>
      <c r="J3" s="112"/>
      <c r="K3" s="113"/>
      <c r="AT3" s="110" t="s">
        <v>78</v>
      </c>
    </row>
    <row r="4" spans="2:46" ht="36.95" customHeight="1">
      <c r="B4" s="114"/>
      <c r="C4" s="115"/>
      <c r="D4" s="116" t="s">
        <v>104</v>
      </c>
      <c r="E4" s="115"/>
      <c r="F4" s="115"/>
      <c r="G4" s="115"/>
      <c r="H4" s="115"/>
      <c r="I4" s="115"/>
      <c r="J4" s="115"/>
      <c r="K4" s="117"/>
      <c r="M4" s="118" t="s">
        <v>13</v>
      </c>
      <c r="AT4" s="110" t="s">
        <v>6</v>
      </c>
    </row>
    <row r="5" spans="2:11" ht="6.95" customHeight="1">
      <c r="B5" s="114"/>
      <c r="C5" s="115"/>
      <c r="D5" s="115"/>
      <c r="E5" s="115"/>
      <c r="F5" s="115"/>
      <c r="G5" s="115"/>
      <c r="H5" s="115"/>
      <c r="I5" s="115"/>
      <c r="J5" s="115"/>
      <c r="K5" s="117"/>
    </row>
    <row r="6" spans="2:11" ht="15">
      <c r="B6" s="114"/>
      <c r="C6" s="115"/>
      <c r="D6" s="264" t="s">
        <v>19</v>
      </c>
      <c r="E6" s="115"/>
      <c r="F6" s="115"/>
      <c r="G6" s="115"/>
      <c r="H6" s="115"/>
      <c r="I6" s="115"/>
      <c r="J6" s="115"/>
      <c r="K6" s="117"/>
    </row>
    <row r="7" spans="2:11" ht="16.5" customHeight="1">
      <c r="B7" s="114"/>
      <c r="C7" s="115"/>
      <c r="D7" s="115"/>
      <c r="E7" s="487" t="str">
        <f>'Rekapitulace stavby'!K6</f>
        <v>Úprava Staré Jaktarky</v>
      </c>
      <c r="F7" s="493"/>
      <c r="G7" s="493"/>
      <c r="H7" s="493"/>
      <c r="I7" s="115"/>
      <c r="J7" s="115"/>
      <c r="K7" s="117"/>
    </row>
    <row r="8" spans="2:11" ht="15">
      <c r="B8" s="114"/>
      <c r="C8" s="115"/>
      <c r="D8" s="264" t="s">
        <v>105</v>
      </c>
      <c r="E8" s="115"/>
      <c r="F8" s="115"/>
      <c r="G8" s="115"/>
      <c r="H8" s="115"/>
      <c r="I8" s="115"/>
      <c r="J8" s="115"/>
      <c r="K8" s="117"/>
    </row>
    <row r="9" spans="2:11" s="259" customFormat="1" ht="16.5" customHeight="1">
      <c r="B9" s="119"/>
      <c r="C9" s="262"/>
      <c r="D9" s="262"/>
      <c r="E9" s="487" t="s">
        <v>106</v>
      </c>
      <c r="F9" s="488"/>
      <c r="G9" s="488"/>
      <c r="H9" s="488"/>
      <c r="I9" s="262"/>
      <c r="J9" s="262"/>
      <c r="K9" s="120"/>
    </row>
    <row r="10" spans="2:11" s="259" customFormat="1" ht="15">
      <c r="B10" s="119"/>
      <c r="C10" s="262"/>
      <c r="D10" s="264" t="s">
        <v>107</v>
      </c>
      <c r="E10" s="262"/>
      <c r="F10" s="262"/>
      <c r="G10" s="262"/>
      <c r="H10" s="262"/>
      <c r="I10" s="262"/>
      <c r="J10" s="262"/>
      <c r="K10" s="120"/>
    </row>
    <row r="11" spans="2:11" s="259" customFormat="1" ht="36.95" customHeight="1">
      <c r="B11" s="119"/>
      <c r="C11" s="262"/>
      <c r="D11" s="262"/>
      <c r="E11" s="489" t="s">
        <v>1316</v>
      </c>
      <c r="F11" s="488"/>
      <c r="G11" s="488"/>
      <c r="H11" s="488"/>
      <c r="I11" s="262"/>
      <c r="J11" s="262"/>
      <c r="K11" s="120"/>
    </row>
    <row r="12" spans="2:11" s="259" customFormat="1" ht="13.5">
      <c r="B12" s="119"/>
      <c r="C12" s="262"/>
      <c r="D12" s="262"/>
      <c r="E12" s="262"/>
      <c r="F12" s="262"/>
      <c r="G12" s="262"/>
      <c r="H12" s="262"/>
      <c r="I12" s="262"/>
      <c r="J12" s="262"/>
      <c r="K12" s="120"/>
    </row>
    <row r="13" spans="2:11" s="259" customFormat="1" ht="14.45" customHeight="1">
      <c r="B13" s="119"/>
      <c r="C13" s="262"/>
      <c r="D13" s="264" t="s">
        <v>21</v>
      </c>
      <c r="E13" s="262"/>
      <c r="F13" s="121" t="s">
        <v>5</v>
      </c>
      <c r="G13" s="262"/>
      <c r="H13" s="262"/>
      <c r="I13" s="264" t="s">
        <v>22</v>
      </c>
      <c r="J13" s="121" t="s">
        <v>5</v>
      </c>
      <c r="K13" s="120"/>
    </row>
    <row r="14" spans="2:11" s="259" customFormat="1" ht="14.45" customHeight="1">
      <c r="B14" s="119"/>
      <c r="C14" s="262"/>
      <c r="D14" s="264" t="s">
        <v>23</v>
      </c>
      <c r="E14" s="262"/>
      <c r="F14" s="121" t="s">
        <v>24</v>
      </c>
      <c r="G14" s="262"/>
      <c r="H14" s="262"/>
      <c r="I14" s="264" t="s">
        <v>25</v>
      </c>
      <c r="J14" s="122">
        <f>'Rekapitulace stavby'!AN8</f>
        <v>43220</v>
      </c>
      <c r="K14" s="120"/>
    </row>
    <row r="15" spans="2:11" s="259" customFormat="1" ht="10.9" customHeight="1">
      <c r="B15" s="119"/>
      <c r="C15" s="262"/>
      <c r="D15" s="262"/>
      <c r="E15" s="262"/>
      <c r="F15" s="262"/>
      <c r="G15" s="262"/>
      <c r="H15" s="262"/>
      <c r="I15" s="262"/>
      <c r="J15" s="262"/>
      <c r="K15" s="120"/>
    </row>
    <row r="16" spans="2:11" s="259" customFormat="1" ht="14.45" customHeight="1">
      <c r="B16" s="119"/>
      <c r="C16" s="262"/>
      <c r="D16" s="264" t="s">
        <v>26</v>
      </c>
      <c r="E16" s="262"/>
      <c r="F16" s="262"/>
      <c r="G16" s="262"/>
      <c r="H16" s="262"/>
      <c r="I16" s="264" t="s">
        <v>27</v>
      </c>
      <c r="J16" s="121" t="s">
        <v>5</v>
      </c>
      <c r="K16" s="120"/>
    </row>
    <row r="17" spans="2:11" s="259" customFormat="1" ht="18" customHeight="1">
      <c r="B17" s="119"/>
      <c r="C17" s="262"/>
      <c r="D17" s="262"/>
      <c r="E17" s="121" t="s">
        <v>28</v>
      </c>
      <c r="F17" s="262"/>
      <c r="G17" s="262"/>
      <c r="H17" s="262"/>
      <c r="I17" s="264" t="s">
        <v>29</v>
      </c>
      <c r="J17" s="121" t="s">
        <v>5</v>
      </c>
      <c r="K17" s="120"/>
    </row>
    <row r="18" spans="2:11" s="259" customFormat="1" ht="6.95" customHeight="1">
      <c r="B18" s="119"/>
      <c r="C18" s="262"/>
      <c r="D18" s="262"/>
      <c r="E18" s="262"/>
      <c r="F18" s="262"/>
      <c r="G18" s="262"/>
      <c r="H18" s="262"/>
      <c r="I18" s="262"/>
      <c r="J18" s="262"/>
      <c r="K18" s="120"/>
    </row>
    <row r="19" spans="2:11" s="259" customFormat="1" ht="14.45" customHeight="1">
      <c r="B19" s="119"/>
      <c r="C19" s="262"/>
      <c r="D19" s="264" t="s">
        <v>30</v>
      </c>
      <c r="E19" s="262"/>
      <c r="F19" s="262"/>
      <c r="G19" s="262"/>
      <c r="H19" s="262"/>
      <c r="I19" s="264" t="s">
        <v>27</v>
      </c>
      <c r="J19" s="121" t="str">
        <f>IF('Rekapitulace stavby'!AN13="Vyplň údaj","",IF('Rekapitulace stavby'!AN13="","",'Rekapitulace stavby'!AN13))</f>
        <v/>
      </c>
      <c r="K19" s="120"/>
    </row>
    <row r="20" spans="2:11" s="259" customFormat="1" ht="18" customHeight="1">
      <c r="B20" s="119"/>
      <c r="C20" s="262"/>
      <c r="D20" s="262"/>
      <c r="E20" s="121" t="str">
        <f>IF('Rekapitulace stavby'!E14="Vyplň údaj","",IF('Rekapitulace stavby'!E14="","",'Rekapitulace stavby'!E14))</f>
        <v/>
      </c>
      <c r="F20" s="262"/>
      <c r="G20" s="262"/>
      <c r="H20" s="262"/>
      <c r="I20" s="264" t="s">
        <v>29</v>
      </c>
      <c r="J20" s="121" t="str">
        <f>IF('Rekapitulace stavby'!AN14="Vyplň údaj","",IF('Rekapitulace stavby'!AN14="","",'Rekapitulace stavby'!AN14))</f>
        <v/>
      </c>
      <c r="K20" s="120"/>
    </row>
    <row r="21" spans="2:11" s="259" customFormat="1" ht="6.95" customHeight="1">
      <c r="B21" s="119"/>
      <c r="C21" s="262"/>
      <c r="D21" s="262"/>
      <c r="E21" s="262"/>
      <c r="F21" s="262"/>
      <c r="G21" s="262"/>
      <c r="H21" s="262"/>
      <c r="I21" s="262"/>
      <c r="J21" s="262"/>
      <c r="K21" s="120"/>
    </row>
    <row r="22" spans="2:11" s="259" customFormat="1" ht="14.45" customHeight="1">
      <c r="B22" s="119"/>
      <c r="C22" s="262"/>
      <c r="D22" s="264" t="s">
        <v>32</v>
      </c>
      <c r="E22" s="262"/>
      <c r="F22" s="262"/>
      <c r="G22" s="262"/>
      <c r="H22" s="262"/>
      <c r="I22" s="264" t="s">
        <v>27</v>
      </c>
      <c r="J22" s="121" t="s">
        <v>5</v>
      </c>
      <c r="K22" s="120"/>
    </row>
    <row r="23" spans="2:11" s="259" customFormat="1" ht="18" customHeight="1">
      <c r="B23" s="119"/>
      <c r="C23" s="262"/>
      <c r="D23" s="262"/>
      <c r="E23" s="121" t="s">
        <v>33</v>
      </c>
      <c r="F23" s="262"/>
      <c r="G23" s="262"/>
      <c r="H23" s="262"/>
      <c r="I23" s="264" t="s">
        <v>29</v>
      </c>
      <c r="J23" s="121" t="s">
        <v>5</v>
      </c>
      <c r="K23" s="120"/>
    </row>
    <row r="24" spans="2:11" s="259" customFormat="1" ht="6.95" customHeight="1">
      <c r="B24" s="119"/>
      <c r="C24" s="262"/>
      <c r="D24" s="262"/>
      <c r="E24" s="262"/>
      <c r="F24" s="262"/>
      <c r="G24" s="262"/>
      <c r="H24" s="262"/>
      <c r="I24" s="262"/>
      <c r="J24" s="262"/>
      <c r="K24" s="120"/>
    </row>
    <row r="25" spans="2:11" s="259" customFormat="1" ht="14.45" customHeight="1">
      <c r="B25" s="119"/>
      <c r="C25" s="262"/>
      <c r="D25" s="264" t="s">
        <v>35</v>
      </c>
      <c r="E25" s="262"/>
      <c r="F25" s="262"/>
      <c r="G25" s="262"/>
      <c r="H25" s="262"/>
      <c r="I25" s="262"/>
      <c r="J25" s="262"/>
      <c r="K25" s="120"/>
    </row>
    <row r="26" spans="2:11" s="126" customFormat="1" ht="16.5" customHeight="1">
      <c r="B26" s="123"/>
      <c r="C26" s="124"/>
      <c r="D26" s="124"/>
      <c r="E26" s="481" t="s">
        <v>5</v>
      </c>
      <c r="F26" s="481"/>
      <c r="G26" s="481"/>
      <c r="H26" s="481"/>
      <c r="I26" s="124"/>
      <c r="J26" s="124"/>
      <c r="K26" s="125"/>
    </row>
    <row r="27" spans="2:11" s="259" customFormat="1" ht="6.95" customHeight="1">
      <c r="B27" s="119"/>
      <c r="C27" s="262"/>
      <c r="D27" s="262"/>
      <c r="E27" s="262"/>
      <c r="F27" s="262"/>
      <c r="G27" s="262"/>
      <c r="H27" s="262"/>
      <c r="I27" s="262"/>
      <c r="J27" s="262"/>
      <c r="K27" s="120"/>
    </row>
    <row r="28" spans="2:11" s="259" customFormat="1" ht="6.95" customHeight="1">
      <c r="B28" s="119"/>
      <c r="C28" s="262"/>
      <c r="D28" s="127"/>
      <c r="E28" s="127"/>
      <c r="F28" s="127"/>
      <c r="G28" s="127"/>
      <c r="H28" s="127"/>
      <c r="I28" s="127"/>
      <c r="J28" s="127"/>
      <c r="K28" s="128"/>
    </row>
    <row r="29" spans="2:11" s="259" customFormat="1" ht="25.35" customHeight="1">
      <c r="B29" s="119"/>
      <c r="C29" s="262"/>
      <c r="D29" s="129" t="s">
        <v>36</v>
      </c>
      <c r="E29" s="262"/>
      <c r="F29" s="262"/>
      <c r="G29" s="262"/>
      <c r="H29" s="262"/>
      <c r="I29" s="262"/>
      <c r="J29" s="130">
        <f>ROUND(J96,2)</f>
        <v>0</v>
      </c>
      <c r="K29" s="120"/>
    </row>
    <row r="30" spans="2:11" s="259" customFormat="1" ht="6.95" customHeight="1">
      <c r="B30" s="119"/>
      <c r="C30" s="262"/>
      <c r="D30" s="127"/>
      <c r="E30" s="127"/>
      <c r="F30" s="127"/>
      <c r="G30" s="127"/>
      <c r="H30" s="127"/>
      <c r="I30" s="127"/>
      <c r="J30" s="127"/>
      <c r="K30" s="128"/>
    </row>
    <row r="31" spans="2:11" s="259" customFormat="1" ht="14.45" customHeight="1">
      <c r="B31" s="119"/>
      <c r="C31" s="262"/>
      <c r="D31" s="262"/>
      <c r="E31" s="262"/>
      <c r="F31" s="131" t="s">
        <v>38</v>
      </c>
      <c r="G31" s="262"/>
      <c r="H31" s="262"/>
      <c r="I31" s="131" t="s">
        <v>37</v>
      </c>
      <c r="J31" s="131" t="s">
        <v>39</v>
      </c>
      <c r="K31" s="120"/>
    </row>
    <row r="32" spans="2:11" s="259" customFormat="1" ht="14.45" customHeight="1">
      <c r="B32" s="119"/>
      <c r="C32" s="262"/>
      <c r="D32" s="132" t="s">
        <v>40</v>
      </c>
      <c r="E32" s="132" t="s">
        <v>41</v>
      </c>
      <c r="F32" s="133">
        <f>ROUND(SUM(BE96:BE399),2)</f>
        <v>0</v>
      </c>
      <c r="G32" s="262"/>
      <c r="H32" s="262"/>
      <c r="I32" s="134">
        <v>0.21</v>
      </c>
      <c r="J32" s="133">
        <f>ROUND(ROUND((SUM(BE96:BE399)),2)*I32,2)</f>
        <v>0</v>
      </c>
      <c r="K32" s="120"/>
    </row>
    <row r="33" spans="2:11" s="259" customFormat="1" ht="14.45" customHeight="1">
      <c r="B33" s="119"/>
      <c r="C33" s="262"/>
      <c r="D33" s="262"/>
      <c r="E33" s="132" t="s">
        <v>42</v>
      </c>
      <c r="F33" s="133">
        <f>ROUND(SUM(BF96:BF399),2)</f>
        <v>0</v>
      </c>
      <c r="G33" s="262"/>
      <c r="H33" s="262"/>
      <c r="I33" s="134">
        <v>0.15</v>
      </c>
      <c r="J33" s="133">
        <f>ROUND(ROUND((SUM(BF96:BF399)),2)*I33,2)</f>
        <v>0</v>
      </c>
      <c r="K33" s="120"/>
    </row>
    <row r="34" spans="2:11" s="259" customFormat="1" ht="14.45" customHeight="1" hidden="1">
      <c r="B34" s="119"/>
      <c r="C34" s="262"/>
      <c r="D34" s="262"/>
      <c r="E34" s="132" t="s">
        <v>43</v>
      </c>
      <c r="F34" s="133">
        <f>ROUND(SUM(BG96:BG399),2)</f>
        <v>0</v>
      </c>
      <c r="G34" s="262"/>
      <c r="H34" s="262"/>
      <c r="I34" s="134">
        <v>0.21</v>
      </c>
      <c r="J34" s="133">
        <v>0</v>
      </c>
      <c r="K34" s="120"/>
    </row>
    <row r="35" spans="2:11" s="259" customFormat="1" ht="14.45" customHeight="1" hidden="1">
      <c r="B35" s="119"/>
      <c r="C35" s="262"/>
      <c r="D35" s="262"/>
      <c r="E35" s="132" t="s">
        <v>44</v>
      </c>
      <c r="F35" s="133">
        <f>ROUND(SUM(BH96:BH399),2)</f>
        <v>0</v>
      </c>
      <c r="G35" s="262"/>
      <c r="H35" s="262"/>
      <c r="I35" s="134">
        <v>0.15</v>
      </c>
      <c r="J35" s="133">
        <v>0</v>
      </c>
      <c r="K35" s="120"/>
    </row>
    <row r="36" spans="2:11" s="259" customFormat="1" ht="14.45" customHeight="1" hidden="1">
      <c r="B36" s="119"/>
      <c r="C36" s="262"/>
      <c r="D36" s="262"/>
      <c r="E36" s="132" t="s">
        <v>45</v>
      </c>
      <c r="F36" s="133">
        <f>ROUND(SUM(BI96:BI399),2)</f>
        <v>0</v>
      </c>
      <c r="G36" s="262"/>
      <c r="H36" s="262"/>
      <c r="I36" s="134">
        <v>0</v>
      </c>
      <c r="J36" s="133">
        <v>0</v>
      </c>
      <c r="K36" s="120"/>
    </row>
    <row r="37" spans="2:11" s="259" customFormat="1" ht="6.95" customHeight="1">
      <c r="B37" s="119"/>
      <c r="C37" s="262"/>
      <c r="D37" s="262"/>
      <c r="E37" s="262"/>
      <c r="F37" s="262"/>
      <c r="G37" s="262"/>
      <c r="H37" s="262"/>
      <c r="I37" s="262"/>
      <c r="J37" s="262"/>
      <c r="K37" s="120"/>
    </row>
    <row r="38" spans="2:11" s="259" customFormat="1" ht="25.35" customHeight="1">
      <c r="B38" s="119"/>
      <c r="C38" s="135"/>
      <c r="D38" s="136" t="s">
        <v>46</v>
      </c>
      <c r="E38" s="137"/>
      <c r="F38" s="137"/>
      <c r="G38" s="138" t="s">
        <v>47</v>
      </c>
      <c r="H38" s="139" t="s">
        <v>48</v>
      </c>
      <c r="I38" s="137"/>
      <c r="J38" s="140">
        <f>SUM(J29:J36)</f>
        <v>0</v>
      </c>
      <c r="K38" s="141"/>
    </row>
    <row r="39" spans="2:11" s="259" customFormat="1" ht="14.45" customHeight="1">
      <c r="B39" s="142"/>
      <c r="C39" s="143"/>
      <c r="D39" s="143"/>
      <c r="E39" s="143"/>
      <c r="F39" s="143"/>
      <c r="G39" s="143"/>
      <c r="H39" s="143"/>
      <c r="I39" s="143"/>
      <c r="J39" s="143"/>
      <c r="K39" s="144"/>
    </row>
    <row r="43" spans="2:11" s="259" customFormat="1" ht="6.95" customHeight="1">
      <c r="B43" s="145"/>
      <c r="C43" s="146"/>
      <c r="D43" s="146"/>
      <c r="E43" s="146"/>
      <c r="F43" s="146"/>
      <c r="G43" s="146"/>
      <c r="H43" s="146"/>
      <c r="I43" s="146"/>
      <c r="J43" s="146"/>
      <c r="K43" s="147"/>
    </row>
    <row r="44" spans="2:11" s="259" customFormat="1" ht="36.95" customHeight="1">
      <c r="B44" s="119"/>
      <c r="C44" s="116" t="s">
        <v>109</v>
      </c>
      <c r="D44" s="262"/>
      <c r="E44" s="262"/>
      <c r="F44" s="262"/>
      <c r="G44" s="262"/>
      <c r="H44" s="262"/>
      <c r="I44" s="262"/>
      <c r="J44" s="262"/>
      <c r="K44" s="120"/>
    </row>
    <row r="45" spans="2:11" s="259" customFormat="1" ht="6.95" customHeight="1">
      <c r="B45" s="119"/>
      <c r="C45" s="262"/>
      <c r="D45" s="262"/>
      <c r="E45" s="262"/>
      <c r="F45" s="262"/>
      <c r="G45" s="262"/>
      <c r="H45" s="262"/>
      <c r="I45" s="262"/>
      <c r="J45" s="262"/>
      <c r="K45" s="120"/>
    </row>
    <row r="46" spans="2:11" s="259" customFormat="1" ht="14.45" customHeight="1">
      <c r="B46" s="119"/>
      <c r="C46" s="264" t="s">
        <v>19</v>
      </c>
      <c r="D46" s="262"/>
      <c r="E46" s="262"/>
      <c r="F46" s="262"/>
      <c r="G46" s="262"/>
      <c r="H46" s="262"/>
      <c r="I46" s="262"/>
      <c r="J46" s="262"/>
      <c r="K46" s="120"/>
    </row>
    <row r="47" spans="2:11" s="259" customFormat="1" ht="16.5" customHeight="1">
      <c r="B47" s="119"/>
      <c r="C47" s="262"/>
      <c r="D47" s="262"/>
      <c r="E47" s="487" t="str">
        <f>E7</f>
        <v>Úprava Staré Jaktarky</v>
      </c>
      <c r="F47" s="493"/>
      <c r="G47" s="493"/>
      <c r="H47" s="493"/>
      <c r="I47" s="262"/>
      <c r="J47" s="262"/>
      <c r="K47" s="120"/>
    </row>
    <row r="48" spans="2:11" ht="15">
      <c r="B48" s="114"/>
      <c r="C48" s="264" t="s">
        <v>105</v>
      </c>
      <c r="D48" s="115"/>
      <c r="E48" s="115"/>
      <c r="F48" s="115"/>
      <c r="G48" s="115"/>
      <c r="H48" s="115"/>
      <c r="I48" s="115"/>
      <c r="J48" s="115"/>
      <c r="K48" s="117"/>
    </row>
    <row r="49" spans="2:11" s="259" customFormat="1" ht="16.5" customHeight="1">
      <c r="B49" s="119"/>
      <c r="C49" s="262"/>
      <c r="D49" s="262"/>
      <c r="E49" s="487" t="s">
        <v>106</v>
      </c>
      <c r="F49" s="488"/>
      <c r="G49" s="488"/>
      <c r="H49" s="488"/>
      <c r="I49" s="262"/>
      <c r="J49" s="262"/>
      <c r="K49" s="120"/>
    </row>
    <row r="50" spans="2:11" s="259" customFormat="1" ht="14.45" customHeight="1">
      <c r="B50" s="119"/>
      <c r="C50" s="264" t="s">
        <v>107</v>
      </c>
      <c r="D50" s="262"/>
      <c r="E50" s="262"/>
      <c r="F50" s="262"/>
      <c r="G50" s="262"/>
      <c r="H50" s="262"/>
      <c r="I50" s="262"/>
      <c r="J50" s="262"/>
      <c r="K50" s="120"/>
    </row>
    <row r="51" spans="2:11" s="259" customFormat="1" ht="17.25" customHeight="1">
      <c r="B51" s="119"/>
      <c r="C51" s="262"/>
      <c r="D51" s="262"/>
      <c r="E51" s="489" t="str">
        <f>E11</f>
        <v>003 - SO 103 Čerpací stanice splaškových vod</v>
      </c>
      <c r="F51" s="488"/>
      <c r="G51" s="488"/>
      <c r="H51" s="488"/>
      <c r="I51" s="262"/>
      <c r="J51" s="262"/>
      <c r="K51" s="120"/>
    </row>
    <row r="52" spans="2:11" s="259" customFormat="1" ht="6.95" customHeight="1">
      <c r="B52" s="119"/>
      <c r="C52" s="262"/>
      <c r="D52" s="262"/>
      <c r="E52" s="262"/>
      <c r="F52" s="262"/>
      <c r="G52" s="262"/>
      <c r="H52" s="262"/>
      <c r="I52" s="262"/>
      <c r="J52" s="262"/>
      <c r="K52" s="120"/>
    </row>
    <row r="53" spans="2:11" s="259" customFormat="1" ht="18" customHeight="1">
      <c r="B53" s="119"/>
      <c r="C53" s="264" t="s">
        <v>23</v>
      </c>
      <c r="D53" s="262"/>
      <c r="E53" s="262"/>
      <c r="F53" s="121" t="str">
        <f>F14</f>
        <v xml:space="preserve"> </v>
      </c>
      <c r="G53" s="262"/>
      <c r="H53" s="262"/>
      <c r="I53" s="264" t="s">
        <v>25</v>
      </c>
      <c r="J53" s="122">
        <f>IF(J14="","",J14)</f>
        <v>43220</v>
      </c>
      <c r="K53" s="120"/>
    </row>
    <row r="54" spans="2:11" s="259" customFormat="1" ht="6.95" customHeight="1">
      <c r="B54" s="119"/>
      <c r="C54" s="262"/>
      <c r="D54" s="262"/>
      <c r="E54" s="262"/>
      <c r="F54" s="262"/>
      <c r="G54" s="262"/>
      <c r="H54" s="262"/>
      <c r="I54" s="262"/>
      <c r="J54" s="262"/>
      <c r="K54" s="120"/>
    </row>
    <row r="55" spans="2:11" s="259" customFormat="1" ht="15">
      <c r="B55" s="119"/>
      <c r="C55" s="264" t="s">
        <v>26</v>
      </c>
      <c r="D55" s="262"/>
      <c r="E55" s="262"/>
      <c r="F55" s="121" t="str">
        <f>E17</f>
        <v>Statutarní město Opava</v>
      </c>
      <c r="G55" s="262"/>
      <c r="H55" s="262"/>
      <c r="I55" s="264" t="s">
        <v>32</v>
      </c>
      <c r="J55" s="481" t="str">
        <f>E23</f>
        <v>KB projekt Aqua s.r.o.</v>
      </c>
      <c r="K55" s="120"/>
    </row>
    <row r="56" spans="2:11" s="259" customFormat="1" ht="14.45" customHeight="1">
      <c r="B56" s="119"/>
      <c r="C56" s="264" t="s">
        <v>30</v>
      </c>
      <c r="D56" s="262"/>
      <c r="E56" s="262"/>
      <c r="F56" s="121" t="str">
        <f>IF(E20="","",E20)</f>
        <v/>
      </c>
      <c r="G56" s="262"/>
      <c r="H56" s="262"/>
      <c r="I56" s="262"/>
      <c r="J56" s="490"/>
      <c r="K56" s="120"/>
    </row>
    <row r="57" spans="2:11" s="259" customFormat="1" ht="10.35" customHeight="1">
      <c r="B57" s="119"/>
      <c r="C57" s="262"/>
      <c r="D57" s="262"/>
      <c r="E57" s="262"/>
      <c r="F57" s="262"/>
      <c r="G57" s="262"/>
      <c r="H57" s="262"/>
      <c r="I57" s="262"/>
      <c r="J57" s="262"/>
      <c r="K57" s="120"/>
    </row>
    <row r="58" spans="2:11" s="259" customFormat="1" ht="29.25" customHeight="1">
      <c r="B58" s="119"/>
      <c r="C58" s="148" t="s">
        <v>110</v>
      </c>
      <c r="D58" s="135"/>
      <c r="E58" s="135"/>
      <c r="F58" s="135"/>
      <c r="G58" s="135"/>
      <c r="H58" s="135"/>
      <c r="I58" s="135"/>
      <c r="J58" s="149" t="s">
        <v>111</v>
      </c>
      <c r="K58" s="150"/>
    </row>
    <row r="59" spans="2:11" s="259" customFormat="1" ht="10.35" customHeight="1">
      <c r="B59" s="119"/>
      <c r="C59" s="262"/>
      <c r="D59" s="262"/>
      <c r="E59" s="262"/>
      <c r="F59" s="262"/>
      <c r="G59" s="262"/>
      <c r="H59" s="262"/>
      <c r="I59" s="262"/>
      <c r="J59" s="262"/>
      <c r="K59" s="120"/>
    </row>
    <row r="60" spans="2:47" s="259" customFormat="1" ht="29.25" customHeight="1">
      <c r="B60" s="119"/>
      <c r="C60" s="151" t="s">
        <v>112</v>
      </c>
      <c r="D60" s="262"/>
      <c r="E60" s="262"/>
      <c r="F60" s="262"/>
      <c r="G60" s="262"/>
      <c r="H60" s="262"/>
      <c r="I60" s="262"/>
      <c r="J60" s="130">
        <f>J96</f>
        <v>0</v>
      </c>
      <c r="K60" s="120"/>
      <c r="AU60" s="110" t="s">
        <v>113</v>
      </c>
    </row>
    <row r="61" spans="2:11" s="158" customFormat="1" ht="24.95" customHeight="1">
      <c r="B61" s="152"/>
      <c r="C61" s="153"/>
      <c r="D61" s="154" t="s">
        <v>114</v>
      </c>
      <c r="E61" s="155"/>
      <c r="F61" s="155"/>
      <c r="G61" s="155"/>
      <c r="H61" s="155"/>
      <c r="I61" s="155"/>
      <c r="J61" s="156">
        <f>J97</f>
        <v>0</v>
      </c>
      <c r="K61" s="157"/>
    </row>
    <row r="62" spans="2:11" s="165" customFormat="1" ht="19.9" customHeight="1">
      <c r="B62" s="159"/>
      <c r="C62" s="160"/>
      <c r="D62" s="161" t="s">
        <v>115</v>
      </c>
      <c r="E62" s="162"/>
      <c r="F62" s="162"/>
      <c r="G62" s="162"/>
      <c r="H62" s="162"/>
      <c r="I62" s="162"/>
      <c r="J62" s="163">
        <f>J98</f>
        <v>0</v>
      </c>
      <c r="K62" s="164"/>
    </row>
    <row r="63" spans="2:11" s="165" customFormat="1" ht="19.9" customHeight="1">
      <c r="B63" s="159"/>
      <c r="C63" s="160"/>
      <c r="D63" s="161" t="s">
        <v>116</v>
      </c>
      <c r="E63" s="162"/>
      <c r="F63" s="162"/>
      <c r="G63" s="162"/>
      <c r="H63" s="162"/>
      <c r="I63" s="162"/>
      <c r="J63" s="163">
        <f>J206</f>
        <v>0</v>
      </c>
      <c r="K63" s="164"/>
    </row>
    <row r="64" spans="2:11" s="165" customFormat="1" ht="19.9" customHeight="1">
      <c r="B64" s="159"/>
      <c r="C64" s="160"/>
      <c r="D64" s="161" t="s">
        <v>1317</v>
      </c>
      <c r="E64" s="162"/>
      <c r="F64" s="162"/>
      <c r="G64" s="162"/>
      <c r="H64" s="162"/>
      <c r="I64" s="162"/>
      <c r="J64" s="163">
        <f>J250</f>
        <v>0</v>
      </c>
      <c r="K64" s="164"/>
    </row>
    <row r="65" spans="2:11" s="165" customFormat="1" ht="19.9" customHeight="1">
      <c r="B65" s="159"/>
      <c r="C65" s="160"/>
      <c r="D65" s="161" t="s">
        <v>117</v>
      </c>
      <c r="E65" s="162"/>
      <c r="F65" s="162"/>
      <c r="G65" s="162"/>
      <c r="H65" s="162"/>
      <c r="I65" s="162"/>
      <c r="J65" s="163">
        <f>J272</f>
        <v>0</v>
      </c>
      <c r="K65" s="164"/>
    </row>
    <row r="66" spans="2:11" s="165" customFormat="1" ht="19.9" customHeight="1">
      <c r="B66" s="159"/>
      <c r="C66" s="160"/>
      <c r="D66" s="161" t="s">
        <v>118</v>
      </c>
      <c r="E66" s="162"/>
      <c r="F66" s="162"/>
      <c r="G66" s="162"/>
      <c r="H66" s="162"/>
      <c r="I66" s="162"/>
      <c r="J66" s="163">
        <f>J278</f>
        <v>0</v>
      </c>
      <c r="K66" s="164"/>
    </row>
    <row r="67" spans="2:11" s="165" customFormat="1" ht="19.9" customHeight="1">
      <c r="B67" s="159"/>
      <c r="C67" s="160"/>
      <c r="D67" s="161" t="s">
        <v>119</v>
      </c>
      <c r="E67" s="162"/>
      <c r="F67" s="162"/>
      <c r="G67" s="162"/>
      <c r="H67" s="162"/>
      <c r="I67" s="162"/>
      <c r="J67" s="163">
        <f>J318</f>
        <v>0</v>
      </c>
      <c r="K67" s="164"/>
    </row>
    <row r="68" spans="2:11" s="165" customFormat="1" ht="19.9" customHeight="1">
      <c r="B68" s="159"/>
      <c r="C68" s="160"/>
      <c r="D68" s="161" t="s">
        <v>120</v>
      </c>
      <c r="E68" s="162"/>
      <c r="F68" s="162"/>
      <c r="G68" s="162"/>
      <c r="H68" s="162"/>
      <c r="I68" s="162"/>
      <c r="J68" s="163">
        <f>J326</f>
        <v>0</v>
      </c>
      <c r="K68" s="164"/>
    </row>
    <row r="69" spans="2:11" s="165" customFormat="1" ht="19.9" customHeight="1">
      <c r="B69" s="159"/>
      <c r="C69" s="160"/>
      <c r="D69" s="161" t="s">
        <v>121</v>
      </c>
      <c r="E69" s="162"/>
      <c r="F69" s="162"/>
      <c r="G69" s="162"/>
      <c r="H69" s="162"/>
      <c r="I69" s="162"/>
      <c r="J69" s="163">
        <f>J368</f>
        <v>0</v>
      </c>
      <c r="K69" s="164"/>
    </row>
    <row r="70" spans="2:11" s="165" customFormat="1" ht="19.9" customHeight="1">
      <c r="B70" s="159"/>
      <c r="C70" s="160"/>
      <c r="D70" s="161" t="s">
        <v>122</v>
      </c>
      <c r="E70" s="162"/>
      <c r="F70" s="162"/>
      <c r="G70" s="162"/>
      <c r="H70" s="162"/>
      <c r="I70" s="162"/>
      <c r="J70" s="163">
        <f>J382</f>
        <v>0</v>
      </c>
      <c r="K70" s="164"/>
    </row>
    <row r="71" spans="2:11" s="158" customFormat="1" ht="24.95" customHeight="1">
      <c r="B71" s="152"/>
      <c r="C71" s="153"/>
      <c r="D71" s="154" t="s">
        <v>1318</v>
      </c>
      <c r="E71" s="155"/>
      <c r="F71" s="155"/>
      <c r="G71" s="155"/>
      <c r="H71" s="155"/>
      <c r="I71" s="155"/>
      <c r="J71" s="156">
        <f>J385</f>
        <v>0</v>
      </c>
      <c r="K71" s="157"/>
    </row>
    <row r="72" spans="2:11" s="165" customFormat="1" ht="19.9" customHeight="1">
      <c r="B72" s="159"/>
      <c r="C72" s="160"/>
      <c r="D72" s="161" t="s">
        <v>1319</v>
      </c>
      <c r="E72" s="162"/>
      <c r="F72" s="162"/>
      <c r="G72" s="162"/>
      <c r="H72" s="162"/>
      <c r="I72" s="162"/>
      <c r="J72" s="163">
        <f>J386</f>
        <v>0</v>
      </c>
      <c r="K72" s="164"/>
    </row>
    <row r="73" spans="2:11" s="158" customFormat="1" ht="24.95" customHeight="1">
      <c r="B73" s="152"/>
      <c r="C73" s="153"/>
      <c r="D73" s="154" t="s">
        <v>1320</v>
      </c>
      <c r="E73" s="155"/>
      <c r="F73" s="155"/>
      <c r="G73" s="155"/>
      <c r="H73" s="155"/>
      <c r="I73" s="155"/>
      <c r="J73" s="156">
        <f>J395</f>
        <v>0</v>
      </c>
      <c r="K73" s="157"/>
    </row>
    <row r="74" spans="2:11" s="165" customFormat="1" ht="19.9" customHeight="1">
      <c r="B74" s="159"/>
      <c r="C74" s="160"/>
      <c r="D74" s="161" t="s">
        <v>1321</v>
      </c>
      <c r="E74" s="162"/>
      <c r="F74" s="162"/>
      <c r="G74" s="162"/>
      <c r="H74" s="162"/>
      <c r="I74" s="162"/>
      <c r="J74" s="163">
        <f>J396</f>
        <v>0</v>
      </c>
      <c r="K74" s="164"/>
    </row>
    <row r="75" spans="2:11" s="259" customFormat="1" ht="21.75" customHeight="1">
      <c r="B75" s="119"/>
      <c r="C75" s="262"/>
      <c r="D75" s="262"/>
      <c r="E75" s="262"/>
      <c r="F75" s="262"/>
      <c r="G75" s="262"/>
      <c r="H75" s="262"/>
      <c r="I75" s="262"/>
      <c r="J75" s="262"/>
      <c r="K75" s="120"/>
    </row>
    <row r="76" spans="2:11" s="259" customFormat="1" ht="6.95" customHeight="1">
      <c r="B76" s="142"/>
      <c r="C76" s="143"/>
      <c r="D76" s="143"/>
      <c r="E76" s="143"/>
      <c r="F76" s="143"/>
      <c r="G76" s="143"/>
      <c r="H76" s="143"/>
      <c r="I76" s="143"/>
      <c r="J76" s="143"/>
      <c r="K76" s="144"/>
    </row>
    <row r="80" spans="2:12" s="259" customFormat="1" ht="6.95" customHeight="1">
      <c r="B80" s="145"/>
      <c r="C80" s="146"/>
      <c r="D80" s="146"/>
      <c r="E80" s="146"/>
      <c r="F80" s="146"/>
      <c r="G80" s="146"/>
      <c r="H80" s="146"/>
      <c r="I80" s="146"/>
      <c r="J80" s="146"/>
      <c r="K80" s="146"/>
      <c r="L80" s="119"/>
    </row>
    <row r="81" spans="2:12" s="259" customFormat="1" ht="36.95" customHeight="1">
      <c r="B81" s="119"/>
      <c r="C81" s="166" t="s">
        <v>123</v>
      </c>
      <c r="L81" s="119"/>
    </row>
    <row r="82" spans="2:12" s="259" customFormat="1" ht="6.95" customHeight="1">
      <c r="B82" s="119"/>
      <c r="L82" s="119"/>
    </row>
    <row r="83" spans="2:12" s="259" customFormat="1" ht="14.45" customHeight="1">
      <c r="B83" s="119"/>
      <c r="C83" s="263" t="s">
        <v>19</v>
      </c>
      <c r="L83" s="119"/>
    </row>
    <row r="84" spans="2:12" s="259" customFormat="1" ht="16.5" customHeight="1">
      <c r="B84" s="119"/>
      <c r="E84" s="491" t="str">
        <f>E7</f>
        <v>Úprava Staré Jaktarky</v>
      </c>
      <c r="F84" s="492"/>
      <c r="G84" s="492"/>
      <c r="H84" s="492"/>
      <c r="L84" s="119"/>
    </row>
    <row r="85" spans="2:12" ht="15">
      <c r="B85" s="114"/>
      <c r="C85" s="263" t="s">
        <v>105</v>
      </c>
      <c r="L85" s="114"/>
    </row>
    <row r="86" spans="2:12" s="259" customFormat="1" ht="16.5" customHeight="1">
      <c r="B86" s="119"/>
      <c r="E86" s="491" t="s">
        <v>106</v>
      </c>
      <c r="F86" s="485"/>
      <c r="G86" s="485"/>
      <c r="H86" s="485"/>
      <c r="L86" s="119"/>
    </row>
    <row r="87" spans="2:12" s="259" customFormat="1" ht="14.45" customHeight="1">
      <c r="B87" s="119"/>
      <c r="C87" s="263" t="s">
        <v>107</v>
      </c>
      <c r="L87" s="119"/>
    </row>
    <row r="88" spans="2:12" s="259" customFormat="1" ht="17.25" customHeight="1">
      <c r="B88" s="119"/>
      <c r="E88" s="455" t="str">
        <f>E11</f>
        <v>003 - SO 103 Čerpací stanice splaškových vod</v>
      </c>
      <c r="F88" s="485"/>
      <c r="G88" s="485"/>
      <c r="H88" s="485"/>
      <c r="L88" s="119"/>
    </row>
    <row r="89" spans="2:12" s="259" customFormat="1" ht="6.95" customHeight="1">
      <c r="B89" s="119"/>
      <c r="L89" s="119"/>
    </row>
    <row r="90" spans="2:12" s="259" customFormat="1" ht="18" customHeight="1">
      <c r="B90" s="119"/>
      <c r="C90" s="263" t="s">
        <v>23</v>
      </c>
      <c r="F90" s="167" t="str">
        <f>F14</f>
        <v xml:space="preserve"> </v>
      </c>
      <c r="I90" s="263" t="s">
        <v>25</v>
      </c>
      <c r="J90" s="168">
        <f>IF(J14="","",J14)</f>
        <v>43220</v>
      </c>
      <c r="L90" s="119"/>
    </row>
    <row r="91" spans="2:12" s="259" customFormat="1" ht="6.95" customHeight="1">
      <c r="B91" s="119"/>
      <c r="L91" s="119"/>
    </row>
    <row r="92" spans="2:12" s="259" customFormat="1" ht="15">
      <c r="B92" s="119"/>
      <c r="C92" s="263" t="s">
        <v>26</v>
      </c>
      <c r="F92" s="167" t="str">
        <f>E17</f>
        <v>Statutarní město Opava</v>
      </c>
      <c r="I92" s="263" t="s">
        <v>32</v>
      </c>
      <c r="J92" s="167" t="str">
        <f>E23</f>
        <v>KB projekt Aqua s.r.o.</v>
      </c>
      <c r="L92" s="119"/>
    </row>
    <row r="93" spans="2:12" s="259" customFormat="1" ht="14.45" customHeight="1">
      <c r="B93" s="119"/>
      <c r="C93" s="263" t="s">
        <v>30</v>
      </c>
      <c r="F93" s="167" t="str">
        <f>IF(E20="","",E20)</f>
        <v/>
      </c>
      <c r="L93" s="119"/>
    </row>
    <row r="94" spans="2:12" s="259" customFormat="1" ht="10.35" customHeight="1">
      <c r="B94" s="119"/>
      <c r="L94" s="119"/>
    </row>
    <row r="95" spans="2:20" s="176" customFormat="1" ht="29.25" customHeight="1">
      <c r="B95" s="169"/>
      <c r="C95" s="170" t="s">
        <v>124</v>
      </c>
      <c r="D95" s="171" t="s">
        <v>55</v>
      </c>
      <c r="E95" s="171" t="s">
        <v>51</v>
      </c>
      <c r="F95" s="171" t="s">
        <v>125</v>
      </c>
      <c r="G95" s="171" t="s">
        <v>126</v>
      </c>
      <c r="H95" s="171" t="s">
        <v>127</v>
      </c>
      <c r="I95" s="171" t="s">
        <v>128</v>
      </c>
      <c r="J95" s="171" t="s">
        <v>111</v>
      </c>
      <c r="K95" s="172" t="s">
        <v>129</v>
      </c>
      <c r="L95" s="169"/>
      <c r="M95" s="173" t="s">
        <v>130</v>
      </c>
      <c r="N95" s="174" t="s">
        <v>40</v>
      </c>
      <c r="O95" s="174" t="s">
        <v>131</v>
      </c>
      <c r="P95" s="174" t="s">
        <v>132</v>
      </c>
      <c r="Q95" s="174" t="s">
        <v>133</v>
      </c>
      <c r="R95" s="174" t="s">
        <v>134</v>
      </c>
      <c r="S95" s="174" t="s">
        <v>135</v>
      </c>
      <c r="T95" s="175" t="s">
        <v>136</v>
      </c>
    </row>
    <row r="96" spans="2:63" s="259" customFormat="1" ht="29.25" customHeight="1">
      <c r="B96" s="119"/>
      <c r="C96" s="177" t="s">
        <v>112</v>
      </c>
      <c r="J96" s="178">
        <f>BK96</f>
        <v>0</v>
      </c>
      <c r="L96" s="119"/>
      <c r="M96" s="179"/>
      <c r="N96" s="127"/>
      <c r="O96" s="127"/>
      <c r="P96" s="180" t="e">
        <f>P97+P385+P395</f>
        <v>#REF!</v>
      </c>
      <c r="Q96" s="127"/>
      <c r="R96" s="180" t="e">
        <f>R97+R385+R395</f>
        <v>#REF!</v>
      </c>
      <c r="S96" s="127"/>
      <c r="T96" s="181" t="e">
        <f>T97+T385+T395</f>
        <v>#REF!</v>
      </c>
      <c r="AT96" s="110" t="s">
        <v>69</v>
      </c>
      <c r="AU96" s="110" t="s">
        <v>113</v>
      </c>
      <c r="BK96" s="182">
        <f>BK97+BK385+BK395</f>
        <v>0</v>
      </c>
    </row>
    <row r="97" spans="2:63" s="184" customFormat="1" ht="37.35" customHeight="1">
      <c r="B97" s="183"/>
      <c r="C97" s="184"/>
      <c r="D97" s="185" t="s">
        <v>69</v>
      </c>
      <c r="E97" s="186" t="s">
        <v>137</v>
      </c>
      <c r="F97" s="186" t="s">
        <v>138</v>
      </c>
      <c r="J97" s="187">
        <f>BK97</f>
        <v>0</v>
      </c>
      <c r="L97" s="183"/>
      <c r="M97" s="188"/>
      <c r="N97" s="189"/>
      <c r="O97" s="189"/>
      <c r="P97" s="190">
        <f>P98+P206+P250+P272+P278+P318+P326+P368+P382</f>
        <v>0</v>
      </c>
      <c r="Q97" s="189"/>
      <c r="R97" s="190">
        <f>R98+R206+R250+R272+R278+R318+R326+R368+R382</f>
        <v>74.58810263</v>
      </c>
      <c r="S97" s="189"/>
      <c r="T97" s="191">
        <f>T98+T206+T250+T272+T278+T318+T326+T368+T382</f>
        <v>68.10749999999999</v>
      </c>
      <c r="AR97" s="185" t="s">
        <v>76</v>
      </c>
      <c r="AT97" s="192" t="s">
        <v>69</v>
      </c>
      <c r="AU97" s="192" t="s">
        <v>70</v>
      </c>
      <c r="AY97" s="185" t="s">
        <v>139</v>
      </c>
      <c r="BK97" s="193">
        <f>BK98+BK206+BK250+BK272+BK278+BK318+BK326+BK368+BK382</f>
        <v>0</v>
      </c>
    </row>
    <row r="98" spans="2:63" s="184" customFormat="1" ht="19.9" customHeight="1">
      <c r="B98" s="183"/>
      <c r="D98" s="185" t="s">
        <v>69</v>
      </c>
      <c r="E98" s="194" t="s">
        <v>76</v>
      </c>
      <c r="F98" s="194" t="s">
        <v>140</v>
      </c>
      <c r="J98" s="195">
        <f>BK98</f>
        <v>0</v>
      </c>
      <c r="L98" s="183"/>
      <c r="M98" s="188"/>
      <c r="N98" s="189"/>
      <c r="O98" s="189"/>
      <c r="P98" s="190">
        <f>SUM(P99:P205)</f>
        <v>0</v>
      </c>
      <c r="Q98" s="189"/>
      <c r="R98" s="190">
        <f>SUM(R99:R205)</f>
        <v>29.820671240000003</v>
      </c>
      <c r="S98" s="189"/>
      <c r="T98" s="191">
        <f>SUM(T99:T205)</f>
        <v>68.10749999999999</v>
      </c>
      <c r="AR98" s="185" t="s">
        <v>76</v>
      </c>
      <c r="AT98" s="192" t="s">
        <v>69</v>
      </c>
      <c r="AU98" s="192" t="s">
        <v>76</v>
      </c>
      <c r="AY98" s="185" t="s">
        <v>139</v>
      </c>
      <c r="BK98" s="193">
        <f>SUM(BK99:BK205)</f>
        <v>0</v>
      </c>
    </row>
    <row r="99" spans="2:65" s="259" customFormat="1" ht="16.5" customHeight="1">
      <c r="B99" s="119"/>
      <c r="C99" s="196" t="s">
        <v>76</v>
      </c>
      <c r="D99" s="196" t="s">
        <v>141</v>
      </c>
      <c r="E99" s="197" t="s">
        <v>1322</v>
      </c>
      <c r="F99" s="198" t="s">
        <v>1323</v>
      </c>
      <c r="G99" s="199" t="s">
        <v>538</v>
      </c>
      <c r="H99" s="200">
        <v>1</v>
      </c>
      <c r="I99" s="6"/>
      <c r="J99" s="202">
        <f>ROUND(I99*H99,2)</f>
        <v>0</v>
      </c>
      <c r="K99" s="198" t="s">
        <v>145</v>
      </c>
      <c r="L99" s="119"/>
      <c r="M99" s="203" t="s">
        <v>5</v>
      </c>
      <c r="N99" s="204" t="s">
        <v>41</v>
      </c>
      <c r="O99" s="262"/>
      <c r="P99" s="205">
        <f>O99*H99</f>
        <v>0</v>
      </c>
      <c r="Q99" s="205">
        <v>5E-05</v>
      </c>
      <c r="R99" s="205">
        <f>Q99*H99</f>
        <v>5E-05</v>
      </c>
      <c r="S99" s="205">
        <v>0</v>
      </c>
      <c r="T99" s="206">
        <f>S99*H99</f>
        <v>0</v>
      </c>
      <c r="AR99" s="110" t="s">
        <v>146</v>
      </c>
      <c r="AT99" s="110" t="s">
        <v>141</v>
      </c>
      <c r="AU99" s="110" t="s">
        <v>78</v>
      </c>
      <c r="AY99" s="110" t="s">
        <v>139</v>
      </c>
      <c r="BE99" s="207">
        <f>IF(N99="základní",J99,0)</f>
        <v>0</v>
      </c>
      <c r="BF99" s="207">
        <f>IF(N99="snížená",J99,0)</f>
        <v>0</v>
      </c>
      <c r="BG99" s="207">
        <f>IF(N99="zákl. přenesená",J99,0)</f>
        <v>0</v>
      </c>
      <c r="BH99" s="207">
        <f>IF(N99="sníž. přenesená",J99,0)</f>
        <v>0</v>
      </c>
      <c r="BI99" s="207">
        <f>IF(N99="nulová",J99,0)</f>
        <v>0</v>
      </c>
      <c r="BJ99" s="110" t="s">
        <v>76</v>
      </c>
      <c r="BK99" s="207">
        <f>ROUND(I99*H99,2)</f>
        <v>0</v>
      </c>
      <c r="BL99" s="110" t="s">
        <v>146</v>
      </c>
      <c r="BM99" s="110" t="s">
        <v>1324</v>
      </c>
    </row>
    <row r="100" spans="2:47" s="259" customFormat="1" ht="27">
      <c r="B100" s="119"/>
      <c r="D100" s="208" t="s">
        <v>148</v>
      </c>
      <c r="F100" s="209" t="s">
        <v>1325</v>
      </c>
      <c r="L100" s="119"/>
      <c r="M100" s="210"/>
      <c r="N100" s="262"/>
      <c r="O100" s="262"/>
      <c r="P100" s="262"/>
      <c r="Q100" s="262"/>
      <c r="R100" s="262"/>
      <c r="S100" s="262"/>
      <c r="T100" s="211"/>
      <c r="AT100" s="110" t="s">
        <v>148</v>
      </c>
      <c r="AU100" s="110" t="s">
        <v>78</v>
      </c>
    </row>
    <row r="101" spans="2:47" s="259" customFormat="1" ht="27">
      <c r="B101" s="119"/>
      <c r="D101" s="208" t="s">
        <v>159</v>
      </c>
      <c r="F101" s="212" t="s">
        <v>1326</v>
      </c>
      <c r="L101" s="119"/>
      <c r="M101" s="210"/>
      <c r="N101" s="262"/>
      <c r="O101" s="262"/>
      <c r="P101" s="262"/>
      <c r="Q101" s="262"/>
      <c r="R101" s="262"/>
      <c r="S101" s="262"/>
      <c r="T101" s="211"/>
      <c r="AT101" s="110" t="s">
        <v>159</v>
      </c>
      <c r="AU101" s="110" t="s">
        <v>78</v>
      </c>
    </row>
    <row r="102" spans="2:51" s="221" customFormat="1" ht="13.5">
      <c r="B102" s="220"/>
      <c r="D102" s="208" t="s">
        <v>161</v>
      </c>
      <c r="E102" s="222" t="s">
        <v>5</v>
      </c>
      <c r="F102" s="223" t="s">
        <v>76</v>
      </c>
      <c r="H102" s="224">
        <v>1</v>
      </c>
      <c r="L102" s="220"/>
      <c r="M102" s="225"/>
      <c r="N102" s="226"/>
      <c r="O102" s="226"/>
      <c r="P102" s="226"/>
      <c r="Q102" s="226"/>
      <c r="R102" s="226"/>
      <c r="S102" s="226"/>
      <c r="T102" s="227"/>
      <c r="AT102" s="222" t="s">
        <v>161</v>
      </c>
      <c r="AU102" s="222" t="s">
        <v>78</v>
      </c>
      <c r="AV102" s="221" t="s">
        <v>78</v>
      </c>
      <c r="AW102" s="221" t="s">
        <v>34</v>
      </c>
      <c r="AX102" s="221" t="s">
        <v>76</v>
      </c>
      <c r="AY102" s="222" t="s">
        <v>139</v>
      </c>
    </row>
    <row r="103" spans="2:65" s="259" customFormat="1" ht="25.5" customHeight="1">
      <c r="B103" s="119"/>
      <c r="C103" s="196" t="s">
        <v>78</v>
      </c>
      <c r="D103" s="196" t="s">
        <v>141</v>
      </c>
      <c r="E103" s="197" t="s">
        <v>150</v>
      </c>
      <c r="F103" s="198" t="s">
        <v>151</v>
      </c>
      <c r="G103" s="199" t="s">
        <v>144</v>
      </c>
      <c r="H103" s="200">
        <v>34.65</v>
      </c>
      <c r="I103" s="6"/>
      <c r="J103" s="202">
        <f>ROUND(I103*H103,2)</f>
        <v>0</v>
      </c>
      <c r="K103" s="198" t="s">
        <v>145</v>
      </c>
      <c r="L103" s="119"/>
      <c r="M103" s="203" t="s">
        <v>5</v>
      </c>
      <c r="N103" s="204" t="s">
        <v>41</v>
      </c>
      <c r="O103" s="262"/>
      <c r="P103" s="205">
        <f>O103*H103</f>
        <v>0</v>
      </c>
      <c r="Q103" s="205">
        <v>0</v>
      </c>
      <c r="R103" s="205">
        <f>Q103*H103</f>
        <v>0</v>
      </c>
      <c r="S103" s="205">
        <v>0.58</v>
      </c>
      <c r="T103" s="206">
        <f>S103*H103</f>
        <v>20.096999999999998</v>
      </c>
      <c r="AR103" s="110" t="s">
        <v>146</v>
      </c>
      <c r="AT103" s="110" t="s">
        <v>141</v>
      </c>
      <c r="AU103" s="110" t="s">
        <v>78</v>
      </c>
      <c r="AY103" s="110" t="s">
        <v>139</v>
      </c>
      <c r="BE103" s="207">
        <f>IF(N103="základní",J103,0)</f>
        <v>0</v>
      </c>
      <c r="BF103" s="207">
        <f>IF(N103="snížená",J103,0)</f>
        <v>0</v>
      </c>
      <c r="BG103" s="207">
        <f>IF(N103="zákl. přenesená",J103,0)</f>
        <v>0</v>
      </c>
      <c r="BH103" s="207">
        <f>IF(N103="sníž. přenesená",J103,0)</f>
        <v>0</v>
      </c>
      <c r="BI103" s="207">
        <f>IF(N103="nulová",J103,0)</f>
        <v>0</v>
      </c>
      <c r="BJ103" s="110" t="s">
        <v>76</v>
      </c>
      <c r="BK103" s="207">
        <f>ROUND(I103*H103,2)</f>
        <v>0</v>
      </c>
      <c r="BL103" s="110" t="s">
        <v>146</v>
      </c>
      <c r="BM103" s="110" t="s">
        <v>1327</v>
      </c>
    </row>
    <row r="104" spans="2:47" s="259" customFormat="1" ht="40.5">
      <c r="B104" s="119"/>
      <c r="D104" s="208" t="s">
        <v>148</v>
      </c>
      <c r="F104" s="209" t="s">
        <v>153</v>
      </c>
      <c r="L104" s="119"/>
      <c r="M104" s="210"/>
      <c r="N104" s="262"/>
      <c r="O104" s="262"/>
      <c r="P104" s="262"/>
      <c r="Q104" s="262"/>
      <c r="R104" s="262"/>
      <c r="S104" s="262"/>
      <c r="T104" s="211"/>
      <c r="AT104" s="110" t="s">
        <v>148</v>
      </c>
      <c r="AU104" s="110" t="s">
        <v>78</v>
      </c>
    </row>
    <row r="105" spans="2:65" s="259" customFormat="1" ht="25.5" customHeight="1">
      <c r="B105" s="119"/>
      <c r="C105" s="196" t="s">
        <v>154</v>
      </c>
      <c r="D105" s="196" t="s">
        <v>141</v>
      </c>
      <c r="E105" s="197" t="s">
        <v>155</v>
      </c>
      <c r="F105" s="198" t="s">
        <v>156</v>
      </c>
      <c r="G105" s="199" t="s">
        <v>144</v>
      </c>
      <c r="H105" s="200">
        <v>34.65</v>
      </c>
      <c r="I105" s="6"/>
      <c r="J105" s="202">
        <f>ROUND(I105*H105,2)</f>
        <v>0</v>
      </c>
      <c r="K105" s="198" t="s">
        <v>5</v>
      </c>
      <c r="L105" s="119"/>
      <c r="M105" s="203" t="s">
        <v>5</v>
      </c>
      <c r="N105" s="204" t="s">
        <v>41</v>
      </c>
      <c r="O105" s="262"/>
      <c r="P105" s="205">
        <f>O105*H105</f>
        <v>0</v>
      </c>
      <c r="Q105" s="205">
        <v>0</v>
      </c>
      <c r="R105" s="205">
        <f>Q105*H105</f>
        <v>0</v>
      </c>
      <c r="S105" s="205">
        <v>0.75</v>
      </c>
      <c r="T105" s="206">
        <f>S105*H105</f>
        <v>25.987499999999997</v>
      </c>
      <c r="AR105" s="110" t="s">
        <v>146</v>
      </c>
      <c r="AT105" s="110" t="s">
        <v>141</v>
      </c>
      <c r="AU105" s="110" t="s">
        <v>78</v>
      </c>
      <c r="AY105" s="110" t="s">
        <v>139</v>
      </c>
      <c r="BE105" s="207">
        <f>IF(N105="základní",J105,0)</f>
        <v>0</v>
      </c>
      <c r="BF105" s="207">
        <f>IF(N105="snížená",J105,0)</f>
        <v>0</v>
      </c>
      <c r="BG105" s="207">
        <f>IF(N105="zákl. přenesená",J105,0)</f>
        <v>0</v>
      </c>
      <c r="BH105" s="207">
        <f>IF(N105="sníž. přenesená",J105,0)</f>
        <v>0</v>
      </c>
      <c r="BI105" s="207">
        <f>IF(N105="nulová",J105,0)</f>
        <v>0</v>
      </c>
      <c r="BJ105" s="110" t="s">
        <v>76</v>
      </c>
      <c r="BK105" s="207">
        <f>ROUND(I105*H105,2)</f>
        <v>0</v>
      </c>
      <c r="BL105" s="110" t="s">
        <v>146</v>
      </c>
      <c r="BM105" s="110" t="s">
        <v>1328</v>
      </c>
    </row>
    <row r="106" spans="2:47" s="259" customFormat="1" ht="40.5">
      <c r="B106" s="119"/>
      <c r="D106" s="208" t="s">
        <v>148</v>
      </c>
      <c r="F106" s="209" t="s">
        <v>158</v>
      </c>
      <c r="L106" s="119"/>
      <c r="M106" s="210"/>
      <c r="N106" s="262"/>
      <c r="O106" s="262"/>
      <c r="P106" s="262"/>
      <c r="Q106" s="262"/>
      <c r="R106" s="262"/>
      <c r="S106" s="262"/>
      <c r="T106" s="211"/>
      <c r="AT106" s="110" t="s">
        <v>148</v>
      </c>
      <c r="AU106" s="110" t="s">
        <v>78</v>
      </c>
    </row>
    <row r="107" spans="2:47" s="259" customFormat="1" ht="40.5">
      <c r="B107" s="119"/>
      <c r="D107" s="208" t="s">
        <v>159</v>
      </c>
      <c r="F107" s="212" t="s">
        <v>1329</v>
      </c>
      <c r="L107" s="119"/>
      <c r="M107" s="210"/>
      <c r="N107" s="262"/>
      <c r="O107" s="262"/>
      <c r="P107" s="262"/>
      <c r="Q107" s="262"/>
      <c r="R107" s="262"/>
      <c r="S107" s="262"/>
      <c r="T107" s="211"/>
      <c r="AT107" s="110" t="s">
        <v>159</v>
      </c>
      <c r="AU107" s="110" t="s">
        <v>78</v>
      </c>
    </row>
    <row r="108" spans="2:65" s="259" customFormat="1" ht="25.5" customHeight="1">
      <c r="B108" s="119"/>
      <c r="C108" s="196" t="s">
        <v>146</v>
      </c>
      <c r="D108" s="196" t="s">
        <v>141</v>
      </c>
      <c r="E108" s="197" t="s">
        <v>163</v>
      </c>
      <c r="F108" s="198" t="s">
        <v>164</v>
      </c>
      <c r="G108" s="199" t="s">
        <v>144</v>
      </c>
      <c r="H108" s="200">
        <v>34.65</v>
      </c>
      <c r="I108" s="6"/>
      <c r="J108" s="202">
        <f>ROUND(I108*H108,2)</f>
        <v>0</v>
      </c>
      <c r="K108" s="198" t="s">
        <v>145</v>
      </c>
      <c r="L108" s="119"/>
      <c r="M108" s="203" t="s">
        <v>5</v>
      </c>
      <c r="N108" s="204" t="s">
        <v>41</v>
      </c>
      <c r="O108" s="262"/>
      <c r="P108" s="205">
        <f>O108*H108</f>
        <v>0</v>
      </c>
      <c r="Q108" s="205">
        <v>0</v>
      </c>
      <c r="R108" s="205">
        <f>Q108*H108</f>
        <v>0</v>
      </c>
      <c r="S108" s="205">
        <v>0.22</v>
      </c>
      <c r="T108" s="206">
        <f>S108*H108</f>
        <v>7.622999999999999</v>
      </c>
      <c r="AR108" s="110" t="s">
        <v>146</v>
      </c>
      <c r="AT108" s="110" t="s">
        <v>141</v>
      </c>
      <c r="AU108" s="110" t="s">
        <v>78</v>
      </c>
      <c r="AY108" s="110" t="s">
        <v>139</v>
      </c>
      <c r="BE108" s="207">
        <f>IF(N108="základní",J108,0)</f>
        <v>0</v>
      </c>
      <c r="BF108" s="207">
        <f>IF(N108="snížená",J108,0)</f>
        <v>0</v>
      </c>
      <c r="BG108" s="207">
        <f>IF(N108="zákl. přenesená",J108,0)</f>
        <v>0</v>
      </c>
      <c r="BH108" s="207">
        <f>IF(N108="sníž. přenesená",J108,0)</f>
        <v>0</v>
      </c>
      <c r="BI108" s="207">
        <f>IF(N108="nulová",J108,0)</f>
        <v>0</v>
      </c>
      <c r="BJ108" s="110" t="s">
        <v>76</v>
      </c>
      <c r="BK108" s="207">
        <f>ROUND(I108*H108,2)</f>
        <v>0</v>
      </c>
      <c r="BL108" s="110" t="s">
        <v>146</v>
      </c>
      <c r="BM108" s="110" t="s">
        <v>1330</v>
      </c>
    </row>
    <row r="109" spans="2:47" s="259" customFormat="1" ht="40.5">
      <c r="B109" s="119"/>
      <c r="D109" s="208" t="s">
        <v>148</v>
      </c>
      <c r="F109" s="209" t="s">
        <v>166</v>
      </c>
      <c r="L109" s="119"/>
      <c r="M109" s="210"/>
      <c r="N109" s="262"/>
      <c r="O109" s="262"/>
      <c r="P109" s="262"/>
      <c r="Q109" s="262"/>
      <c r="R109" s="262"/>
      <c r="S109" s="262"/>
      <c r="T109" s="211"/>
      <c r="AT109" s="110" t="s">
        <v>148</v>
      </c>
      <c r="AU109" s="110" t="s">
        <v>78</v>
      </c>
    </row>
    <row r="110" spans="2:47" s="259" customFormat="1" ht="40.5">
      <c r="B110" s="119"/>
      <c r="D110" s="208" t="s">
        <v>159</v>
      </c>
      <c r="F110" s="212" t="s">
        <v>1329</v>
      </c>
      <c r="L110" s="119"/>
      <c r="M110" s="210"/>
      <c r="N110" s="262"/>
      <c r="O110" s="262"/>
      <c r="P110" s="262"/>
      <c r="Q110" s="262"/>
      <c r="R110" s="262"/>
      <c r="S110" s="262"/>
      <c r="T110" s="211"/>
      <c r="AT110" s="110" t="s">
        <v>159</v>
      </c>
      <c r="AU110" s="110" t="s">
        <v>78</v>
      </c>
    </row>
    <row r="111" spans="2:51" s="214" customFormat="1" ht="13.5">
      <c r="B111" s="213"/>
      <c r="D111" s="208" t="s">
        <v>161</v>
      </c>
      <c r="E111" s="215" t="s">
        <v>5</v>
      </c>
      <c r="F111" s="216" t="s">
        <v>1331</v>
      </c>
      <c r="H111" s="215" t="s">
        <v>5</v>
      </c>
      <c r="L111" s="213"/>
      <c r="M111" s="217"/>
      <c r="N111" s="218"/>
      <c r="O111" s="218"/>
      <c r="P111" s="218"/>
      <c r="Q111" s="218"/>
      <c r="R111" s="218"/>
      <c r="S111" s="218"/>
      <c r="T111" s="219"/>
      <c r="AT111" s="215" t="s">
        <v>161</v>
      </c>
      <c r="AU111" s="215" t="s">
        <v>78</v>
      </c>
      <c r="AV111" s="214" t="s">
        <v>76</v>
      </c>
      <c r="AW111" s="214" t="s">
        <v>34</v>
      </c>
      <c r="AX111" s="214" t="s">
        <v>70</v>
      </c>
      <c r="AY111" s="215" t="s">
        <v>139</v>
      </c>
    </row>
    <row r="112" spans="2:51" s="221" customFormat="1" ht="13.5">
      <c r="B112" s="220"/>
      <c r="D112" s="208" t="s">
        <v>161</v>
      </c>
      <c r="E112" s="222" t="s">
        <v>5</v>
      </c>
      <c r="F112" s="223" t="s">
        <v>1332</v>
      </c>
      <c r="H112" s="224">
        <v>20.25</v>
      </c>
      <c r="L112" s="220"/>
      <c r="M112" s="225"/>
      <c r="N112" s="226"/>
      <c r="O112" s="226"/>
      <c r="P112" s="226"/>
      <c r="Q112" s="226"/>
      <c r="R112" s="226"/>
      <c r="S112" s="226"/>
      <c r="T112" s="227"/>
      <c r="AT112" s="222" t="s">
        <v>161</v>
      </c>
      <c r="AU112" s="222" t="s">
        <v>78</v>
      </c>
      <c r="AV112" s="221" t="s">
        <v>78</v>
      </c>
      <c r="AW112" s="221" t="s">
        <v>34</v>
      </c>
      <c r="AX112" s="221" t="s">
        <v>70</v>
      </c>
      <c r="AY112" s="222" t="s">
        <v>139</v>
      </c>
    </row>
    <row r="113" spans="2:51" s="214" customFormat="1" ht="13.5">
      <c r="B113" s="213"/>
      <c r="D113" s="208" t="s">
        <v>161</v>
      </c>
      <c r="E113" s="215" t="s">
        <v>5</v>
      </c>
      <c r="F113" s="216" t="s">
        <v>1333</v>
      </c>
      <c r="H113" s="215" t="s">
        <v>5</v>
      </c>
      <c r="L113" s="213"/>
      <c r="M113" s="217"/>
      <c r="N113" s="218"/>
      <c r="O113" s="218"/>
      <c r="P113" s="218"/>
      <c r="Q113" s="218"/>
      <c r="R113" s="218"/>
      <c r="S113" s="218"/>
      <c r="T113" s="219"/>
      <c r="AT113" s="215" t="s">
        <v>161</v>
      </c>
      <c r="AU113" s="215" t="s">
        <v>78</v>
      </c>
      <c r="AV113" s="214" t="s">
        <v>76</v>
      </c>
      <c r="AW113" s="214" t="s">
        <v>34</v>
      </c>
      <c r="AX113" s="214" t="s">
        <v>70</v>
      </c>
      <c r="AY113" s="215" t="s">
        <v>139</v>
      </c>
    </row>
    <row r="114" spans="2:51" s="221" customFormat="1" ht="13.5">
      <c r="B114" s="220"/>
      <c r="D114" s="208" t="s">
        <v>161</v>
      </c>
      <c r="E114" s="222" t="s">
        <v>5</v>
      </c>
      <c r="F114" s="223" t="s">
        <v>1334</v>
      </c>
      <c r="H114" s="224">
        <v>14.4</v>
      </c>
      <c r="L114" s="220"/>
      <c r="M114" s="225"/>
      <c r="N114" s="226"/>
      <c r="O114" s="226"/>
      <c r="P114" s="226"/>
      <c r="Q114" s="226"/>
      <c r="R114" s="226"/>
      <c r="S114" s="226"/>
      <c r="T114" s="227"/>
      <c r="AT114" s="222" t="s">
        <v>161</v>
      </c>
      <c r="AU114" s="222" t="s">
        <v>78</v>
      </c>
      <c r="AV114" s="221" t="s">
        <v>78</v>
      </c>
      <c r="AW114" s="221" t="s">
        <v>34</v>
      </c>
      <c r="AX114" s="221" t="s">
        <v>70</v>
      </c>
      <c r="AY114" s="222" t="s">
        <v>139</v>
      </c>
    </row>
    <row r="115" spans="2:51" s="229" customFormat="1" ht="13.5">
      <c r="B115" s="228"/>
      <c r="D115" s="208" t="s">
        <v>161</v>
      </c>
      <c r="E115" s="230" t="s">
        <v>5</v>
      </c>
      <c r="F115" s="231" t="s">
        <v>173</v>
      </c>
      <c r="H115" s="232">
        <v>34.65</v>
      </c>
      <c r="L115" s="228"/>
      <c r="M115" s="233"/>
      <c r="N115" s="234"/>
      <c r="O115" s="234"/>
      <c r="P115" s="234"/>
      <c r="Q115" s="234"/>
      <c r="R115" s="234"/>
      <c r="S115" s="234"/>
      <c r="T115" s="235"/>
      <c r="AT115" s="230" t="s">
        <v>161</v>
      </c>
      <c r="AU115" s="230" t="s">
        <v>78</v>
      </c>
      <c r="AV115" s="229" t="s">
        <v>146</v>
      </c>
      <c r="AW115" s="229" t="s">
        <v>34</v>
      </c>
      <c r="AX115" s="229" t="s">
        <v>76</v>
      </c>
      <c r="AY115" s="230" t="s">
        <v>139</v>
      </c>
    </row>
    <row r="116" spans="2:65" s="259" customFormat="1" ht="25.5" customHeight="1">
      <c r="B116" s="119"/>
      <c r="C116" s="196" t="s">
        <v>174</v>
      </c>
      <c r="D116" s="196" t="s">
        <v>141</v>
      </c>
      <c r="E116" s="197" t="s">
        <v>186</v>
      </c>
      <c r="F116" s="198" t="s">
        <v>187</v>
      </c>
      <c r="G116" s="199" t="s">
        <v>144</v>
      </c>
      <c r="H116" s="200">
        <v>112.5</v>
      </c>
      <c r="I116" s="6"/>
      <c r="J116" s="202">
        <f>ROUND(I116*H116,2)</f>
        <v>0</v>
      </c>
      <c r="K116" s="198" t="s">
        <v>145</v>
      </c>
      <c r="L116" s="119"/>
      <c r="M116" s="203" t="s">
        <v>5</v>
      </c>
      <c r="N116" s="204" t="s">
        <v>41</v>
      </c>
      <c r="O116" s="262"/>
      <c r="P116" s="205">
        <f>O116*H116</f>
        <v>0</v>
      </c>
      <c r="Q116" s="205">
        <v>7E-05</v>
      </c>
      <c r="R116" s="205">
        <f>Q116*H116</f>
        <v>0.007875</v>
      </c>
      <c r="S116" s="205">
        <v>0.128</v>
      </c>
      <c r="T116" s="206">
        <f>S116*H116</f>
        <v>14.4</v>
      </c>
      <c r="AR116" s="110" t="s">
        <v>146</v>
      </c>
      <c r="AT116" s="110" t="s">
        <v>141</v>
      </c>
      <c r="AU116" s="110" t="s">
        <v>78</v>
      </c>
      <c r="AY116" s="110" t="s">
        <v>139</v>
      </c>
      <c r="BE116" s="207">
        <f>IF(N116="základní",J116,0)</f>
        <v>0</v>
      </c>
      <c r="BF116" s="207">
        <f>IF(N116="snížená",J116,0)</f>
        <v>0</v>
      </c>
      <c r="BG116" s="207">
        <f>IF(N116="zákl. přenesená",J116,0)</f>
        <v>0</v>
      </c>
      <c r="BH116" s="207">
        <f>IF(N116="sníž. přenesená",J116,0)</f>
        <v>0</v>
      </c>
      <c r="BI116" s="207">
        <f>IF(N116="nulová",J116,0)</f>
        <v>0</v>
      </c>
      <c r="BJ116" s="110" t="s">
        <v>76</v>
      </c>
      <c r="BK116" s="207">
        <f>ROUND(I116*H116,2)</f>
        <v>0</v>
      </c>
      <c r="BL116" s="110" t="s">
        <v>146</v>
      </c>
      <c r="BM116" s="110" t="s">
        <v>1335</v>
      </c>
    </row>
    <row r="117" spans="2:47" s="259" customFormat="1" ht="27">
      <c r="B117" s="119"/>
      <c r="D117" s="208" t="s">
        <v>148</v>
      </c>
      <c r="F117" s="209" t="s">
        <v>189</v>
      </c>
      <c r="L117" s="119"/>
      <c r="M117" s="210"/>
      <c r="N117" s="262"/>
      <c r="O117" s="262"/>
      <c r="P117" s="262"/>
      <c r="Q117" s="262"/>
      <c r="R117" s="262"/>
      <c r="S117" s="262"/>
      <c r="T117" s="211"/>
      <c r="AT117" s="110" t="s">
        <v>148</v>
      </c>
      <c r="AU117" s="110" t="s">
        <v>78</v>
      </c>
    </row>
    <row r="118" spans="2:47" s="259" customFormat="1" ht="40.5">
      <c r="B118" s="119"/>
      <c r="D118" s="208" t="s">
        <v>159</v>
      </c>
      <c r="F118" s="212" t="s">
        <v>1329</v>
      </c>
      <c r="L118" s="119"/>
      <c r="M118" s="210"/>
      <c r="N118" s="262"/>
      <c r="O118" s="262"/>
      <c r="P118" s="262"/>
      <c r="Q118" s="262"/>
      <c r="R118" s="262"/>
      <c r="S118" s="262"/>
      <c r="T118" s="211"/>
      <c r="AT118" s="110" t="s">
        <v>159</v>
      </c>
      <c r="AU118" s="110" t="s">
        <v>78</v>
      </c>
    </row>
    <row r="119" spans="2:51" s="214" customFormat="1" ht="13.5">
      <c r="B119" s="213"/>
      <c r="D119" s="208" t="s">
        <v>161</v>
      </c>
      <c r="E119" s="215" t="s">
        <v>5</v>
      </c>
      <c r="F119" s="216" t="s">
        <v>1331</v>
      </c>
      <c r="H119" s="215" t="s">
        <v>5</v>
      </c>
      <c r="L119" s="213"/>
      <c r="M119" s="217"/>
      <c r="N119" s="218"/>
      <c r="O119" s="218"/>
      <c r="P119" s="218"/>
      <c r="Q119" s="218"/>
      <c r="R119" s="218"/>
      <c r="S119" s="218"/>
      <c r="T119" s="219"/>
      <c r="AT119" s="215" t="s">
        <v>161</v>
      </c>
      <c r="AU119" s="215" t="s">
        <v>78</v>
      </c>
      <c r="AV119" s="214" t="s">
        <v>76</v>
      </c>
      <c r="AW119" s="214" t="s">
        <v>34</v>
      </c>
      <c r="AX119" s="214" t="s">
        <v>70</v>
      </c>
      <c r="AY119" s="215" t="s">
        <v>139</v>
      </c>
    </row>
    <row r="120" spans="2:51" s="221" customFormat="1" ht="13.5">
      <c r="B120" s="220"/>
      <c r="D120" s="208" t="s">
        <v>161</v>
      </c>
      <c r="E120" s="222" t="s">
        <v>5</v>
      </c>
      <c r="F120" s="223" t="s">
        <v>1336</v>
      </c>
      <c r="H120" s="224">
        <v>40.5</v>
      </c>
      <c r="L120" s="220"/>
      <c r="M120" s="225"/>
      <c r="N120" s="226"/>
      <c r="O120" s="226"/>
      <c r="P120" s="226"/>
      <c r="Q120" s="226"/>
      <c r="R120" s="226"/>
      <c r="S120" s="226"/>
      <c r="T120" s="227"/>
      <c r="AT120" s="222" t="s">
        <v>161</v>
      </c>
      <c r="AU120" s="222" t="s">
        <v>78</v>
      </c>
      <c r="AV120" s="221" t="s">
        <v>78</v>
      </c>
      <c r="AW120" s="221" t="s">
        <v>34</v>
      </c>
      <c r="AX120" s="221" t="s">
        <v>70</v>
      </c>
      <c r="AY120" s="222" t="s">
        <v>139</v>
      </c>
    </row>
    <row r="121" spans="2:51" s="214" customFormat="1" ht="13.5">
      <c r="B121" s="213"/>
      <c r="D121" s="208" t="s">
        <v>161</v>
      </c>
      <c r="E121" s="215" t="s">
        <v>5</v>
      </c>
      <c r="F121" s="216" t="s">
        <v>1333</v>
      </c>
      <c r="H121" s="215" t="s">
        <v>5</v>
      </c>
      <c r="L121" s="213"/>
      <c r="M121" s="217"/>
      <c r="N121" s="218"/>
      <c r="O121" s="218"/>
      <c r="P121" s="218"/>
      <c r="Q121" s="218"/>
      <c r="R121" s="218"/>
      <c r="S121" s="218"/>
      <c r="T121" s="219"/>
      <c r="AT121" s="215" t="s">
        <v>161</v>
      </c>
      <c r="AU121" s="215" t="s">
        <v>78</v>
      </c>
      <c r="AV121" s="214" t="s">
        <v>76</v>
      </c>
      <c r="AW121" s="214" t="s">
        <v>34</v>
      </c>
      <c r="AX121" s="214" t="s">
        <v>70</v>
      </c>
      <c r="AY121" s="215" t="s">
        <v>139</v>
      </c>
    </row>
    <row r="122" spans="2:51" s="221" customFormat="1" ht="13.5">
      <c r="B122" s="220"/>
      <c r="D122" s="208" t="s">
        <v>161</v>
      </c>
      <c r="E122" s="222" t="s">
        <v>5</v>
      </c>
      <c r="F122" s="223" t="s">
        <v>1337</v>
      </c>
      <c r="H122" s="224">
        <v>72</v>
      </c>
      <c r="L122" s="220"/>
      <c r="M122" s="225"/>
      <c r="N122" s="226"/>
      <c r="O122" s="226"/>
      <c r="P122" s="226"/>
      <c r="Q122" s="226"/>
      <c r="R122" s="226"/>
      <c r="S122" s="226"/>
      <c r="T122" s="227"/>
      <c r="AT122" s="222" t="s">
        <v>161</v>
      </c>
      <c r="AU122" s="222" t="s">
        <v>78</v>
      </c>
      <c r="AV122" s="221" t="s">
        <v>78</v>
      </c>
      <c r="AW122" s="221" t="s">
        <v>34</v>
      </c>
      <c r="AX122" s="221" t="s">
        <v>70</v>
      </c>
      <c r="AY122" s="222" t="s">
        <v>139</v>
      </c>
    </row>
    <row r="123" spans="2:51" s="229" customFormat="1" ht="13.5">
      <c r="B123" s="228"/>
      <c r="D123" s="208" t="s">
        <v>161</v>
      </c>
      <c r="E123" s="230" t="s">
        <v>5</v>
      </c>
      <c r="F123" s="231" t="s">
        <v>173</v>
      </c>
      <c r="H123" s="232">
        <v>112.5</v>
      </c>
      <c r="L123" s="228"/>
      <c r="M123" s="233"/>
      <c r="N123" s="234"/>
      <c r="O123" s="234"/>
      <c r="P123" s="234"/>
      <c r="Q123" s="234"/>
      <c r="R123" s="234"/>
      <c r="S123" s="234"/>
      <c r="T123" s="235"/>
      <c r="AT123" s="230" t="s">
        <v>161</v>
      </c>
      <c r="AU123" s="230" t="s">
        <v>78</v>
      </c>
      <c r="AV123" s="229" t="s">
        <v>146</v>
      </c>
      <c r="AW123" s="229" t="s">
        <v>34</v>
      </c>
      <c r="AX123" s="229" t="s">
        <v>76</v>
      </c>
      <c r="AY123" s="230" t="s">
        <v>139</v>
      </c>
    </row>
    <row r="124" spans="2:65" s="259" customFormat="1" ht="25.5" customHeight="1">
      <c r="B124" s="119"/>
      <c r="C124" s="196" t="s">
        <v>185</v>
      </c>
      <c r="D124" s="196" t="s">
        <v>141</v>
      </c>
      <c r="E124" s="197" t="s">
        <v>206</v>
      </c>
      <c r="F124" s="198" t="s">
        <v>207</v>
      </c>
      <c r="G124" s="199" t="s">
        <v>208</v>
      </c>
      <c r="H124" s="200">
        <v>1</v>
      </c>
      <c r="I124" s="6"/>
      <c r="J124" s="202">
        <f>ROUND(I124*H124,2)</f>
        <v>0</v>
      </c>
      <c r="K124" s="198" t="s">
        <v>5</v>
      </c>
      <c r="L124" s="119"/>
      <c r="M124" s="203" t="s">
        <v>5</v>
      </c>
      <c r="N124" s="204" t="s">
        <v>41</v>
      </c>
      <c r="O124" s="262"/>
      <c r="P124" s="205">
        <f>O124*H124</f>
        <v>0</v>
      </c>
      <c r="Q124" s="205">
        <v>0</v>
      </c>
      <c r="R124" s="205">
        <f>Q124*H124</f>
        <v>0</v>
      </c>
      <c r="S124" s="205">
        <v>0</v>
      </c>
      <c r="T124" s="206">
        <f>S124*H124</f>
        <v>0</v>
      </c>
      <c r="AR124" s="110" t="s">
        <v>146</v>
      </c>
      <c r="AT124" s="110" t="s">
        <v>141</v>
      </c>
      <c r="AU124" s="110" t="s">
        <v>78</v>
      </c>
      <c r="AY124" s="110" t="s">
        <v>139</v>
      </c>
      <c r="BE124" s="207">
        <f>IF(N124="základní",J124,0)</f>
        <v>0</v>
      </c>
      <c r="BF124" s="207">
        <f>IF(N124="snížená",J124,0)</f>
        <v>0</v>
      </c>
      <c r="BG124" s="207">
        <f>IF(N124="zákl. přenesená",J124,0)</f>
        <v>0</v>
      </c>
      <c r="BH124" s="207">
        <f>IF(N124="sníž. přenesená",J124,0)</f>
        <v>0</v>
      </c>
      <c r="BI124" s="207">
        <f>IF(N124="nulová",J124,0)</f>
        <v>0</v>
      </c>
      <c r="BJ124" s="110" t="s">
        <v>76</v>
      </c>
      <c r="BK124" s="207">
        <f>ROUND(I124*H124,2)</f>
        <v>0</v>
      </c>
      <c r="BL124" s="110" t="s">
        <v>146</v>
      </c>
      <c r="BM124" s="110" t="s">
        <v>1338</v>
      </c>
    </row>
    <row r="125" spans="2:47" s="259" customFormat="1" ht="13.5">
      <c r="B125" s="119"/>
      <c r="D125" s="208" t="s">
        <v>148</v>
      </c>
      <c r="F125" s="209" t="s">
        <v>207</v>
      </c>
      <c r="L125" s="119"/>
      <c r="M125" s="210"/>
      <c r="N125" s="262"/>
      <c r="O125" s="262"/>
      <c r="P125" s="262"/>
      <c r="Q125" s="262"/>
      <c r="R125" s="262"/>
      <c r="S125" s="262"/>
      <c r="T125" s="211"/>
      <c r="AT125" s="110" t="s">
        <v>148</v>
      </c>
      <c r="AU125" s="110" t="s">
        <v>78</v>
      </c>
    </row>
    <row r="126" spans="2:47" s="259" customFormat="1" ht="27">
      <c r="B126" s="119"/>
      <c r="D126" s="208" t="s">
        <v>159</v>
      </c>
      <c r="F126" s="212" t="s">
        <v>1326</v>
      </c>
      <c r="L126" s="119"/>
      <c r="M126" s="210"/>
      <c r="N126" s="262"/>
      <c r="O126" s="262"/>
      <c r="P126" s="262"/>
      <c r="Q126" s="262"/>
      <c r="R126" s="262"/>
      <c r="S126" s="262"/>
      <c r="T126" s="211"/>
      <c r="AT126" s="110" t="s">
        <v>159</v>
      </c>
      <c r="AU126" s="110" t="s">
        <v>78</v>
      </c>
    </row>
    <row r="127" spans="2:51" s="221" customFormat="1" ht="13.5">
      <c r="B127" s="220"/>
      <c r="D127" s="208" t="s">
        <v>161</v>
      </c>
      <c r="E127" s="222" t="s">
        <v>5</v>
      </c>
      <c r="F127" s="223" t="s">
        <v>76</v>
      </c>
      <c r="H127" s="224">
        <v>1</v>
      </c>
      <c r="L127" s="220"/>
      <c r="M127" s="225"/>
      <c r="N127" s="226"/>
      <c r="O127" s="226"/>
      <c r="P127" s="226"/>
      <c r="Q127" s="226"/>
      <c r="R127" s="226"/>
      <c r="S127" s="226"/>
      <c r="T127" s="227"/>
      <c r="AT127" s="222" t="s">
        <v>161</v>
      </c>
      <c r="AU127" s="222" t="s">
        <v>78</v>
      </c>
      <c r="AV127" s="221" t="s">
        <v>78</v>
      </c>
      <c r="AW127" s="221" t="s">
        <v>34</v>
      </c>
      <c r="AX127" s="221" t="s">
        <v>76</v>
      </c>
      <c r="AY127" s="222" t="s">
        <v>139</v>
      </c>
    </row>
    <row r="128" spans="2:65" s="259" customFormat="1" ht="16.5" customHeight="1">
      <c r="B128" s="119"/>
      <c r="C128" s="196" t="s">
        <v>205</v>
      </c>
      <c r="D128" s="196" t="s">
        <v>141</v>
      </c>
      <c r="E128" s="197" t="s">
        <v>230</v>
      </c>
      <c r="F128" s="198" t="s">
        <v>231</v>
      </c>
      <c r="G128" s="199" t="s">
        <v>232</v>
      </c>
      <c r="H128" s="200">
        <v>720</v>
      </c>
      <c r="I128" s="6"/>
      <c r="J128" s="202">
        <f>ROUND(I128*H128,2)</f>
        <v>0</v>
      </c>
      <c r="K128" s="198" t="s">
        <v>145</v>
      </c>
      <c r="L128" s="119"/>
      <c r="M128" s="203" t="s">
        <v>5</v>
      </c>
      <c r="N128" s="204" t="s">
        <v>41</v>
      </c>
      <c r="O128" s="262"/>
      <c r="P128" s="205">
        <f>O128*H128</f>
        <v>0</v>
      </c>
      <c r="Q128" s="205">
        <v>0</v>
      </c>
      <c r="R128" s="205">
        <f>Q128*H128</f>
        <v>0</v>
      </c>
      <c r="S128" s="205">
        <v>0</v>
      </c>
      <c r="T128" s="206">
        <f>S128*H128</f>
        <v>0</v>
      </c>
      <c r="AR128" s="110" t="s">
        <v>146</v>
      </c>
      <c r="AT128" s="110" t="s">
        <v>141</v>
      </c>
      <c r="AU128" s="110" t="s">
        <v>78</v>
      </c>
      <c r="AY128" s="110" t="s">
        <v>139</v>
      </c>
      <c r="BE128" s="207">
        <f>IF(N128="základní",J128,0)</f>
        <v>0</v>
      </c>
      <c r="BF128" s="207">
        <f>IF(N128="snížená",J128,0)</f>
        <v>0</v>
      </c>
      <c r="BG128" s="207">
        <f>IF(N128="zákl. přenesená",J128,0)</f>
        <v>0</v>
      </c>
      <c r="BH128" s="207">
        <f>IF(N128="sníž. přenesená",J128,0)</f>
        <v>0</v>
      </c>
      <c r="BI128" s="207">
        <f>IF(N128="nulová",J128,0)</f>
        <v>0</v>
      </c>
      <c r="BJ128" s="110" t="s">
        <v>76</v>
      </c>
      <c r="BK128" s="207">
        <f>ROUND(I128*H128,2)</f>
        <v>0</v>
      </c>
      <c r="BL128" s="110" t="s">
        <v>146</v>
      </c>
      <c r="BM128" s="110" t="s">
        <v>1339</v>
      </c>
    </row>
    <row r="129" spans="2:47" s="259" customFormat="1" ht="13.5">
      <c r="B129" s="119"/>
      <c r="D129" s="208" t="s">
        <v>148</v>
      </c>
      <c r="F129" s="209" t="s">
        <v>234</v>
      </c>
      <c r="L129" s="119"/>
      <c r="M129" s="210"/>
      <c r="N129" s="262"/>
      <c r="O129" s="262"/>
      <c r="P129" s="262"/>
      <c r="Q129" s="262"/>
      <c r="R129" s="262"/>
      <c r="S129" s="262"/>
      <c r="T129" s="211"/>
      <c r="AT129" s="110" t="s">
        <v>148</v>
      </c>
      <c r="AU129" s="110" t="s">
        <v>78</v>
      </c>
    </row>
    <row r="130" spans="2:51" s="214" customFormat="1" ht="13.5">
      <c r="B130" s="213"/>
      <c r="D130" s="208" t="s">
        <v>161</v>
      </c>
      <c r="E130" s="215" t="s">
        <v>5</v>
      </c>
      <c r="F130" s="216" t="s">
        <v>235</v>
      </c>
      <c r="H130" s="215" t="s">
        <v>5</v>
      </c>
      <c r="L130" s="213"/>
      <c r="M130" s="217"/>
      <c r="N130" s="218"/>
      <c r="O130" s="218"/>
      <c r="P130" s="218"/>
      <c r="Q130" s="218"/>
      <c r="R130" s="218"/>
      <c r="S130" s="218"/>
      <c r="T130" s="219"/>
      <c r="AT130" s="215" t="s">
        <v>161</v>
      </c>
      <c r="AU130" s="215" t="s">
        <v>78</v>
      </c>
      <c r="AV130" s="214" t="s">
        <v>76</v>
      </c>
      <c r="AW130" s="214" t="s">
        <v>34</v>
      </c>
      <c r="AX130" s="214" t="s">
        <v>70</v>
      </c>
      <c r="AY130" s="215" t="s">
        <v>139</v>
      </c>
    </row>
    <row r="131" spans="2:51" s="221" customFormat="1" ht="13.5">
      <c r="B131" s="220"/>
      <c r="D131" s="208" t="s">
        <v>161</v>
      </c>
      <c r="E131" s="222" t="s">
        <v>5</v>
      </c>
      <c r="F131" s="223" t="s">
        <v>1340</v>
      </c>
      <c r="H131" s="224">
        <v>720</v>
      </c>
      <c r="L131" s="220"/>
      <c r="M131" s="225"/>
      <c r="N131" s="226"/>
      <c r="O131" s="226"/>
      <c r="P131" s="226"/>
      <c r="Q131" s="226"/>
      <c r="R131" s="226"/>
      <c r="S131" s="226"/>
      <c r="T131" s="227"/>
      <c r="AT131" s="222" t="s">
        <v>161</v>
      </c>
      <c r="AU131" s="222" t="s">
        <v>78</v>
      </c>
      <c r="AV131" s="221" t="s">
        <v>78</v>
      </c>
      <c r="AW131" s="221" t="s">
        <v>34</v>
      </c>
      <c r="AX131" s="221" t="s">
        <v>76</v>
      </c>
      <c r="AY131" s="222" t="s">
        <v>139</v>
      </c>
    </row>
    <row r="132" spans="2:65" s="259" customFormat="1" ht="25.5" customHeight="1">
      <c r="B132" s="119"/>
      <c r="C132" s="196" t="s">
        <v>213</v>
      </c>
      <c r="D132" s="196" t="s">
        <v>141</v>
      </c>
      <c r="E132" s="197" t="s">
        <v>247</v>
      </c>
      <c r="F132" s="198" t="s">
        <v>248</v>
      </c>
      <c r="G132" s="199" t="s">
        <v>249</v>
      </c>
      <c r="H132" s="200">
        <v>30</v>
      </c>
      <c r="I132" s="6"/>
      <c r="J132" s="202">
        <f>ROUND(I132*H132,2)</f>
        <v>0</v>
      </c>
      <c r="K132" s="198" t="s">
        <v>145</v>
      </c>
      <c r="L132" s="119"/>
      <c r="M132" s="203" t="s">
        <v>5</v>
      </c>
      <c r="N132" s="204" t="s">
        <v>41</v>
      </c>
      <c r="O132" s="262"/>
      <c r="P132" s="205">
        <f>O132*H132</f>
        <v>0</v>
      </c>
      <c r="Q132" s="205">
        <v>0</v>
      </c>
      <c r="R132" s="205">
        <f>Q132*H132</f>
        <v>0</v>
      </c>
      <c r="S132" s="205">
        <v>0</v>
      </c>
      <c r="T132" s="206">
        <f>S132*H132</f>
        <v>0</v>
      </c>
      <c r="AR132" s="110" t="s">
        <v>146</v>
      </c>
      <c r="AT132" s="110" t="s">
        <v>141</v>
      </c>
      <c r="AU132" s="110" t="s">
        <v>78</v>
      </c>
      <c r="AY132" s="110" t="s">
        <v>139</v>
      </c>
      <c r="BE132" s="207">
        <f>IF(N132="základní",J132,0)</f>
        <v>0</v>
      </c>
      <c r="BF132" s="207">
        <f>IF(N132="snížená",J132,0)</f>
        <v>0</v>
      </c>
      <c r="BG132" s="207">
        <f>IF(N132="zákl. přenesená",J132,0)</f>
        <v>0</v>
      </c>
      <c r="BH132" s="207">
        <f>IF(N132="sníž. přenesená",J132,0)</f>
        <v>0</v>
      </c>
      <c r="BI132" s="207">
        <f>IF(N132="nulová",J132,0)</f>
        <v>0</v>
      </c>
      <c r="BJ132" s="110" t="s">
        <v>76</v>
      </c>
      <c r="BK132" s="207">
        <f>ROUND(I132*H132,2)</f>
        <v>0</v>
      </c>
      <c r="BL132" s="110" t="s">
        <v>146</v>
      </c>
      <c r="BM132" s="110" t="s">
        <v>1341</v>
      </c>
    </row>
    <row r="133" spans="2:47" s="259" customFormat="1" ht="27">
      <c r="B133" s="119"/>
      <c r="D133" s="208" t="s">
        <v>148</v>
      </c>
      <c r="F133" s="209" t="s">
        <v>251</v>
      </c>
      <c r="L133" s="119"/>
      <c r="M133" s="210"/>
      <c r="N133" s="262"/>
      <c r="O133" s="262"/>
      <c r="P133" s="262"/>
      <c r="Q133" s="262"/>
      <c r="R133" s="262"/>
      <c r="S133" s="262"/>
      <c r="T133" s="211"/>
      <c r="AT133" s="110" t="s">
        <v>148</v>
      </c>
      <c r="AU133" s="110" t="s">
        <v>78</v>
      </c>
    </row>
    <row r="134" spans="2:51" s="221" customFormat="1" ht="13.5">
      <c r="B134" s="220"/>
      <c r="D134" s="208" t="s">
        <v>161</v>
      </c>
      <c r="E134" s="222" t="s">
        <v>5</v>
      </c>
      <c r="F134" s="223" t="s">
        <v>372</v>
      </c>
      <c r="H134" s="224">
        <v>30</v>
      </c>
      <c r="L134" s="220"/>
      <c r="M134" s="225"/>
      <c r="N134" s="226"/>
      <c r="O134" s="226"/>
      <c r="P134" s="226"/>
      <c r="Q134" s="226"/>
      <c r="R134" s="226"/>
      <c r="S134" s="226"/>
      <c r="T134" s="227"/>
      <c r="AT134" s="222" t="s">
        <v>161</v>
      </c>
      <c r="AU134" s="222" t="s">
        <v>78</v>
      </c>
      <c r="AV134" s="221" t="s">
        <v>78</v>
      </c>
      <c r="AW134" s="221" t="s">
        <v>34</v>
      </c>
      <c r="AX134" s="221" t="s">
        <v>76</v>
      </c>
      <c r="AY134" s="222" t="s">
        <v>139</v>
      </c>
    </row>
    <row r="135" spans="2:65" s="259" customFormat="1" ht="16.5" customHeight="1">
      <c r="B135" s="119"/>
      <c r="C135" s="196" t="s">
        <v>217</v>
      </c>
      <c r="D135" s="196" t="s">
        <v>141</v>
      </c>
      <c r="E135" s="197" t="s">
        <v>310</v>
      </c>
      <c r="F135" s="198" t="s">
        <v>311</v>
      </c>
      <c r="G135" s="199" t="s">
        <v>302</v>
      </c>
      <c r="H135" s="200">
        <v>47.32</v>
      </c>
      <c r="I135" s="6"/>
      <c r="J135" s="202">
        <f>ROUND(I135*H135,2)</f>
        <v>0</v>
      </c>
      <c r="K135" s="198" t="s">
        <v>145</v>
      </c>
      <c r="L135" s="119"/>
      <c r="M135" s="203" t="s">
        <v>5</v>
      </c>
      <c r="N135" s="204" t="s">
        <v>41</v>
      </c>
      <c r="O135" s="262"/>
      <c r="P135" s="205">
        <f>O135*H135</f>
        <v>0</v>
      </c>
      <c r="Q135" s="205">
        <v>0</v>
      </c>
      <c r="R135" s="205">
        <f>Q135*H135</f>
        <v>0</v>
      </c>
      <c r="S135" s="205">
        <v>0</v>
      </c>
      <c r="T135" s="206">
        <f>S135*H135</f>
        <v>0</v>
      </c>
      <c r="AR135" s="110" t="s">
        <v>146</v>
      </c>
      <c r="AT135" s="110" t="s">
        <v>141</v>
      </c>
      <c r="AU135" s="110" t="s">
        <v>78</v>
      </c>
      <c r="AY135" s="110" t="s">
        <v>139</v>
      </c>
      <c r="BE135" s="207">
        <f>IF(N135="základní",J135,0)</f>
        <v>0</v>
      </c>
      <c r="BF135" s="207">
        <f>IF(N135="snížená",J135,0)</f>
        <v>0</v>
      </c>
      <c r="BG135" s="207">
        <f>IF(N135="zákl. přenesená",J135,0)</f>
        <v>0</v>
      </c>
      <c r="BH135" s="207">
        <f>IF(N135="sníž. přenesená",J135,0)</f>
        <v>0</v>
      </c>
      <c r="BI135" s="207">
        <f>IF(N135="nulová",J135,0)</f>
        <v>0</v>
      </c>
      <c r="BJ135" s="110" t="s">
        <v>76</v>
      </c>
      <c r="BK135" s="207">
        <f>ROUND(I135*H135,2)</f>
        <v>0</v>
      </c>
      <c r="BL135" s="110" t="s">
        <v>146</v>
      </c>
      <c r="BM135" s="110" t="s">
        <v>1342</v>
      </c>
    </row>
    <row r="136" spans="2:47" s="259" customFormat="1" ht="27">
      <c r="B136" s="119"/>
      <c r="D136" s="208" t="s">
        <v>148</v>
      </c>
      <c r="F136" s="209" t="s">
        <v>313</v>
      </c>
      <c r="L136" s="119"/>
      <c r="M136" s="210"/>
      <c r="N136" s="262"/>
      <c r="O136" s="262"/>
      <c r="P136" s="262"/>
      <c r="Q136" s="262"/>
      <c r="R136" s="262"/>
      <c r="S136" s="262"/>
      <c r="T136" s="211"/>
      <c r="AT136" s="110" t="s">
        <v>148</v>
      </c>
      <c r="AU136" s="110" t="s">
        <v>78</v>
      </c>
    </row>
    <row r="137" spans="2:47" s="259" customFormat="1" ht="40.5">
      <c r="B137" s="119"/>
      <c r="D137" s="208" t="s">
        <v>159</v>
      </c>
      <c r="F137" s="212" t="s">
        <v>1343</v>
      </c>
      <c r="L137" s="119"/>
      <c r="M137" s="210"/>
      <c r="N137" s="262"/>
      <c r="O137" s="262"/>
      <c r="P137" s="262"/>
      <c r="Q137" s="262"/>
      <c r="R137" s="262"/>
      <c r="S137" s="262"/>
      <c r="T137" s="211"/>
      <c r="AT137" s="110" t="s">
        <v>159</v>
      </c>
      <c r="AU137" s="110" t="s">
        <v>78</v>
      </c>
    </row>
    <row r="138" spans="2:65" s="259" customFormat="1" ht="16.5" customHeight="1">
      <c r="B138" s="119"/>
      <c r="C138" s="196" t="s">
        <v>221</v>
      </c>
      <c r="D138" s="196" t="s">
        <v>141</v>
      </c>
      <c r="E138" s="197" t="s">
        <v>315</v>
      </c>
      <c r="F138" s="198" t="s">
        <v>316</v>
      </c>
      <c r="G138" s="199" t="s">
        <v>302</v>
      </c>
      <c r="H138" s="200">
        <v>47.32</v>
      </c>
      <c r="I138" s="6"/>
      <c r="J138" s="202">
        <f>ROUND(I138*H138,2)</f>
        <v>0</v>
      </c>
      <c r="K138" s="198" t="s">
        <v>145</v>
      </c>
      <c r="L138" s="119"/>
      <c r="M138" s="203" t="s">
        <v>5</v>
      </c>
      <c r="N138" s="204" t="s">
        <v>41</v>
      </c>
      <c r="O138" s="262"/>
      <c r="P138" s="205">
        <f>O138*H138</f>
        <v>0</v>
      </c>
      <c r="Q138" s="205">
        <v>0</v>
      </c>
      <c r="R138" s="205">
        <f>Q138*H138</f>
        <v>0</v>
      </c>
      <c r="S138" s="205">
        <v>0</v>
      </c>
      <c r="T138" s="206">
        <f>S138*H138</f>
        <v>0</v>
      </c>
      <c r="AR138" s="110" t="s">
        <v>146</v>
      </c>
      <c r="AT138" s="110" t="s">
        <v>141</v>
      </c>
      <c r="AU138" s="110" t="s">
        <v>78</v>
      </c>
      <c r="AY138" s="110" t="s">
        <v>139</v>
      </c>
      <c r="BE138" s="207">
        <f>IF(N138="základní",J138,0)</f>
        <v>0</v>
      </c>
      <c r="BF138" s="207">
        <f>IF(N138="snížená",J138,0)</f>
        <v>0</v>
      </c>
      <c r="BG138" s="207">
        <f>IF(N138="zákl. přenesená",J138,0)</f>
        <v>0</v>
      </c>
      <c r="BH138" s="207">
        <f>IF(N138="sníž. přenesená",J138,0)</f>
        <v>0</v>
      </c>
      <c r="BI138" s="207">
        <f>IF(N138="nulová",J138,0)</f>
        <v>0</v>
      </c>
      <c r="BJ138" s="110" t="s">
        <v>76</v>
      </c>
      <c r="BK138" s="207">
        <f>ROUND(I138*H138,2)</f>
        <v>0</v>
      </c>
      <c r="BL138" s="110" t="s">
        <v>146</v>
      </c>
      <c r="BM138" s="110" t="s">
        <v>1344</v>
      </c>
    </row>
    <row r="139" spans="2:47" s="259" customFormat="1" ht="27">
      <c r="B139" s="119"/>
      <c r="D139" s="208" t="s">
        <v>148</v>
      </c>
      <c r="F139" s="209" t="s">
        <v>318</v>
      </c>
      <c r="L139" s="119"/>
      <c r="M139" s="210"/>
      <c r="N139" s="262"/>
      <c r="O139" s="262"/>
      <c r="P139" s="262"/>
      <c r="Q139" s="262"/>
      <c r="R139" s="262"/>
      <c r="S139" s="262"/>
      <c r="T139" s="211"/>
      <c r="AT139" s="110" t="s">
        <v>148</v>
      </c>
      <c r="AU139" s="110" t="s">
        <v>78</v>
      </c>
    </row>
    <row r="140" spans="2:47" s="259" customFormat="1" ht="40.5">
      <c r="B140" s="119"/>
      <c r="D140" s="208" t="s">
        <v>159</v>
      </c>
      <c r="F140" s="212" t="s">
        <v>1343</v>
      </c>
      <c r="L140" s="119"/>
      <c r="M140" s="210"/>
      <c r="N140" s="262"/>
      <c r="O140" s="262"/>
      <c r="P140" s="262"/>
      <c r="Q140" s="262"/>
      <c r="R140" s="262"/>
      <c r="S140" s="262"/>
      <c r="T140" s="211"/>
      <c r="AT140" s="110" t="s">
        <v>159</v>
      </c>
      <c r="AU140" s="110" t="s">
        <v>78</v>
      </c>
    </row>
    <row r="141" spans="2:51" s="221" customFormat="1" ht="13.5">
      <c r="B141" s="220"/>
      <c r="D141" s="208" t="s">
        <v>161</v>
      </c>
      <c r="E141" s="222" t="s">
        <v>5</v>
      </c>
      <c r="F141" s="223" t="s">
        <v>1345</v>
      </c>
      <c r="H141" s="224">
        <v>94.64</v>
      </c>
      <c r="L141" s="220"/>
      <c r="M141" s="225"/>
      <c r="N141" s="226"/>
      <c r="O141" s="226"/>
      <c r="P141" s="226"/>
      <c r="Q141" s="226"/>
      <c r="R141" s="226"/>
      <c r="S141" s="226"/>
      <c r="T141" s="227"/>
      <c r="AT141" s="222" t="s">
        <v>161</v>
      </c>
      <c r="AU141" s="222" t="s">
        <v>78</v>
      </c>
      <c r="AV141" s="221" t="s">
        <v>78</v>
      </c>
      <c r="AW141" s="221" t="s">
        <v>34</v>
      </c>
      <c r="AX141" s="221" t="s">
        <v>70</v>
      </c>
      <c r="AY141" s="222" t="s">
        <v>139</v>
      </c>
    </row>
    <row r="142" spans="2:51" s="237" customFormat="1" ht="13.5">
      <c r="B142" s="236"/>
      <c r="D142" s="208" t="s">
        <v>161</v>
      </c>
      <c r="E142" s="238" t="s">
        <v>5</v>
      </c>
      <c r="F142" s="239" t="s">
        <v>353</v>
      </c>
      <c r="H142" s="240">
        <v>94.64</v>
      </c>
      <c r="L142" s="236"/>
      <c r="M142" s="241"/>
      <c r="N142" s="242"/>
      <c r="O142" s="242"/>
      <c r="P142" s="242"/>
      <c r="Q142" s="242"/>
      <c r="R142" s="242"/>
      <c r="S142" s="242"/>
      <c r="T142" s="243"/>
      <c r="AT142" s="238" t="s">
        <v>161</v>
      </c>
      <c r="AU142" s="238" t="s">
        <v>78</v>
      </c>
      <c r="AV142" s="237" t="s">
        <v>154</v>
      </c>
      <c r="AW142" s="237" t="s">
        <v>34</v>
      </c>
      <c r="AX142" s="237" t="s">
        <v>70</v>
      </c>
      <c r="AY142" s="238" t="s">
        <v>139</v>
      </c>
    </row>
    <row r="143" spans="2:51" s="221" customFormat="1" ht="13.5">
      <c r="B143" s="220"/>
      <c r="D143" s="208" t="s">
        <v>161</v>
      </c>
      <c r="E143" s="222" t="s">
        <v>5</v>
      </c>
      <c r="F143" s="223" t="s">
        <v>1346</v>
      </c>
      <c r="H143" s="224">
        <v>47.32</v>
      </c>
      <c r="L143" s="220"/>
      <c r="M143" s="225"/>
      <c r="N143" s="226"/>
      <c r="O143" s="226"/>
      <c r="P143" s="226"/>
      <c r="Q143" s="226"/>
      <c r="R143" s="226"/>
      <c r="S143" s="226"/>
      <c r="T143" s="227"/>
      <c r="AT143" s="222" t="s">
        <v>161</v>
      </c>
      <c r="AU143" s="222" t="s">
        <v>78</v>
      </c>
      <c r="AV143" s="221" t="s">
        <v>78</v>
      </c>
      <c r="AW143" s="221" t="s">
        <v>34</v>
      </c>
      <c r="AX143" s="221" t="s">
        <v>76</v>
      </c>
      <c r="AY143" s="222" t="s">
        <v>139</v>
      </c>
    </row>
    <row r="144" spans="2:65" s="259" customFormat="1" ht="16.5" customHeight="1">
      <c r="B144" s="119"/>
      <c r="C144" s="196" t="s">
        <v>229</v>
      </c>
      <c r="D144" s="196" t="s">
        <v>141</v>
      </c>
      <c r="E144" s="197" t="s">
        <v>322</v>
      </c>
      <c r="F144" s="198" t="s">
        <v>323</v>
      </c>
      <c r="G144" s="199" t="s">
        <v>302</v>
      </c>
      <c r="H144" s="200">
        <v>23.66</v>
      </c>
      <c r="I144" s="6"/>
      <c r="J144" s="202">
        <f>ROUND(I144*H144,2)</f>
        <v>0</v>
      </c>
      <c r="K144" s="198" t="s">
        <v>145</v>
      </c>
      <c r="L144" s="119"/>
      <c r="M144" s="203" t="s">
        <v>5</v>
      </c>
      <c r="N144" s="204" t="s">
        <v>41</v>
      </c>
      <c r="O144" s="262"/>
      <c r="P144" s="205">
        <f>O144*H144</f>
        <v>0</v>
      </c>
      <c r="Q144" s="205">
        <v>0</v>
      </c>
      <c r="R144" s="205">
        <f>Q144*H144</f>
        <v>0</v>
      </c>
      <c r="S144" s="205">
        <v>0</v>
      </c>
      <c r="T144" s="206">
        <f>S144*H144</f>
        <v>0</v>
      </c>
      <c r="AR144" s="110" t="s">
        <v>146</v>
      </c>
      <c r="AT144" s="110" t="s">
        <v>141</v>
      </c>
      <c r="AU144" s="110" t="s">
        <v>78</v>
      </c>
      <c r="AY144" s="110" t="s">
        <v>139</v>
      </c>
      <c r="BE144" s="207">
        <f>IF(N144="základní",J144,0)</f>
        <v>0</v>
      </c>
      <c r="BF144" s="207">
        <f>IF(N144="snížená",J144,0)</f>
        <v>0</v>
      </c>
      <c r="BG144" s="207">
        <f>IF(N144="zákl. přenesená",J144,0)</f>
        <v>0</v>
      </c>
      <c r="BH144" s="207">
        <f>IF(N144="sníž. přenesená",J144,0)</f>
        <v>0</v>
      </c>
      <c r="BI144" s="207">
        <f>IF(N144="nulová",J144,0)</f>
        <v>0</v>
      </c>
      <c r="BJ144" s="110" t="s">
        <v>76</v>
      </c>
      <c r="BK144" s="207">
        <f>ROUND(I144*H144,2)</f>
        <v>0</v>
      </c>
      <c r="BL144" s="110" t="s">
        <v>146</v>
      </c>
      <c r="BM144" s="110" t="s">
        <v>1347</v>
      </c>
    </row>
    <row r="145" spans="2:47" s="259" customFormat="1" ht="27">
      <c r="B145" s="119"/>
      <c r="D145" s="208" t="s">
        <v>148</v>
      </c>
      <c r="F145" s="209" t="s">
        <v>325</v>
      </c>
      <c r="L145" s="119"/>
      <c r="M145" s="210"/>
      <c r="N145" s="262"/>
      <c r="O145" s="262"/>
      <c r="P145" s="262"/>
      <c r="Q145" s="262"/>
      <c r="R145" s="262"/>
      <c r="S145" s="262"/>
      <c r="T145" s="211"/>
      <c r="AT145" s="110" t="s">
        <v>148</v>
      </c>
      <c r="AU145" s="110" t="s">
        <v>78</v>
      </c>
    </row>
    <row r="146" spans="2:51" s="221" customFormat="1" ht="13.5">
      <c r="B146" s="220"/>
      <c r="D146" s="208" t="s">
        <v>161</v>
      </c>
      <c r="E146" s="222" t="s">
        <v>5</v>
      </c>
      <c r="F146" s="223" t="s">
        <v>1348</v>
      </c>
      <c r="H146" s="224">
        <v>23.66</v>
      </c>
      <c r="L146" s="220"/>
      <c r="M146" s="225"/>
      <c r="N146" s="226"/>
      <c r="O146" s="226"/>
      <c r="P146" s="226"/>
      <c r="Q146" s="226"/>
      <c r="R146" s="226"/>
      <c r="S146" s="226"/>
      <c r="T146" s="227"/>
      <c r="AT146" s="222" t="s">
        <v>161</v>
      </c>
      <c r="AU146" s="222" t="s">
        <v>78</v>
      </c>
      <c r="AV146" s="221" t="s">
        <v>78</v>
      </c>
      <c r="AW146" s="221" t="s">
        <v>34</v>
      </c>
      <c r="AX146" s="221" t="s">
        <v>76</v>
      </c>
      <c r="AY146" s="222" t="s">
        <v>139</v>
      </c>
    </row>
    <row r="147" spans="2:65" s="259" customFormat="1" ht="16.5" customHeight="1">
      <c r="B147" s="119"/>
      <c r="C147" s="196" t="s">
        <v>237</v>
      </c>
      <c r="D147" s="196" t="s">
        <v>141</v>
      </c>
      <c r="E147" s="197" t="s">
        <v>1349</v>
      </c>
      <c r="F147" s="198" t="s">
        <v>1350</v>
      </c>
      <c r="G147" s="199" t="s">
        <v>302</v>
      </c>
      <c r="H147" s="200">
        <v>1.584</v>
      </c>
      <c r="I147" s="6"/>
      <c r="J147" s="202">
        <f>ROUND(I147*H147,2)</f>
        <v>0</v>
      </c>
      <c r="K147" s="198" t="s">
        <v>145</v>
      </c>
      <c r="L147" s="119"/>
      <c r="M147" s="203" t="s">
        <v>5</v>
      </c>
      <c r="N147" s="204" t="s">
        <v>41</v>
      </c>
      <c r="O147" s="262"/>
      <c r="P147" s="205">
        <f>O147*H147</f>
        <v>0</v>
      </c>
      <c r="Q147" s="205">
        <v>0</v>
      </c>
      <c r="R147" s="205">
        <f>Q147*H147</f>
        <v>0</v>
      </c>
      <c r="S147" s="205">
        <v>0</v>
      </c>
      <c r="T147" s="206">
        <f>S147*H147</f>
        <v>0</v>
      </c>
      <c r="AR147" s="110" t="s">
        <v>146</v>
      </c>
      <c r="AT147" s="110" t="s">
        <v>141</v>
      </c>
      <c r="AU147" s="110" t="s">
        <v>78</v>
      </c>
      <c r="AY147" s="110" t="s">
        <v>139</v>
      </c>
      <c r="BE147" s="207">
        <f>IF(N147="základní",J147,0)</f>
        <v>0</v>
      </c>
      <c r="BF147" s="207">
        <f>IF(N147="snížená",J147,0)</f>
        <v>0</v>
      </c>
      <c r="BG147" s="207">
        <f>IF(N147="zákl. přenesená",J147,0)</f>
        <v>0</v>
      </c>
      <c r="BH147" s="207">
        <f>IF(N147="sníž. přenesená",J147,0)</f>
        <v>0</v>
      </c>
      <c r="BI147" s="207">
        <f>IF(N147="nulová",J147,0)</f>
        <v>0</v>
      </c>
      <c r="BJ147" s="110" t="s">
        <v>76</v>
      </c>
      <c r="BK147" s="207">
        <f>ROUND(I147*H147,2)</f>
        <v>0</v>
      </c>
      <c r="BL147" s="110" t="s">
        <v>146</v>
      </c>
      <c r="BM147" s="110" t="s">
        <v>1351</v>
      </c>
    </row>
    <row r="148" spans="2:47" s="259" customFormat="1" ht="27">
      <c r="B148" s="119"/>
      <c r="D148" s="208" t="s">
        <v>148</v>
      </c>
      <c r="F148" s="209" t="s">
        <v>1352</v>
      </c>
      <c r="L148" s="119"/>
      <c r="M148" s="210"/>
      <c r="N148" s="262"/>
      <c r="O148" s="262"/>
      <c r="P148" s="262"/>
      <c r="Q148" s="262"/>
      <c r="R148" s="262"/>
      <c r="S148" s="262"/>
      <c r="T148" s="211"/>
      <c r="AT148" s="110" t="s">
        <v>148</v>
      </c>
      <c r="AU148" s="110" t="s">
        <v>78</v>
      </c>
    </row>
    <row r="149" spans="2:47" s="259" customFormat="1" ht="40.5">
      <c r="B149" s="119"/>
      <c r="D149" s="208" t="s">
        <v>159</v>
      </c>
      <c r="F149" s="212" t="s">
        <v>1343</v>
      </c>
      <c r="L149" s="119"/>
      <c r="M149" s="210"/>
      <c r="N149" s="262"/>
      <c r="O149" s="262"/>
      <c r="P149" s="262"/>
      <c r="Q149" s="262"/>
      <c r="R149" s="262"/>
      <c r="S149" s="262"/>
      <c r="T149" s="211"/>
      <c r="AT149" s="110" t="s">
        <v>159</v>
      </c>
      <c r="AU149" s="110" t="s">
        <v>78</v>
      </c>
    </row>
    <row r="150" spans="2:51" s="214" customFormat="1" ht="13.5">
      <c r="B150" s="213"/>
      <c r="D150" s="208" t="s">
        <v>161</v>
      </c>
      <c r="E150" s="215" t="s">
        <v>5</v>
      </c>
      <c r="F150" s="216" t="s">
        <v>1353</v>
      </c>
      <c r="H150" s="215" t="s">
        <v>5</v>
      </c>
      <c r="L150" s="213"/>
      <c r="M150" s="217"/>
      <c r="N150" s="218"/>
      <c r="O150" s="218"/>
      <c r="P150" s="218"/>
      <c r="Q150" s="218"/>
      <c r="R150" s="218"/>
      <c r="S150" s="218"/>
      <c r="T150" s="219"/>
      <c r="AT150" s="215" t="s">
        <v>161</v>
      </c>
      <c r="AU150" s="215" t="s">
        <v>78</v>
      </c>
      <c r="AV150" s="214" t="s">
        <v>76</v>
      </c>
      <c r="AW150" s="214" t="s">
        <v>34</v>
      </c>
      <c r="AX150" s="214" t="s">
        <v>70</v>
      </c>
      <c r="AY150" s="215" t="s">
        <v>139</v>
      </c>
    </row>
    <row r="151" spans="2:51" s="221" customFormat="1" ht="13.5">
      <c r="B151" s="220"/>
      <c r="D151" s="208" t="s">
        <v>161</v>
      </c>
      <c r="E151" s="222" t="s">
        <v>5</v>
      </c>
      <c r="F151" s="223" t="s">
        <v>1354</v>
      </c>
      <c r="H151" s="224">
        <v>3.168</v>
      </c>
      <c r="L151" s="220"/>
      <c r="M151" s="225"/>
      <c r="N151" s="226"/>
      <c r="O151" s="226"/>
      <c r="P151" s="226"/>
      <c r="Q151" s="226"/>
      <c r="R151" s="226"/>
      <c r="S151" s="226"/>
      <c r="T151" s="227"/>
      <c r="AT151" s="222" t="s">
        <v>161</v>
      </c>
      <c r="AU151" s="222" t="s">
        <v>78</v>
      </c>
      <c r="AV151" s="221" t="s">
        <v>78</v>
      </c>
      <c r="AW151" s="221" t="s">
        <v>34</v>
      </c>
      <c r="AX151" s="221" t="s">
        <v>70</v>
      </c>
      <c r="AY151" s="222" t="s">
        <v>139</v>
      </c>
    </row>
    <row r="152" spans="2:51" s="237" customFormat="1" ht="13.5">
      <c r="B152" s="236"/>
      <c r="D152" s="208" t="s">
        <v>161</v>
      </c>
      <c r="E152" s="238" t="s">
        <v>5</v>
      </c>
      <c r="F152" s="239" t="s">
        <v>353</v>
      </c>
      <c r="H152" s="240">
        <v>3.168</v>
      </c>
      <c r="L152" s="236"/>
      <c r="M152" s="241"/>
      <c r="N152" s="242"/>
      <c r="O152" s="242"/>
      <c r="P152" s="242"/>
      <c r="Q152" s="242"/>
      <c r="R152" s="242"/>
      <c r="S152" s="242"/>
      <c r="T152" s="243"/>
      <c r="AT152" s="238" t="s">
        <v>161</v>
      </c>
      <c r="AU152" s="238" t="s">
        <v>78</v>
      </c>
      <c r="AV152" s="237" t="s">
        <v>154</v>
      </c>
      <c r="AW152" s="237" t="s">
        <v>34</v>
      </c>
      <c r="AX152" s="237" t="s">
        <v>70</v>
      </c>
      <c r="AY152" s="238" t="s">
        <v>139</v>
      </c>
    </row>
    <row r="153" spans="2:51" s="221" customFormat="1" ht="13.5">
      <c r="B153" s="220"/>
      <c r="D153" s="208" t="s">
        <v>161</v>
      </c>
      <c r="E153" s="222" t="s">
        <v>5</v>
      </c>
      <c r="F153" s="223" t="s">
        <v>1355</v>
      </c>
      <c r="H153" s="224">
        <v>1.584</v>
      </c>
      <c r="L153" s="220"/>
      <c r="M153" s="225"/>
      <c r="N153" s="226"/>
      <c r="O153" s="226"/>
      <c r="P153" s="226"/>
      <c r="Q153" s="226"/>
      <c r="R153" s="226"/>
      <c r="S153" s="226"/>
      <c r="T153" s="227"/>
      <c r="AT153" s="222" t="s">
        <v>161</v>
      </c>
      <c r="AU153" s="222" t="s">
        <v>78</v>
      </c>
      <c r="AV153" s="221" t="s">
        <v>78</v>
      </c>
      <c r="AW153" s="221" t="s">
        <v>34</v>
      </c>
      <c r="AX153" s="221" t="s">
        <v>76</v>
      </c>
      <c r="AY153" s="222" t="s">
        <v>139</v>
      </c>
    </row>
    <row r="154" spans="2:65" s="259" customFormat="1" ht="16.5" customHeight="1">
      <c r="B154" s="119"/>
      <c r="C154" s="196" t="s">
        <v>246</v>
      </c>
      <c r="D154" s="196" t="s">
        <v>141</v>
      </c>
      <c r="E154" s="197" t="s">
        <v>1356</v>
      </c>
      <c r="F154" s="198" t="s">
        <v>1357</v>
      </c>
      <c r="G154" s="199" t="s">
        <v>302</v>
      </c>
      <c r="H154" s="200">
        <v>1.584</v>
      </c>
      <c r="I154" s="6"/>
      <c r="J154" s="202">
        <f>ROUND(I154*H154,2)</f>
        <v>0</v>
      </c>
      <c r="K154" s="198" t="s">
        <v>145</v>
      </c>
      <c r="L154" s="119"/>
      <c r="M154" s="203" t="s">
        <v>5</v>
      </c>
      <c r="N154" s="204" t="s">
        <v>41</v>
      </c>
      <c r="O154" s="262"/>
      <c r="P154" s="205">
        <f>O154*H154</f>
        <v>0</v>
      </c>
      <c r="Q154" s="205">
        <v>0</v>
      </c>
      <c r="R154" s="205">
        <f>Q154*H154</f>
        <v>0</v>
      </c>
      <c r="S154" s="205">
        <v>0</v>
      </c>
      <c r="T154" s="206">
        <f>S154*H154</f>
        <v>0</v>
      </c>
      <c r="AR154" s="110" t="s">
        <v>146</v>
      </c>
      <c r="AT154" s="110" t="s">
        <v>141</v>
      </c>
      <c r="AU154" s="110" t="s">
        <v>78</v>
      </c>
      <c r="AY154" s="110" t="s">
        <v>139</v>
      </c>
      <c r="BE154" s="207">
        <f>IF(N154="základní",J154,0)</f>
        <v>0</v>
      </c>
      <c r="BF154" s="207">
        <f>IF(N154="snížená",J154,0)</f>
        <v>0</v>
      </c>
      <c r="BG154" s="207">
        <f>IF(N154="zákl. přenesená",J154,0)</f>
        <v>0</v>
      </c>
      <c r="BH154" s="207">
        <f>IF(N154="sníž. přenesená",J154,0)</f>
        <v>0</v>
      </c>
      <c r="BI154" s="207">
        <f>IF(N154="nulová",J154,0)</f>
        <v>0</v>
      </c>
      <c r="BJ154" s="110" t="s">
        <v>76</v>
      </c>
      <c r="BK154" s="207">
        <f>ROUND(I154*H154,2)</f>
        <v>0</v>
      </c>
      <c r="BL154" s="110" t="s">
        <v>146</v>
      </c>
      <c r="BM154" s="110" t="s">
        <v>1358</v>
      </c>
    </row>
    <row r="155" spans="2:47" s="259" customFormat="1" ht="27">
      <c r="B155" s="119"/>
      <c r="D155" s="208" t="s">
        <v>148</v>
      </c>
      <c r="F155" s="209" t="s">
        <v>1359</v>
      </c>
      <c r="L155" s="119"/>
      <c r="M155" s="210"/>
      <c r="N155" s="262"/>
      <c r="O155" s="262"/>
      <c r="P155" s="262"/>
      <c r="Q155" s="262"/>
      <c r="R155" s="262"/>
      <c r="S155" s="262"/>
      <c r="T155" s="211"/>
      <c r="AT155" s="110" t="s">
        <v>148</v>
      </c>
      <c r="AU155" s="110" t="s">
        <v>78</v>
      </c>
    </row>
    <row r="156" spans="2:47" s="259" customFormat="1" ht="40.5">
      <c r="B156" s="119"/>
      <c r="D156" s="208" t="s">
        <v>159</v>
      </c>
      <c r="F156" s="212" t="s">
        <v>1343</v>
      </c>
      <c r="L156" s="119"/>
      <c r="M156" s="210"/>
      <c r="N156" s="262"/>
      <c r="O156" s="262"/>
      <c r="P156" s="262"/>
      <c r="Q156" s="262"/>
      <c r="R156" s="262"/>
      <c r="S156" s="262"/>
      <c r="T156" s="211"/>
      <c r="AT156" s="110" t="s">
        <v>159</v>
      </c>
      <c r="AU156" s="110" t="s">
        <v>78</v>
      </c>
    </row>
    <row r="157" spans="2:65" s="259" customFormat="1" ht="16.5" customHeight="1">
      <c r="B157" s="119"/>
      <c r="C157" s="196" t="s">
        <v>253</v>
      </c>
      <c r="D157" s="196" t="s">
        <v>141</v>
      </c>
      <c r="E157" s="197" t="s">
        <v>356</v>
      </c>
      <c r="F157" s="198" t="s">
        <v>357</v>
      </c>
      <c r="G157" s="199" t="s">
        <v>302</v>
      </c>
      <c r="H157" s="200">
        <v>0.792</v>
      </c>
      <c r="I157" s="6"/>
      <c r="J157" s="202">
        <f>ROUND(I157*H157,2)</f>
        <v>0</v>
      </c>
      <c r="K157" s="198" t="s">
        <v>145</v>
      </c>
      <c r="L157" s="119"/>
      <c r="M157" s="203" t="s">
        <v>5</v>
      </c>
      <c r="N157" s="204" t="s">
        <v>41</v>
      </c>
      <c r="O157" s="262"/>
      <c r="P157" s="205">
        <f>O157*H157</f>
        <v>0</v>
      </c>
      <c r="Q157" s="205">
        <v>0</v>
      </c>
      <c r="R157" s="205">
        <f>Q157*H157</f>
        <v>0</v>
      </c>
      <c r="S157" s="205">
        <v>0</v>
      </c>
      <c r="T157" s="206">
        <f>S157*H157</f>
        <v>0</v>
      </c>
      <c r="AR157" s="110" t="s">
        <v>146</v>
      </c>
      <c r="AT157" s="110" t="s">
        <v>141</v>
      </c>
      <c r="AU157" s="110" t="s">
        <v>78</v>
      </c>
      <c r="AY157" s="110" t="s">
        <v>139</v>
      </c>
      <c r="BE157" s="207">
        <f>IF(N157="základní",J157,0)</f>
        <v>0</v>
      </c>
      <c r="BF157" s="207">
        <f>IF(N157="snížená",J157,0)</f>
        <v>0</v>
      </c>
      <c r="BG157" s="207">
        <f>IF(N157="zákl. přenesená",J157,0)</f>
        <v>0</v>
      </c>
      <c r="BH157" s="207">
        <f>IF(N157="sníž. přenesená",J157,0)</f>
        <v>0</v>
      </c>
      <c r="BI157" s="207">
        <f>IF(N157="nulová",J157,0)</f>
        <v>0</v>
      </c>
      <c r="BJ157" s="110" t="s">
        <v>76</v>
      </c>
      <c r="BK157" s="207">
        <f>ROUND(I157*H157,2)</f>
        <v>0</v>
      </c>
      <c r="BL157" s="110" t="s">
        <v>146</v>
      </c>
      <c r="BM157" s="110" t="s">
        <v>1360</v>
      </c>
    </row>
    <row r="158" spans="2:47" s="259" customFormat="1" ht="27">
      <c r="B158" s="119"/>
      <c r="D158" s="208" t="s">
        <v>148</v>
      </c>
      <c r="F158" s="209" t="s">
        <v>359</v>
      </c>
      <c r="L158" s="119"/>
      <c r="M158" s="210"/>
      <c r="N158" s="262"/>
      <c r="O158" s="262"/>
      <c r="P158" s="262"/>
      <c r="Q158" s="262"/>
      <c r="R158" s="262"/>
      <c r="S158" s="262"/>
      <c r="T158" s="211"/>
      <c r="AT158" s="110" t="s">
        <v>148</v>
      </c>
      <c r="AU158" s="110" t="s">
        <v>78</v>
      </c>
    </row>
    <row r="159" spans="2:51" s="221" customFormat="1" ht="13.5">
      <c r="B159" s="220"/>
      <c r="D159" s="208" t="s">
        <v>161</v>
      </c>
      <c r="E159" s="222" t="s">
        <v>5</v>
      </c>
      <c r="F159" s="223" t="s">
        <v>1361</v>
      </c>
      <c r="H159" s="224">
        <v>0.792</v>
      </c>
      <c r="L159" s="220"/>
      <c r="M159" s="225"/>
      <c r="N159" s="226"/>
      <c r="O159" s="226"/>
      <c r="P159" s="226"/>
      <c r="Q159" s="226"/>
      <c r="R159" s="226"/>
      <c r="S159" s="226"/>
      <c r="T159" s="227"/>
      <c r="AT159" s="222" t="s">
        <v>161</v>
      </c>
      <c r="AU159" s="222" t="s">
        <v>78</v>
      </c>
      <c r="AV159" s="221" t="s">
        <v>78</v>
      </c>
      <c r="AW159" s="221" t="s">
        <v>34</v>
      </c>
      <c r="AX159" s="221" t="s">
        <v>76</v>
      </c>
      <c r="AY159" s="222" t="s">
        <v>139</v>
      </c>
    </row>
    <row r="160" spans="2:65" s="259" customFormat="1" ht="25.5" customHeight="1">
      <c r="B160" s="119"/>
      <c r="C160" s="196" t="s">
        <v>11</v>
      </c>
      <c r="D160" s="196" t="s">
        <v>141</v>
      </c>
      <c r="E160" s="197" t="s">
        <v>397</v>
      </c>
      <c r="F160" s="198" t="s">
        <v>398</v>
      </c>
      <c r="G160" s="199" t="s">
        <v>144</v>
      </c>
      <c r="H160" s="200">
        <v>101.844</v>
      </c>
      <c r="I160" s="6"/>
      <c r="J160" s="202">
        <f>ROUND(I160*H160,2)</f>
        <v>0</v>
      </c>
      <c r="K160" s="198" t="s">
        <v>5</v>
      </c>
      <c r="L160" s="119"/>
      <c r="M160" s="203" t="s">
        <v>5</v>
      </c>
      <c r="N160" s="204" t="s">
        <v>41</v>
      </c>
      <c r="O160" s="262"/>
      <c r="P160" s="205">
        <f>O160*H160</f>
        <v>0</v>
      </c>
      <c r="Q160" s="205">
        <v>0.00496</v>
      </c>
      <c r="R160" s="205">
        <f>Q160*H160</f>
        <v>0.50514624</v>
      </c>
      <c r="S160" s="205">
        <v>0</v>
      </c>
      <c r="T160" s="206">
        <f>S160*H160</f>
        <v>0</v>
      </c>
      <c r="AR160" s="110" t="s">
        <v>146</v>
      </c>
      <c r="AT160" s="110" t="s">
        <v>141</v>
      </c>
      <c r="AU160" s="110" t="s">
        <v>78</v>
      </c>
      <c r="AY160" s="110" t="s">
        <v>139</v>
      </c>
      <c r="BE160" s="207">
        <f>IF(N160="základní",J160,0)</f>
        <v>0</v>
      </c>
      <c r="BF160" s="207">
        <f>IF(N160="snížená",J160,0)</f>
        <v>0</v>
      </c>
      <c r="BG160" s="207">
        <f>IF(N160="zákl. přenesená",J160,0)</f>
        <v>0</v>
      </c>
      <c r="BH160" s="207">
        <f>IF(N160="sníž. přenesená",J160,0)</f>
        <v>0</v>
      </c>
      <c r="BI160" s="207">
        <f>IF(N160="nulová",J160,0)</f>
        <v>0</v>
      </c>
      <c r="BJ160" s="110" t="s">
        <v>76</v>
      </c>
      <c r="BK160" s="207">
        <f>ROUND(I160*H160,2)</f>
        <v>0</v>
      </c>
      <c r="BL160" s="110" t="s">
        <v>146</v>
      </c>
      <c r="BM160" s="110" t="s">
        <v>1362</v>
      </c>
    </row>
    <row r="161" spans="2:47" s="259" customFormat="1" ht="27">
      <c r="B161" s="119"/>
      <c r="D161" s="208" t="s">
        <v>148</v>
      </c>
      <c r="F161" s="209" t="s">
        <v>400</v>
      </c>
      <c r="L161" s="119"/>
      <c r="M161" s="210"/>
      <c r="N161" s="262"/>
      <c r="O161" s="262"/>
      <c r="P161" s="262"/>
      <c r="Q161" s="262"/>
      <c r="R161" s="262"/>
      <c r="S161" s="262"/>
      <c r="T161" s="211"/>
      <c r="AT161" s="110" t="s">
        <v>148</v>
      </c>
      <c r="AU161" s="110" t="s">
        <v>78</v>
      </c>
    </row>
    <row r="162" spans="2:47" s="259" customFormat="1" ht="27">
      <c r="B162" s="119"/>
      <c r="D162" s="208" t="s">
        <v>159</v>
      </c>
      <c r="F162" s="212" t="s">
        <v>1326</v>
      </c>
      <c r="L162" s="119"/>
      <c r="M162" s="210"/>
      <c r="N162" s="262"/>
      <c r="O162" s="262"/>
      <c r="P162" s="262"/>
      <c r="Q162" s="262"/>
      <c r="R162" s="262"/>
      <c r="S162" s="262"/>
      <c r="T162" s="211"/>
      <c r="AT162" s="110" t="s">
        <v>159</v>
      </c>
      <c r="AU162" s="110" t="s">
        <v>78</v>
      </c>
    </row>
    <row r="163" spans="2:51" s="214" customFormat="1" ht="13.5">
      <c r="B163" s="213"/>
      <c r="D163" s="208" t="s">
        <v>161</v>
      </c>
      <c r="E163" s="215" t="s">
        <v>5</v>
      </c>
      <c r="F163" s="216" t="s">
        <v>1363</v>
      </c>
      <c r="H163" s="215" t="s">
        <v>5</v>
      </c>
      <c r="L163" s="213"/>
      <c r="M163" s="217"/>
      <c r="N163" s="218"/>
      <c r="O163" s="218"/>
      <c r="P163" s="218"/>
      <c r="Q163" s="218"/>
      <c r="R163" s="218"/>
      <c r="S163" s="218"/>
      <c r="T163" s="219"/>
      <c r="AT163" s="215" t="s">
        <v>161</v>
      </c>
      <c r="AU163" s="215" t="s">
        <v>78</v>
      </c>
      <c r="AV163" s="214" t="s">
        <v>76</v>
      </c>
      <c r="AW163" s="214" t="s">
        <v>34</v>
      </c>
      <c r="AX163" s="214" t="s">
        <v>70</v>
      </c>
      <c r="AY163" s="215" t="s">
        <v>139</v>
      </c>
    </row>
    <row r="164" spans="2:51" s="221" customFormat="1" ht="13.5">
      <c r="B164" s="220"/>
      <c r="D164" s="208" t="s">
        <v>161</v>
      </c>
      <c r="E164" s="222" t="s">
        <v>5</v>
      </c>
      <c r="F164" s="223" t="s">
        <v>1364</v>
      </c>
      <c r="H164" s="224">
        <v>101.844</v>
      </c>
      <c r="L164" s="220"/>
      <c r="M164" s="225"/>
      <c r="N164" s="226"/>
      <c r="O164" s="226"/>
      <c r="P164" s="226"/>
      <c r="Q164" s="226"/>
      <c r="R164" s="226"/>
      <c r="S164" s="226"/>
      <c r="T164" s="227"/>
      <c r="AT164" s="222" t="s">
        <v>161</v>
      </c>
      <c r="AU164" s="222" t="s">
        <v>78</v>
      </c>
      <c r="AV164" s="221" t="s">
        <v>78</v>
      </c>
      <c r="AW164" s="221" t="s">
        <v>34</v>
      </c>
      <c r="AX164" s="221" t="s">
        <v>76</v>
      </c>
      <c r="AY164" s="222" t="s">
        <v>139</v>
      </c>
    </row>
    <row r="165" spans="2:65" s="259" customFormat="1" ht="25.5" customHeight="1">
      <c r="B165" s="119"/>
      <c r="C165" s="196" t="s">
        <v>266</v>
      </c>
      <c r="D165" s="196" t="s">
        <v>141</v>
      </c>
      <c r="E165" s="197" t="s">
        <v>406</v>
      </c>
      <c r="F165" s="198" t="s">
        <v>407</v>
      </c>
      <c r="G165" s="199" t="s">
        <v>144</v>
      </c>
      <c r="H165" s="200">
        <v>101.844</v>
      </c>
      <c r="I165" s="6"/>
      <c r="J165" s="202">
        <f>ROUND(I165*H165,2)</f>
        <v>0</v>
      </c>
      <c r="K165" s="198" t="s">
        <v>5</v>
      </c>
      <c r="L165" s="119"/>
      <c r="M165" s="203" t="s">
        <v>5</v>
      </c>
      <c r="N165" s="204" t="s">
        <v>41</v>
      </c>
      <c r="O165" s="262"/>
      <c r="P165" s="205">
        <f>O165*H165</f>
        <v>0</v>
      </c>
      <c r="Q165" s="205">
        <v>0</v>
      </c>
      <c r="R165" s="205">
        <f>Q165*H165</f>
        <v>0</v>
      </c>
      <c r="S165" s="205">
        <v>0</v>
      </c>
      <c r="T165" s="206">
        <f>S165*H165</f>
        <v>0</v>
      </c>
      <c r="AR165" s="110" t="s">
        <v>146</v>
      </c>
      <c r="AT165" s="110" t="s">
        <v>141</v>
      </c>
      <c r="AU165" s="110" t="s">
        <v>78</v>
      </c>
      <c r="AY165" s="110" t="s">
        <v>139</v>
      </c>
      <c r="BE165" s="207">
        <f>IF(N165="základní",J165,0)</f>
        <v>0</v>
      </c>
      <c r="BF165" s="207">
        <f>IF(N165="snížená",J165,0)</f>
        <v>0</v>
      </c>
      <c r="BG165" s="207">
        <f>IF(N165="zákl. přenesená",J165,0)</f>
        <v>0</v>
      </c>
      <c r="BH165" s="207">
        <f>IF(N165="sníž. přenesená",J165,0)</f>
        <v>0</v>
      </c>
      <c r="BI165" s="207">
        <f>IF(N165="nulová",J165,0)</f>
        <v>0</v>
      </c>
      <c r="BJ165" s="110" t="s">
        <v>76</v>
      </c>
      <c r="BK165" s="207">
        <f>ROUND(I165*H165,2)</f>
        <v>0</v>
      </c>
      <c r="BL165" s="110" t="s">
        <v>146</v>
      </c>
      <c r="BM165" s="110" t="s">
        <v>1365</v>
      </c>
    </row>
    <row r="166" spans="2:47" s="259" customFormat="1" ht="27">
      <c r="B166" s="119"/>
      <c r="D166" s="208" t="s">
        <v>148</v>
      </c>
      <c r="F166" s="209" t="s">
        <v>409</v>
      </c>
      <c r="L166" s="119"/>
      <c r="M166" s="210"/>
      <c r="N166" s="262"/>
      <c r="O166" s="262"/>
      <c r="P166" s="262"/>
      <c r="Q166" s="262"/>
      <c r="R166" s="262"/>
      <c r="S166" s="262"/>
      <c r="T166" s="211"/>
      <c r="AT166" s="110" t="s">
        <v>148</v>
      </c>
      <c r="AU166" s="110" t="s">
        <v>78</v>
      </c>
    </row>
    <row r="167" spans="2:65" s="259" customFormat="1" ht="16.5" customHeight="1">
      <c r="B167" s="119"/>
      <c r="C167" s="196" t="s">
        <v>273</v>
      </c>
      <c r="D167" s="196" t="s">
        <v>141</v>
      </c>
      <c r="E167" s="197" t="s">
        <v>411</v>
      </c>
      <c r="F167" s="198" t="s">
        <v>412</v>
      </c>
      <c r="G167" s="199" t="s">
        <v>302</v>
      </c>
      <c r="H167" s="200">
        <v>53.794</v>
      </c>
      <c r="I167" s="6"/>
      <c r="J167" s="202">
        <f>ROUND(I167*H167,2)</f>
        <v>0</v>
      </c>
      <c r="K167" s="198" t="s">
        <v>145</v>
      </c>
      <c r="L167" s="119"/>
      <c r="M167" s="203" t="s">
        <v>5</v>
      </c>
      <c r="N167" s="204" t="s">
        <v>41</v>
      </c>
      <c r="O167" s="262"/>
      <c r="P167" s="205">
        <f>O167*H167</f>
        <v>0</v>
      </c>
      <c r="Q167" s="205">
        <v>0</v>
      </c>
      <c r="R167" s="205">
        <f>Q167*H167</f>
        <v>0</v>
      </c>
      <c r="S167" s="205">
        <v>0</v>
      </c>
      <c r="T167" s="206">
        <f>S167*H167</f>
        <v>0</v>
      </c>
      <c r="AR167" s="110" t="s">
        <v>146</v>
      </c>
      <c r="AT167" s="110" t="s">
        <v>141</v>
      </c>
      <c r="AU167" s="110" t="s">
        <v>78</v>
      </c>
      <c r="AY167" s="110" t="s">
        <v>139</v>
      </c>
      <c r="BE167" s="207">
        <f>IF(N167="základní",J167,0)</f>
        <v>0</v>
      </c>
      <c r="BF167" s="207">
        <f>IF(N167="snížená",J167,0)</f>
        <v>0</v>
      </c>
      <c r="BG167" s="207">
        <f>IF(N167="zákl. přenesená",J167,0)</f>
        <v>0</v>
      </c>
      <c r="BH167" s="207">
        <f>IF(N167="sníž. přenesená",J167,0)</f>
        <v>0</v>
      </c>
      <c r="BI167" s="207">
        <f>IF(N167="nulová",J167,0)</f>
        <v>0</v>
      </c>
      <c r="BJ167" s="110" t="s">
        <v>76</v>
      </c>
      <c r="BK167" s="207">
        <f>ROUND(I167*H167,2)</f>
        <v>0</v>
      </c>
      <c r="BL167" s="110" t="s">
        <v>146</v>
      </c>
      <c r="BM167" s="110" t="s">
        <v>1366</v>
      </c>
    </row>
    <row r="168" spans="2:47" s="259" customFormat="1" ht="40.5">
      <c r="B168" s="119"/>
      <c r="D168" s="208" t="s">
        <v>148</v>
      </c>
      <c r="F168" s="209" t="s">
        <v>414</v>
      </c>
      <c r="L168" s="119"/>
      <c r="M168" s="210"/>
      <c r="N168" s="262"/>
      <c r="O168" s="262"/>
      <c r="P168" s="262"/>
      <c r="Q168" s="262"/>
      <c r="R168" s="262"/>
      <c r="S168" s="262"/>
      <c r="T168" s="211"/>
      <c r="AT168" s="110" t="s">
        <v>148</v>
      </c>
      <c r="AU168" s="110" t="s">
        <v>78</v>
      </c>
    </row>
    <row r="169" spans="2:51" s="221" customFormat="1" ht="13.5">
      <c r="B169" s="220"/>
      <c r="D169" s="208" t="s">
        <v>161</v>
      </c>
      <c r="E169" s="222" t="s">
        <v>5</v>
      </c>
      <c r="F169" s="223" t="s">
        <v>1367</v>
      </c>
      <c r="H169" s="224">
        <v>53.794</v>
      </c>
      <c r="L169" s="220"/>
      <c r="M169" s="225"/>
      <c r="N169" s="226"/>
      <c r="O169" s="226"/>
      <c r="P169" s="226"/>
      <c r="Q169" s="226"/>
      <c r="R169" s="226"/>
      <c r="S169" s="226"/>
      <c r="T169" s="227"/>
      <c r="AT169" s="222" t="s">
        <v>161</v>
      </c>
      <c r="AU169" s="222" t="s">
        <v>78</v>
      </c>
      <c r="AV169" s="221" t="s">
        <v>78</v>
      </c>
      <c r="AW169" s="221" t="s">
        <v>34</v>
      </c>
      <c r="AX169" s="221" t="s">
        <v>76</v>
      </c>
      <c r="AY169" s="222" t="s">
        <v>139</v>
      </c>
    </row>
    <row r="170" spans="2:65" s="259" customFormat="1" ht="16.5" customHeight="1">
      <c r="B170" s="119"/>
      <c r="C170" s="196" t="s">
        <v>279</v>
      </c>
      <c r="D170" s="196" t="s">
        <v>141</v>
      </c>
      <c r="E170" s="197" t="s">
        <v>1368</v>
      </c>
      <c r="F170" s="198" t="s">
        <v>1369</v>
      </c>
      <c r="G170" s="199" t="s">
        <v>538</v>
      </c>
      <c r="H170" s="200">
        <v>1</v>
      </c>
      <c r="I170" s="6"/>
      <c r="J170" s="202">
        <f>ROUND(I170*H170,2)</f>
        <v>0</v>
      </c>
      <c r="K170" s="198" t="s">
        <v>145</v>
      </c>
      <c r="L170" s="119"/>
      <c r="M170" s="203" t="s">
        <v>5</v>
      </c>
      <c r="N170" s="204" t="s">
        <v>41</v>
      </c>
      <c r="O170" s="262"/>
      <c r="P170" s="205">
        <f>O170*H170</f>
        <v>0</v>
      </c>
      <c r="Q170" s="205">
        <v>0</v>
      </c>
      <c r="R170" s="205">
        <f>Q170*H170</f>
        <v>0</v>
      </c>
      <c r="S170" s="205">
        <v>0</v>
      </c>
      <c r="T170" s="206">
        <f>S170*H170</f>
        <v>0</v>
      </c>
      <c r="AR170" s="110" t="s">
        <v>146</v>
      </c>
      <c r="AT170" s="110" t="s">
        <v>141</v>
      </c>
      <c r="AU170" s="110" t="s">
        <v>78</v>
      </c>
      <c r="AY170" s="110" t="s">
        <v>139</v>
      </c>
      <c r="BE170" s="207">
        <f>IF(N170="základní",J170,0)</f>
        <v>0</v>
      </c>
      <c r="BF170" s="207">
        <f>IF(N170="snížená",J170,0)</f>
        <v>0</v>
      </c>
      <c r="BG170" s="207">
        <f>IF(N170="zákl. přenesená",J170,0)</f>
        <v>0</v>
      </c>
      <c r="BH170" s="207">
        <f>IF(N170="sníž. přenesená",J170,0)</f>
        <v>0</v>
      </c>
      <c r="BI170" s="207">
        <f>IF(N170="nulová",J170,0)</f>
        <v>0</v>
      </c>
      <c r="BJ170" s="110" t="s">
        <v>76</v>
      </c>
      <c r="BK170" s="207">
        <f>ROUND(I170*H170,2)</f>
        <v>0</v>
      </c>
      <c r="BL170" s="110" t="s">
        <v>146</v>
      </c>
      <c r="BM170" s="110" t="s">
        <v>1370</v>
      </c>
    </row>
    <row r="171" spans="2:47" s="259" customFormat="1" ht="27">
      <c r="B171" s="119"/>
      <c r="D171" s="208" t="s">
        <v>148</v>
      </c>
      <c r="F171" s="209" t="s">
        <v>1371</v>
      </c>
      <c r="L171" s="119"/>
      <c r="M171" s="210"/>
      <c r="N171" s="262"/>
      <c r="O171" s="262"/>
      <c r="P171" s="262"/>
      <c r="Q171" s="262"/>
      <c r="R171" s="262"/>
      <c r="S171" s="262"/>
      <c r="T171" s="211"/>
      <c r="AT171" s="110" t="s">
        <v>148</v>
      </c>
      <c r="AU171" s="110" t="s">
        <v>78</v>
      </c>
    </row>
    <row r="172" spans="2:65" s="259" customFormat="1" ht="16.5" customHeight="1">
      <c r="B172" s="119"/>
      <c r="C172" s="196" t="s">
        <v>288</v>
      </c>
      <c r="D172" s="196" t="s">
        <v>141</v>
      </c>
      <c r="E172" s="197" t="s">
        <v>1372</v>
      </c>
      <c r="F172" s="198" t="s">
        <v>1373</v>
      </c>
      <c r="G172" s="199" t="s">
        <v>538</v>
      </c>
      <c r="H172" s="200">
        <v>1</v>
      </c>
      <c r="I172" s="6"/>
      <c r="J172" s="202">
        <f>ROUND(I172*H172,2)</f>
        <v>0</v>
      </c>
      <c r="K172" s="198" t="s">
        <v>145</v>
      </c>
      <c r="L172" s="119"/>
      <c r="M172" s="203" t="s">
        <v>5</v>
      </c>
      <c r="N172" s="204" t="s">
        <v>41</v>
      </c>
      <c r="O172" s="262"/>
      <c r="P172" s="205">
        <f>O172*H172</f>
        <v>0</v>
      </c>
      <c r="Q172" s="205">
        <v>0</v>
      </c>
      <c r="R172" s="205">
        <f>Q172*H172</f>
        <v>0</v>
      </c>
      <c r="S172" s="205">
        <v>0</v>
      </c>
      <c r="T172" s="206">
        <f>S172*H172</f>
        <v>0</v>
      </c>
      <c r="AR172" s="110" t="s">
        <v>146</v>
      </c>
      <c r="AT172" s="110" t="s">
        <v>141</v>
      </c>
      <c r="AU172" s="110" t="s">
        <v>78</v>
      </c>
      <c r="AY172" s="110" t="s">
        <v>139</v>
      </c>
      <c r="BE172" s="207">
        <f>IF(N172="základní",J172,0)</f>
        <v>0</v>
      </c>
      <c r="BF172" s="207">
        <f>IF(N172="snížená",J172,0)</f>
        <v>0</v>
      </c>
      <c r="BG172" s="207">
        <f>IF(N172="zákl. přenesená",J172,0)</f>
        <v>0</v>
      </c>
      <c r="BH172" s="207">
        <f>IF(N172="sníž. přenesená",J172,0)</f>
        <v>0</v>
      </c>
      <c r="BI172" s="207">
        <f>IF(N172="nulová",J172,0)</f>
        <v>0</v>
      </c>
      <c r="BJ172" s="110" t="s">
        <v>76</v>
      </c>
      <c r="BK172" s="207">
        <f>ROUND(I172*H172,2)</f>
        <v>0</v>
      </c>
      <c r="BL172" s="110" t="s">
        <v>146</v>
      </c>
      <c r="BM172" s="110" t="s">
        <v>1374</v>
      </c>
    </row>
    <row r="173" spans="2:47" s="259" customFormat="1" ht="40.5">
      <c r="B173" s="119"/>
      <c r="D173" s="208" t="s">
        <v>148</v>
      </c>
      <c r="F173" s="209" t="s">
        <v>1375</v>
      </c>
      <c r="L173" s="119"/>
      <c r="M173" s="210"/>
      <c r="N173" s="262"/>
      <c r="O173" s="262"/>
      <c r="P173" s="262"/>
      <c r="Q173" s="262"/>
      <c r="R173" s="262"/>
      <c r="S173" s="262"/>
      <c r="T173" s="211"/>
      <c r="AT173" s="110" t="s">
        <v>148</v>
      </c>
      <c r="AU173" s="110" t="s">
        <v>78</v>
      </c>
    </row>
    <row r="174" spans="2:65" s="259" customFormat="1" ht="25.5" customHeight="1">
      <c r="B174" s="119"/>
      <c r="C174" s="196" t="s">
        <v>295</v>
      </c>
      <c r="D174" s="196" t="s">
        <v>141</v>
      </c>
      <c r="E174" s="197" t="s">
        <v>417</v>
      </c>
      <c r="F174" s="198" t="s">
        <v>418</v>
      </c>
      <c r="G174" s="199" t="s">
        <v>302</v>
      </c>
      <c r="H174" s="200">
        <v>97.808</v>
      </c>
      <c r="I174" s="6"/>
      <c r="J174" s="202">
        <f>ROUND(I174*H174,2)</f>
        <v>0</v>
      </c>
      <c r="K174" s="198" t="s">
        <v>145</v>
      </c>
      <c r="L174" s="119"/>
      <c r="M174" s="203" t="s">
        <v>5</v>
      </c>
      <c r="N174" s="204" t="s">
        <v>41</v>
      </c>
      <c r="O174" s="262"/>
      <c r="P174" s="205">
        <f>O174*H174</f>
        <v>0</v>
      </c>
      <c r="Q174" s="205">
        <v>0</v>
      </c>
      <c r="R174" s="205">
        <f>Q174*H174</f>
        <v>0</v>
      </c>
      <c r="S174" s="205">
        <v>0</v>
      </c>
      <c r="T174" s="206">
        <f>S174*H174</f>
        <v>0</v>
      </c>
      <c r="AR174" s="110" t="s">
        <v>146</v>
      </c>
      <c r="AT174" s="110" t="s">
        <v>141</v>
      </c>
      <c r="AU174" s="110" t="s">
        <v>78</v>
      </c>
      <c r="AY174" s="110" t="s">
        <v>139</v>
      </c>
      <c r="BE174" s="207">
        <f>IF(N174="základní",J174,0)</f>
        <v>0</v>
      </c>
      <c r="BF174" s="207">
        <f>IF(N174="snížená",J174,0)</f>
        <v>0</v>
      </c>
      <c r="BG174" s="207">
        <f>IF(N174="zákl. přenesená",J174,0)</f>
        <v>0</v>
      </c>
      <c r="BH174" s="207">
        <f>IF(N174="sníž. přenesená",J174,0)</f>
        <v>0</v>
      </c>
      <c r="BI174" s="207">
        <f>IF(N174="nulová",J174,0)</f>
        <v>0</v>
      </c>
      <c r="BJ174" s="110" t="s">
        <v>76</v>
      </c>
      <c r="BK174" s="207">
        <f>ROUND(I174*H174,2)</f>
        <v>0</v>
      </c>
      <c r="BL174" s="110" t="s">
        <v>146</v>
      </c>
      <c r="BM174" s="110" t="s">
        <v>1376</v>
      </c>
    </row>
    <row r="175" spans="2:47" s="259" customFormat="1" ht="40.5">
      <c r="B175" s="119"/>
      <c r="D175" s="208" t="s">
        <v>148</v>
      </c>
      <c r="F175" s="209" t="s">
        <v>420</v>
      </c>
      <c r="L175" s="119"/>
      <c r="M175" s="210"/>
      <c r="N175" s="262"/>
      <c r="O175" s="262"/>
      <c r="P175" s="262"/>
      <c r="Q175" s="262"/>
      <c r="R175" s="262"/>
      <c r="S175" s="262"/>
      <c r="T175" s="211"/>
      <c r="AT175" s="110" t="s">
        <v>148</v>
      </c>
      <c r="AU175" s="110" t="s">
        <v>78</v>
      </c>
    </row>
    <row r="176" spans="2:47" s="259" customFormat="1" ht="27">
      <c r="B176" s="119"/>
      <c r="D176" s="208" t="s">
        <v>159</v>
      </c>
      <c r="F176" s="212" t="s">
        <v>1144</v>
      </c>
      <c r="L176" s="119"/>
      <c r="M176" s="210"/>
      <c r="N176" s="262"/>
      <c r="O176" s="262"/>
      <c r="P176" s="262"/>
      <c r="Q176" s="262"/>
      <c r="R176" s="262"/>
      <c r="S176" s="262"/>
      <c r="T176" s="211"/>
      <c r="AT176" s="110" t="s">
        <v>159</v>
      </c>
      <c r="AU176" s="110" t="s">
        <v>78</v>
      </c>
    </row>
    <row r="177" spans="2:51" s="214" customFormat="1" ht="13.5">
      <c r="B177" s="213"/>
      <c r="D177" s="208" t="s">
        <v>161</v>
      </c>
      <c r="E177" s="215" t="s">
        <v>5</v>
      </c>
      <c r="F177" s="216" t="s">
        <v>421</v>
      </c>
      <c r="H177" s="215" t="s">
        <v>5</v>
      </c>
      <c r="L177" s="213"/>
      <c r="M177" s="217"/>
      <c r="N177" s="218"/>
      <c r="O177" s="218"/>
      <c r="P177" s="218"/>
      <c r="Q177" s="218"/>
      <c r="R177" s="218"/>
      <c r="S177" s="218"/>
      <c r="T177" s="219"/>
      <c r="AT177" s="215" t="s">
        <v>161</v>
      </c>
      <c r="AU177" s="215" t="s">
        <v>78</v>
      </c>
      <c r="AV177" s="214" t="s">
        <v>76</v>
      </c>
      <c r="AW177" s="214" t="s">
        <v>34</v>
      </c>
      <c r="AX177" s="214" t="s">
        <v>70</v>
      </c>
      <c r="AY177" s="215" t="s">
        <v>139</v>
      </c>
    </row>
    <row r="178" spans="2:51" s="221" customFormat="1" ht="13.5">
      <c r="B178" s="220"/>
      <c r="D178" s="208" t="s">
        <v>161</v>
      </c>
      <c r="E178" s="222" t="s">
        <v>5</v>
      </c>
      <c r="F178" s="223" t="s">
        <v>1377</v>
      </c>
      <c r="H178" s="224">
        <v>3.168</v>
      </c>
      <c r="L178" s="220"/>
      <c r="M178" s="225"/>
      <c r="N178" s="226"/>
      <c r="O178" s="226"/>
      <c r="P178" s="226"/>
      <c r="Q178" s="226"/>
      <c r="R178" s="226"/>
      <c r="S178" s="226"/>
      <c r="T178" s="227"/>
      <c r="AT178" s="222" t="s">
        <v>161</v>
      </c>
      <c r="AU178" s="222" t="s">
        <v>78</v>
      </c>
      <c r="AV178" s="221" t="s">
        <v>78</v>
      </c>
      <c r="AW178" s="221" t="s">
        <v>34</v>
      </c>
      <c r="AX178" s="221" t="s">
        <v>70</v>
      </c>
      <c r="AY178" s="222" t="s">
        <v>139</v>
      </c>
    </row>
    <row r="179" spans="2:51" s="214" customFormat="1" ht="13.5">
      <c r="B179" s="213"/>
      <c r="D179" s="208" t="s">
        <v>161</v>
      </c>
      <c r="E179" s="215" t="s">
        <v>5</v>
      </c>
      <c r="F179" s="216" t="s">
        <v>423</v>
      </c>
      <c r="H179" s="215" t="s">
        <v>5</v>
      </c>
      <c r="L179" s="213"/>
      <c r="M179" s="217"/>
      <c r="N179" s="218"/>
      <c r="O179" s="218"/>
      <c r="P179" s="218"/>
      <c r="Q179" s="218"/>
      <c r="R179" s="218"/>
      <c r="S179" s="218"/>
      <c r="T179" s="219"/>
      <c r="AT179" s="215" t="s">
        <v>161</v>
      </c>
      <c r="AU179" s="215" t="s">
        <v>78</v>
      </c>
      <c r="AV179" s="214" t="s">
        <v>76</v>
      </c>
      <c r="AW179" s="214" t="s">
        <v>34</v>
      </c>
      <c r="AX179" s="214" t="s">
        <v>70</v>
      </c>
      <c r="AY179" s="215" t="s">
        <v>139</v>
      </c>
    </row>
    <row r="180" spans="2:51" s="221" customFormat="1" ht="13.5">
      <c r="B180" s="220"/>
      <c r="D180" s="208" t="s">
        <v>161</v>
      </c>
      <c r="E180" s="222" t="s">
        <v>5</v>
      </c>
      <c r="F180" s="223" t="s">
        <v>1378</v>
      </c>
      <c r="H180" s="224">
        <v>94.64</v>
      </c>
      <c r="L180" s="220"/>
      <c r="M180" s="225"/>
      <c r="N180" s="226"/>
      <c r="O180" s="226"/>
      <c r="P180" s="226"/>
      <c r="Q180" s="226"/>
      <c r="R180" s="226"/>
      <c r="S180" s="226"/>
      <c r="T180" s="227"/>
      <c r="AT180" s="222" t="s">
        <v>161</v>
      </c>
      <c r="AU180" s="222" t="s">
        <v>78</v>
      </c>
      <c r="AV180" s="221" t="s">
        <v>78</v>
      </c>
      <c r="AW180" s="221" t="s">
        <v>34</v>
      </c>
      <c r="AX180" s="221" t="s">
        <v>70</v>
      </c>
      <c r="AY180" s="222" t="s">
        <v>139</v>
      </c>
    </row>
    <row r="181" spans="2:51" s="229" customFormat="1" ht="13.5">
      <c r="B181" s="228"/>
      <c r="D181" s="208" t="s">
        <v>161</v>
      </c>
      <c r="E181" s="230" t="s">
        <v>5</v>
      </c>
      <c r="F181" s="231" t="s">
        <v>173</v>
      </c>
      <c r="H181" s="232">
        <v>97.808</v>
      </c>
      <c r="L181" s="228"/>
      <c r="M181" s="233"/>
      <c r="N181" s="234"/>
      <c r="O181" s="234"/>
      <c r="P181" s="234"/>
      <c r="Q181" s="234"/>
      <c r="R181" s="234"/>
      <c r="S181" s="234"/>
      <c r="T181" s="235"/>
      <c r="AT181" s="230" t="s">
        <v>161</v>
      </c>
      <c r="AU181" s="230" t="s">
        <v>78</v>
      </c>
      <c r="AV181" s="229" t="s">
        <v>146</v>
      </c>
      <c r="AW181" s="229" t="s">
        <v>34</v>
      </c>
      <c r="AX181" s="229" t="s">
        <v>76</v>
      </c>
      <c r="AY181" s="230" t="s">
        <v>139</v>
      </c>
    </row>
    <row r="182" spans="2:65" s="259" customFormat="1" ht="16.5" customHeight="1">
      <c r="B182" s="119"/>
      <c r="C182" s="196" t="s">
        <v>10</v>
      </c>
      <c r="D182" s="196" t="s">
        <v>141</v>
      </c>
      <c r="E182" s="197" t="s">
        <v>426</v>
      </c>
      <c r="F182" s="198" t="s">
        <v>427</v>
      </c>
      <c r="G182" s="199" t="s">
        <v>302</v>
      </c>
      <c r="H182" s="200">
        <v>97.808</v>
      </c>
      <c r="I182" s="6"/>
      <c r="J182" s="202">
        <f>ROUND(I182*H182,2)</f>
        <v>0</v>
      </c>
      <c r="K182" s="198" t="s">
        <v>145</v>
      </c>
      <c r="L182" s="119"/>
      <c r="M182" s="203" t="s">
        <v>5</v>
      </c>
      <c r="N182" s="204" t="s">
        <v>41</v>
      </c>
      <c r="O182" s="262"/>
      <c r="P182" s="205">
        <f>O182*H182</f>
        <v>0</v>
      </c>
      <c r="Q182" s="205">
        <v>0</v>
      </c>
      <c r="R182" s="205">
        <f>Q182*H182</f>
        <v>0</v>
      </c>
      <c r="S182" s="205">
        <v>0</v>
      </c>
      <c r="T182" s="206">
        <f>S182*H182</f>
        <v>0</v>
      </c>
      <c r="AR182" s="110" t="s">
        <v>146</v>
      </c>
      <c r="AT182" s="110" t="s">
        <v>141</v>
      </c>
      <c r="AU182" s="110" t="s">
        <v>78</v>
      </c>
      <c r="AY182" s="110" t="s">
        <v>139</v>
      </c>
      <c r="BE182" s="207">
        <f>IF(N182="základní",J182,0)</f>
        <v>0</v>
      </c>
      <c r="BF182" s="207">
        <f>IF(N182="snížená",J182,0)</f>
        <v>0</v>
      </c>
      <c r="BG182" s="207">
        <f>IF(N182="zákl. přenesená",J182,0)</f>
        <v>0</v>
      </c>
      <c r="BH182" s="207">
        <f>IF(N182="sníž. přenesená",J182,0)</f>
        <v>0</v>
      </c>
      <c r="BI182" s="207">
        <f>IF(N182="nulová",J182,0)</f>
        <v>0</v>
      </c>
      <c r="BJ182" s="110" t="s">
        <v>76</v>
      </c>
      <c r="BK182" s="207">
        <f>ROUND(I182*H182,2)</f>
        <v>0</v>
      </c>
      <c r="BL182" s="110" t="s">
        <v>146</v>
      </c>
      <c r="BM182" s="110" t="s">
        <v>1379</v>
      </c>
    </row>
    <row r="183" spans="2:47" s="259" customFormat="1" ht="13.5">
      <c r="B183" s="119"/>
      <c r="D183" s="208" t="s">
        <v>148</v>
      </c>
      <c r="F183" s="209" t="s">
        <v>429</v>
      </c>
      <c r="L183" s="119"/>
      <c r="M183" s="210"/>
      <c r="N183" s="262"/>
      <c r="O183" s="262"/>
      <c r="P183" s="262"/>
      <c r="Q183" s="262"/>
      <c r="R183" s="262"/>
      <c r="S183" s="262"/>
      <c r="T183" s="211"/>
      <c r="AT183" s="110" t="s">
        <v>148</v>
      </c>
      <c r="AU183" s="110" t="s">
        <v>78</v>
      </c>
    </row>
    <row r="184" spans="2:65" s="259" customFormat="1" ht="16.5" customHeight="1">
      <c r="B184" s="119"/>
      <c r="C184" s="196" t="s">
        <v>309</v>
      </c>
      <c r="D184" s="196" t="s">
        <v>141</v>
      </c>
      <c r="E184" s="197" t="s">
        <v>431</v>
      </c>
      <c r="F184" s="198" t="s">
        <v>432</v>
      </c>
      <c r="G184" s="199" t="s">
        <v>433</v>
      </c>
      <c r="H184" s="200">
        <v>176.054</v>
      </c>
      <c r="I184" s="6"/>
      <c r="J184" s="202">
        <f>ROUND(I184*H184,2)</f>
        <v>0</v>
      </c>
      <c r="K184" s="198" t="s">
        <v>145</v>
      </c>
      <c r="L184" s="119"/>
      <c r="M184" s="203" t="s">
        <v>5</v>
      </c>
      <c r="N184" s="204" t="s">
        <v>41</v>
      </c>
      <c r="O184" s="262"/>
      <c r="P184" s="205">
        <f>O184*H184</f>
        <v>0</v>
      </c>
      <c r="Q184" s="205">
        <v>0</v>
      </c>
      <c r="R184" s="205">
        <f>Q184*H184</f>
        <v>0</v>
      </c>
      <c r="S184" s="205">
        <v>0</v>
      </c>
      <c r="T184" s="206">
        <f>S184*H184</f>
        <v>0</v>
      </c>
      <c r="AR184" s="110" t="s">
        <v>146</v>
      </c>
      <c r="AT184" s="110" t="s">
        <v>141</v>
      </c>
      <c r="AU184" s="110" t="s">
        <v>78</v>
      </c>
      <c r="AY184" s="110" t="s">
        <v>139</v>
      </c>
      <c r="BE184" s="207">
        <f>IF(N184="základní",J184,0)</f>
        <v>0</v>
      </c>
      <c r="BF184" s="207">
        <f>IF(N184="snížená",J184,0)</f>
        <v>0</v>
      </c>
      <c r="BG184" s="207">
        <f>IF(N184="zákl. přenesená",J184,0)</f>
        <v>0</v>
      </c>
      <c r="BH184" s="207">
        <f>IF(N184="sníž. přenesená",J184,0)</f>
        <v>0</v>
      </c>
      <c r="BI184" s="207">
        <f>IF(N184="nulová",J184,0)</f>
        <v>0</v>
      </c>
      <c r="BJ184" s="110" t="s">
        <v>76</v>
      </c>
      <c r="BK184" s="207">
        <f>ROUND(I184*H184,2)</f>
        <v>0</v>
      </c>
      <c r="BL184" s="110" t="s">
        <v>146</v>
      </c>
      <c r="BM184" s="110" t="s">
        <v>1380</v>
      </c>
    </row>
    <row r="185" spans="2:47" s="259" customFormat="1" ht="27">
      <c r="B185" s="119"/>
      <c r="D185" s="208" t="s">
        <v>148</v>
      </c>
      <c r="F185" s="209" t="s">
        <v>435</v>
      </c>
      <c r="L185" s="119"/>
      <c r="M185" s="210"/>
      <c r="N185" s="262"/>
      <c r="O185" s="262"/>
      <c r="P185" s="262"/>
      <c r="Q185" s="262"/>
      <c r="R185" s="262"/>
      <c r="S185" s="262"/>
      <c r="T185" s="211"/>
      <c r="AT185" s="110" t="s">
        <v>148</v>
      </c>
      <c r="AU185" s="110" t="s">
        <v>78</v>
      </c>
    </row>
    <row r="186" spans="2:51" s="221" customFormat="1" ht="13.5">
      <c r="B186" s="220"/>
      <c r="D186" s="208" t="s">
        <v>161</v>
      </c>
      <c r="F186" s="223" t="s">
        <v>1381</v>
      </c>
      <c r="H186" s="224">
        <v>176.054</v>
      </c>
      <c r="L186" s="220"/>
      <c r="M186" s="225"/>
      <c r="N186" s="226"/>
      <c r="O186" s="226"/>
      <c r="P186" s="226"/>
      <c r="Q186" s="226"/>
      <c r="R186" s="226"/>
      <c r="S186" s="226"/>
      <c r="T186" s="227"/>
      <c r="AT186" s="222" t="s">
        <v>161</v>
      </c>
      <c r="AU186" s="222" t="s">
        <v>78</v>
      </c>
      <c r="AV186" s="221" t="s">
        <v>78</v>
      </c>
      <c r="AW186" s="221" t="s">
        <v>6</v>
      </c>
      <c r="AX186" s="221" t="s">
        <v>76</v>
      </c>
      <c r="AY186" s="222" t="s">
        <v>139</v>
      </c>
    </row>
    <row r="187" spans="2:65" s="259" customFormat="1" ht="16.5" customHeight="1">
      <c r="B187" s="119"/>
      <c r="C187" s="196" t="s">
        <v>314</v>
      </c>
      <c r="D187" s="196" t="s">
        <v>141</v>
      </c>
      <c r="E187" s="197" t="s">
        <v>438</v>
      </c>
      <c r="F187" s="198" t="s">
        <v>439</v>
      </c>
      <c r="G187" s="199" t="s">
        <v>302</v>
      </c>
      <c r="H187" s="200">
        <v>73.269</v>
      </c>
      <c r="I187" s="6"/>
      <c r="J187" s="202">
        <f>ROUND(I187*H187,2)</f>
        <v>0</v>
      </c>
      <c r="K187" s="198" t="s">
        <v>145</v>
      </c>
      <c r="L187" s="119"/>
      <c r="M187" s="203" t="s">
        <v>5</v>
      </c>
      <c r="N187" s="204" t="s">
        <v>41</v>
      </c>
      <c r="O187" s="262"/>
      <c r="P187" s="205">
        <f>O187*H187</f>
        <v>0</v>
      </c>
      <c r="Q187" s="205">
        <v>0</v>
      </c>
      <c r="R187" s="205">
        <f>Q187*H187</f>
        <v>0</v>
      </c>
      <c r="S187" s="205">
        <v>0</v>
      </c>
      <c r="T187" s="206">
        <f>S187*H187</f>
        <v>0</v>
      </c>
      <c r="AR187" s="110" t="s">
        <v>146</v>
      </c>
      <c r="AT187" s="110" t="s">
        <v>141</v>
      </c>
      <c r="AU187" s="110" t="s">
        <v>78</v>
      </c>
      <c r="AY187" s="110" t="s">
        <v>139</v>
      </c>
      <c r="BE187" s="207">
        <f>IF(N187="základní",J187,0)</f>
        <v>0</v>
      </c>
      <c r="BF187" s="207">
        <f>IF(N187="snížená",J187,0)</f>
        <v>0</v>
      </c>
      <c r="BG187" s="207">
        <f>IF(N187="zákl. přenesená",J187,0)</f>
        <v>0</v>
      </c>
      <c r="BH187" s="207">
        <f>IF(N187="sníž. přenesená",J187,0)</f>
        <v>0</v>
      </c>
      <c r="BI187" s="207">
        <f>IF(N187="nulová",J187,0)</f>
        <v>0</v>
      </c>
      <c r="BJ187" s="110" t="s">
        <v>76</v>
      </c>
      <c r="BK187" s="207">
        <f>ROUND(I187*H187,2)</f>
        <v>0</v>
      </c>
      <c r="BL187" s="110" t="s">
        <v>146</v>
      </c>
      <c r="BM187" s="110" t="s">
        <v>1382</v>
      </c>
    </row>
    <row r="188" spans="2:47" s="259" customFormat="1" ht="27">
      <c r="B188" s="119"/>
      <c r="D188" s="208" t="s">
        <v>148</v>
      </c>
      <c r="F188" s="209" t="s">
        <v>441</v>
      </c>
      <c r="L188" s="119"/>
      <c r="M188" s="210"/>
      <c r="N188" s="262"/>
      <c r="O188" s="262"/>
      <c r="P188" s="262"/>
      <c r="Q188" s="262"/>
      <c r="R188" s="262"/>
      <c r="S188" s="262"/>
      <c r="T188" s="211"/>
      <c r="AT188" s="110" t="s">
        <v>148</v>
      </c>
      <c r="AU188" s="110" t="s">
        <v>78</v>
      </c>
    </row>
    <row r="189" spans="2:51" s="214" customFormat="1" ht="13.5">
      <c r="B189" s="213"/>
      <c r="D189" s="208" t="s">
        <v>161</v>
      </c>
      <c r="E189" s="215" t="s">
        <v>5</v>
      </c>
      <c r="F189" s="216" t="s">
        <v>442</v>
      </c>
      <c r="H189" s="215" t="s">
        <v>5</v>
      </c>
      <c r="L189" s="213"/>
      <c r="M189" s="217"/>
      <c r="N189" s="218"/>
      <c r="O189" s="218"/>
      <c r="P189" s="218"/>
      <c r="Q189" s="218"/>
      <c r="R189" s="218"/>
      <c r="S189" s="218"/>
      <c r="T189" s="219"/>
      <c r="AT189" s="215" t="s">
        <v>161</v>
      </c>
      <c r="AU189" s="215" t="s">
        <v>78</v>
      </c>
      <c r="AV189" s="214" t="s">
        <v>76</v>
      </c>
      <c r="AW189" s="214" t="s">
        <v>34</v>
      </c>
      <c r="AX189" s="214" t="s">
        <v>70</v>
      </c>
      <c r="AY189" s="215" t="s">
        <v>139</v>
      </c>
    </row>
    <row r="190" spans="2:51" s="221" customFormat="1" ht="13.5">
      <c r="B190" s="220"/>
      <c r="D190" s="208" t="s">
        <v>161</v>
      </c>
      <c r="E190" s="222" t="s">
        <v>5</v>
      </c>
      <c r="F190" s="223" t="s">
        <v>1383</v>
      </c>
      <c r="H190" s="224">
        <v>97.808</v>
      </c>
      <c r="L190" s="220"/>
      <c r="M190" s="225"/>
      <c r="N190" s="226"/>
      <c r="O190" s="226"/>
      <c r="P190" s="226"/>
      <c r="Q190" s="226"/>
      <c r="R190" s="226"/>
      <c r="S190" s="226"/>
      <c r="T190" s="227"/>
      <c r="AT190" s="222" t="s">
        <v>161</v>
      </c>
      <c r="AU190" s="222" t="s">
        <v>78</v>
      </c>
      <c r="AV190" s="221" t="s">
        <v>78</v>
      </c>
      <c r="AW190" s="221" t="s">
        <v>34</v>
      </c>
      <c r="AX190" s="221" t="s">
        <v>70</v>
      </c>
      <c r="AY190" s="222" t="s">
        <v>139</v>
      </c>
    </row>
    <row r="191" spans="2:51" s="214" customFormat="1" ht="13.5">
      <c r="B191" s="213"/>
      <c r="D191" s="208" t="s">
        <v>161</v>
      </c>
      <c r="E191" s="215" t="s">
        <v>5</v>
      </c>
      <c r="F191" s="216" t="s">
        <v>444</v>
      </c>
      <c r="H191" s="215" t="s">
        <v>5</v>
      </c>
      <c r="L191" s="213"/>
      <c r="M191" s="217"/>
      <c r="N191" s="218"/>
      <c r="O191" s="218"/>
      <c r="P191" s="218"/>
      <c r="Q191" s="218"/>
      <c r="R191" s="218"/>
      <c r="S191" s="218"/>
      <c r="T191" s="219"/>
      <c r="AT191" s="215" t="s">
        <v>161</v>
      </c>
      <c r="AU191" s="215" t="s">
        <v>78</v>
      </c>
      <c r="AV191" s="214" t="s">
        <v>76</v>
      </c>
      <c r="AW191" s="214" t="s">
        <v>34</v>
      </c>
      <c r="AX191" s="214" t="s">
        <v>70</v>
      </c>
      <c r="AY191" s="215" t="s">
        <v>139</v>
      </c>
    </row>
    <row r="192" spans="2:51" s="221" customFormat="1" ht="13.5">
      <c r="B192" s="220"/>
      <c r="D192" s="208" t="s">
        <v>161</v>
      </c>
      <c r="E192" s="222" t="s">
        <v>5</v>
      </c>
      <c r="F192" s="223" t="s">
        <v>1384</v>
      </c>
      <c r="H192" s="224">
        <v>-7.565</v>
      </c>
      <c r="L192" s="220"/>
      <c r="M192" s="225"/>
      <c r="N192" s="226"/>
      <c r="O192" s="226"/>
      <c r="P192" s="226"/>
      <c r="Q192" s="226"/>
      <c r="R192" s="226"/>
      <c r="S192" s="226"/>
      <c r="T192" s="227"/>
      <c r="AT192" s="222" t="s">
        <v>161</v>
      </c>
      <c r="AU192" s="222" t="s">
        <v>78</v>
      </c>
      <c r="AV192" s="221" t="s">
        <v>78</v>
      </c>
      <c r="AW192" s="221" t="s">
        <v>34</v>
      </c>
      <c r="AX192" s="221" t="s">
        <v>70</v>
      </c>
      <c r="AY192" s="222" t="s">
        <v>139</v>
      </c>
    </row>
    <row r="193" spans="2:51" s="214" customFormat="1" ht="13.5">
      <c r="B193" s="213"/>
      <c r="D193" s="208" t="s">
        <v>161</v>
      </c>
      <c r="E193" s="215" t="s">
        <v>5</v>
      </c>
      <c r="F193" s="216" t="s">
        <v>446</v>
      </c>
      <c r="H193" s="215" t="s">
        <v>5</v>
      </c>
      <c r="L193" s="213"/>
      <c r="M193" s="217"/>
      <c r="N193" s="218"/>
      <c r="O193" s="218"/>
      <c r="P193" s="218"/>
      <c r="Q193" s="218"/>
      <c r="R193" s="218"/>
      <c r="S193" s="218"/>
      <c r="T193" s="219"/>
      <c r="AT193" s="215" t="s">
        <v>161</v>
      </c>
      <c r="AU193" s="215" t="s">
        <v>78</v>
      </c>
      <c r="AV193" s="214" t="s">
        <v>76</v>
      </c>
      <c r="AW193" s="214" t="s">
        <v>34</v>
      </c>
      <c r="AX193" s="214" t="s">
        <v>70</v>
      </c>
      <c r="AY193" s="215" t="s">
        <v>139</v>
      </c>
    </row>
    <row r="194" spans="2:51" s="221" customFormat="1" ht="13.5">
      <c r="B194" s="220"/>
      <c r="D194" s="208" t="s">
        <v>161</v>
      </c>
      <c r="E194" s="222" t="s">
        <v>5</v>
      </c>
      <c r="F194" s="223" t="s">
        <v>1385</v>
      </c>
      <c r="H194" s="224">
        <v>-1.44</v>
      </c>
      <c r="L194" s="220"/>
      <c r="M194" s="225"/>
      <c r="N194" s="226"/>
      <c r="O194" s="226"/>
      <c r="P194" s="226"/>
      <c r="Q194" s="226"/>
      <c r="R194" s="226"/>
      <c r="S194" s="226"/>
      <c r="T194" s="227"/>
      <c r="AT194" s="222" t="s">
        <v>161</v>
      </c>
      <c r="AU194" s="222" t="s">
        <v>78</v>
      </c>
      <c r="AV194" s="221" t="s">
        <v>78</v>
      </c>
      <c r="AW194" s="221" t="s">
        <v>34</v>
      </c>
      <c r="AX194" s="221" t="s">
        <v>70</v>
      </c>
      <c r="AY194" s="222" t="s">
        <v>139</v>
      </c>
    </row>
    <row r="195" spans="2:51" s="214" customFormat="1" ht="13.5">
      <c r="B195" s="213"/>
      <c r="D195" s="208" t="s">
        <v>161</v>
      </c>
      <c r="E195" s="215" t="s">
        <v>5</v>
      </c>
      <c r="F195" s="216" t="s">
        <v>1386</v>
      </c>
      <c r="H195" s="215" t="s">
        <v>5</v>
      </c>
      <c r="L195" s="213"/>
      <c r="M195" s="217"/>
      <c r="N195" s="218"/>
      <c r="O195" s="218"/>
      <c r="P195" s="218"/>
      <c r="Q195" s="218"/>
      <c r="R195" s="218"/>
      <c r="S195" s="218"/>
      <c r="T195" s="219"/>
      <c r="AT195" s="215" t="s">
        <v>161</v>
      </c>
      <c r="AU195" s="215" t="s">
        <v>78</v>
      </c>
      <c r="AV195" s="214" t="s">
        <v>76</v>
      </c>
      <c r="AW195" s="214" t="s">
        <v>34</v>
      </c>
      <c r="AX195" s="214" t="s">
        <v>70</v>
      </c>
      <c r="AY195" s="215" t="s">
        <v>139</v>
      </c>
    </row>
    <row r="196" spans="2:51" s="221" customFormat="1" ht="13.5">
      <c r="B196" s="220"/>
      <c r="D196" s="208" t="s">
        <v>161</v>
      </c>
      <c r="E196" s="222" t="s">
        <v>5</v>
      </c>
      <c r="F196" s="223" t="s">
        <v>1387</v>
      </c>
      <c r="H196" s="224">
        <v>-5.357</v>
      </c>
      <c r="L196" s="220"/>
      <c r="M196" s="225"/>
      <c r="N196" s="226"/>
      <c r="O196" s="226"/>
      <c r="P196" s="226"/>
      <c r="Q196" s="226"/>
      <c r="R196" s="226"/>
      <c r="S196" s="226"/>
      <c r="T196" s="227"/>
      <c r="AT196" s="222" t="s">
        <v>161</v>
      </c>
      <c r="AU196" s="222" t="s">
        <v>78</v>
      </c>
      <c r="AV196" s="221" t="s">
        <v>78</v>
      </c>
      <c r="AW196" s="221" t="s">
        <v>34</v>
      </c>
      <c r="AX196" s="221" t="s">
        <v>70</v>
      </c>
      <c r="AY196" s="222" t="s">
        <v>139</v>
      </c>
    </row>
    <row r="197" spans="2:51" s="214" customFormat="1" ht="13.5">
      <c r="B197" s="213"/>
      <c r="D197" s="208" t="s">
        <v>161</v>
      </c>
      <c r="E197" s="215" t="s">
        <v>5</v>
      </c>
      <c r="F197" s="216" t="s">
        <v>1388</v>
      </c>
      <c r="H197" s="215" t="s">
        <v>5</v>
      </c>
      <c r="L197" s="213"/>
      <c r="M197" s="217"/>
      <c r="N197" s="218"/>
      <c r="O197" s="218"/>
      <c r="P197" s="218"/>
      <c r="Q197" s="218"/>
      <c r="R197" s="218"/>
      <c r="S197" s="218"/>
      <c r="T197" s="219"/>
      <c r="AT197" s="215" t="s">
        <v>161</v>
      </c>
      <c r="AU197" s="215" t="s">
        <v>78</v>
      </c>
      <c r="AV197" s="214" t="s">
        <v>76</v>
      </c>
      <c r="AW197" s="214" t="s">
        <v>34</v>
      </c>
      <c r="AX197" s="214" t="s">
        <v>70</v>
      </c>
      <c r="AY197" s="215" t="s">
        <v>139</v>
      </c>
    </row>
    <row r="198" spans="2:51" s="221" customFormat="1" ht="13.5">
      <c r="B198" s="220"/>
      <c r="D198" s="208" t="s">
        <v>161</v>
      </c>
      <c r="E198" s="222" t="s">
        <v>5</v>
      </c>
      <c r="F198" s="223" t="s">
        <v>1389</v>
      </c>
      <c r="H198" s="224">
        <v>-25.414</v>
      </c>
      <c r="L198" s="220"/>
      <c r="M198" s="225"/>
      <c r="N198" s="226"/>
      <c r="O198" s="226"/>
      <c r="P198" s="226"/>
      <c r="Q198" s="226"/>
      <c r="R198" s="226"/>
      <c r="S198" s="226"/>
      <c r="T198" s="227"/>
      <c r="AT198" s="222" t="s">
        <v>161</v>
      </c>
      <c r="AU198" s="222" t="s">
        <v>78</v>
      </c>
      <c r="AV198" s="221" t="s">
        <v>78</v>
      </c>
      <c r="AW198" s="221" t="s">
        <v>34</v>
      </c>
      <c r="AX198" s="221" t="s">
        <v>70</v>
      </c>
      <c r="AY198" s="222" t="s">
        <v>139</v>
      </c>
    </row>
    <row r="199" spans="2:51" s="214" customFormat="1" ht="13.5">
      <c r="B199" s="213"/>
      <c r="D199" s="208" t="s">
        <v>161</v>
      </c>
      <c r="E199" s="215" t="s">
        <v>5</v>
      </c>
      <c r="F199" s="216" t="s">
        <v>459</v>
      </c>
      <c r="H199" s="215" t="s">
        <v>5</v>
      </c>
      <c r="L199" s="213"/>
      <c r="M199" s="217"/>
      <c r="N199" s="218"/>
      <c r="O199" s="218"/>
      <c r="P199" s="218"/>
      <c r="Q199" s="218"/>
      <c r="R199" s="218"/>
      <c r="S199" s="218"/>
      <c r="T199" s="219"/>
      <c r="AT199" s="215" t="s">
        <v>161</v>
      </c>
      <c r="AU199" s="215" t="s">
        <v>78</v>
      </c>
      <c r="AV199" s="214" t="s">
        <v>76</v>
      </c>
      <c r="AW199" s="214" t="s">
        <v>34</v>
      </c>
      <c r="AX199" s="214" t="s">
        <v>70</v>
      </c>
      <c r="AY199" s="215" t="s">
        <v>139</v>
      </c>
    </row>
    <row r="200" spans="2:51" s="221" customFormat="1" ht="13.5">
      <c r="B200" s="220"/>
      <c r="D200" s="208" t="s">
        <v>161</v>
      </c>
      <c r="E200" s="222" t="s">
        <v>5</v>
      </c>
      <c r="F200" s="223" t="s">
        <v>1390</v>
      </c>
      <c r="H200" s="224">
        <v>8.352</v>
      </c>
      <c r="L200" s="220"/>
      <c r="M200" s="225"/>
      <c r="N200" s="226"/>
      <c r="O200" s="226"/>
      <c r="P200" s="226"/>
      <c r="Q200" s="226"/>
      <c r="R200" s="226"/>
      <c r="S200" s="226"/>
      <c r="T200" s="227"/>
      <c r="AT200" s="222" t="s">
        <v>161</v>
      </c>
      <c r="AU200" s="222" t="s">
        <v>78</v>
      </c>
      <c r="AV200" s="221" t="s">
        <v>78</v>
      </c>
      <c r="AW200" s="221" t="s">
        <v>34</v>
      </c>
      <c r="AX200" s="221" t="s">
        <v>70</v>
      </c>
      <c r="AY200" s="222" t="s">
        <v>139</v>
      </c>
    </row>
    <row r="201" spans="2:51" s="221" customFormat="1" ht="13.5">
      <c r="B201" s="220"/>
      <c r="D201" s="208" t="s">
        <v>161</v>
      </c>
      <c r="E201" s="222" t="s">
        <v>5</v>
      </c>
      <c r="F201" s="223" t="s">
        <v>1391</v>
      </c>
      <c r="H201" s="224">
        <v>6.885</v>
      </c>
      <c r="L201" s="220"/>
      <c r="M201" s="225"/>
      <c r="N201" s="226"/>
      <c r="O201" s="226"/>
      <c r="P201" s="226"/>
      <c r="Q201" s="226"/>
      <c r="R201" s="226"/>
      <c r="S201" s="226"/>
      <c r="T201" s="227"/>
      <c r="AT201" s="222" t="s">
        <v>161</v>
      </c>
      <c r="AU201" s="222" t="s">
        <v>78</v>
      </c>
      <c r="AV201" s="221" t="s">
        <v>78</v>
      </c>
      <c r="AW201" s="221" t="s">
        <v>34</v>
      </c>
      <c r="AX201" s="221" t="s">
        <v>70</v>
      </c>
      <c r="AY201" s="222" t="s">
        <v>139</v>
      </c>
    </row>
    <row r="202" spans="2:51" s="229" customFormat="1" ht="13.5">
      <c r="B202" s="228"/>
      <c r="D202" s="208" t="s">
        <v>161</v>
      </c>
      <c r="E202" s="230" t="s">
        <v>5</v>
      </c>
      <c r="F202" s="231" t="s">
        <v>173</v>
      </c>
      <c r="H202" s="232">
        <v>73.269</v>
      </c>
      <c r="L202" s="228"/>
      <c r="M202" s="233"/>
      <c r="N202" s="234"/>
      <c r="O202" s="234"/>
      <c r="P202" s="234"/>
      <c r="Q202" s="234"/>
      <c r="R202" s="234"/>
      <c r="S202" s="234"/>
      <c r="T202" s="235"/>
      <c r="AT202" s="230" t="s">
        <v>161</v>
      </c>
      <c r="AU202" s="230" t="s">
        <v>78</v>
      </c>
      <c r="AV202" s="229" t="s">
        <v>146</v>
      </c>
      <c r="AW202" s="229" t="s">
        <v>34</v>
      </c>
      <c r="AX202" s="229" t="s">
        <v>76</v>
      </c>
      <c r="AY202" s="230" t="s">
        <v>139</v>
      </c>
    </row>
    <row r="203" spans="2:65" s="259" customFormat="1" ht="16.5" customHeight="1">
      <c r="B203" s="119"/>
      <c r="C203" s="244" t="s">
        <v>321</v>
      </c>
      <c r="D203" s="244" t="s">
        <v>368</v>
      </c>
      <c r="E203" s="245" t="s">
        <v>463</v>
      </c>
      <c r="F203" s="246" t="s">
        <v>464</v>
      </c>
      <c r="G203" s="247" t="s">
        <v>433</v>
      </c>
      <c r="H203" s="248">
        <v>146.538</v>
      </c>
      <c r="I203" s="6"/>
      <c r="J203" s="249">
        <f>ROUND(I203*H203,2)</f>
        <v>0</v>
      </c>
      <c r="K203" s="246" t="s">
        <v>145</v>
      </c>
      <c r="L203" s="250"/>
      <c r="M203" s="251" t="s">
        <v>5</v>
      </c>
      <c r="N203" s="252" t="s">
        <v>41</v>
      </c>
      <c r="O203" s="262"/>
      <c r="P203" s="205">
        <f>O203*H203</f>
        <v>0</v>
      </c>
      <c r="Q203" s="205">
        <v>0.2</v>
      </c>
      <c r="R203" s="205">
        <f>Q203*H203</f>
        <v>29.307600000000004</v>
      </c>
      <c r="S203" s="205">
        <v>0</v>
      </c>
      <c r="T203" s="206">
        <f>S203*H203</f>
        <v>0</v>
      </c>
      <c r="AR203" s="110" t="s">
        <v>213</v>
      </c>
      <c r="AT203" s="110" t="s">
        <v>368</v>
      </c>
      <c r="AU203" s="110" t="s">
        <v>78</v>
      </c>
      <c r="AY203" s="110" t="s">
        <v>139</v>
      </c>
      <c r="BE203" s="207">
        <f>IF(N203="základní",J203,0)</f>
        <v>0</v>
      </c>
      <c r="BF203" s="207">
        <f>IF(N203="snížená",J203,0)</f>
        <v>0</v>
      </c>
      <c r="BG203" s="207">
        <f>IF(N203="zákl. přenesená",J203,0)</f>
        <v>0</v>
      </c>
      <c r="BH203" s="207">
        <f>IF(N203="sníž. přenesená",J203,0)</f>
        <v>0</v>
      </c>
      <c r="BI203" s="207">
        <f>IF(N203="nulová",J203,0)</f>
        <v>0</v>
      </c>
      <c r="BJ203" s="110" t="s">
        <v>76</v>
      </c>
      <c r="BK203" s="207">
        <f>ROUND(I203*H203,2)</f>
        <v>0</v>
      </c>
      <c r="BL203" s="110" t="s">
        <v>146</v>
      </c>
      <c r="BM203" s="110" t="s">
        <v>1392</v>
      </c>
    </row>
    <row r="204" spans="2:47" s="259" customFormat="1" ht="13.5">
      <c r="B204" s="119"/>
      <c r="D204" s="208" t="s">
        <v>148</v>
      </c>
      <c r="F204" s="209" t="s">
        <v>464</v>
      </c>
      <c r="L204" s="119"/>
      <c r="M204" s="210"/>
      <c r="N204" s="262"/>
      <c r="O204" s="262"/>
      <c r="P204" s="262"/>
      <c r="Q204" s="262"/>
      <c r="R204" s="262"/>
      <c r="S204" s="262"/>
      <c r="T204" s="211"/>
      <c r="AT204" s="110" t="s">
        <v>148</v>
      </c>
      <c r="AU204" s="110" t="s">
        <v>78</v>
      </c>
    </row>
    <row r="205" spans="2:51" s="221" customFormat="1" ht="13.5">
      <c r="B205" s="220"/>
      <c r="D205" s="208" t="s">
        <v>161</v>
      </c>
      <c r="F205" s="223" t="s">
        <v>1393</v>
      </c>
      <c r="H205" s="224">
        <v>146.538</v>
      </c>
      <c r="L205" s="220"/>
      <c r="M205" s="225"/>
      <c r="N205" s="226"/>
      <c r="O205" s="226"/>
      <c r="P205" s="226"/>
      <c r="Q205" s="226"/>
      <c r="R205" s="226"/>
      <c r="S205" s="226"/>
      <c r="T205" s="227"/>
      <c r="AT205" s="222" t="s">
        <v>161</v>
      </c>
      <c r="AU205" s="222" t="s">
        <v>78</v>
      </c>
      <c r="AV205" s="221" t="s">
        <v>78</v>
      </c>
      <c r="AW205" s="221" t="s">
        <v>6</v>
      </c>
      <c r="AX205" s="221" t="s">
        <v>76</v>
      </c>
      <c r="AY205" s="222" t="s">
        <v>139</v>
      </c>
    </row>
    <row r="206" spans="2:63" s="184" customFormat="1" ht="29.85" customHeight="1">
      <c r="B206" s="183"/>
      <c r="D206" s="185" t="s">
        <v>69</v>
      </c>
      <c r="E206" s="194" t="s">
        <v>78</v>
      </c>
      <c r="F206" s="194" t="s">
        <v>482</v>
      </c>
      <c r="J206" s="195">
        <f>BK206</f>
        <v>0</v>
      </c>
      <c r="L206" s="183"/>
      <c r="M206" s="188"/>
      <c r="N206" s="189"/>
      <c r="O206" s="189"/>
      <c r="P206" s="190">
        <f>SUM(P207:P249)</f>
        <v>0</v>
      </c>
      <c r="Q206" s="189"/>
      <c r="R206" s="190">
        <f>SUM(R207:R249)</f>
        <v>24.03846004</v>
      </c>
      <c r="S206" s="189"/>
      <c r="T206" s="191">
        <f>SUM(T207:T249)</f>
        <v>0</v>
      </c>
      <c r="AR206" s="185" t="s">
        <v>76</v>
      </c>
      <c r="AT206" s="192" t="s">
        <v>69</v>
      </c>
      <c r="AU206" s="192" t="s">
        <v>76</v>
      </c>
      <c r="AY206" s="185" t="s">
        <v>139</v>
      </c>
      <c r="BK206" s="193">
        <f>SUM(BK207:BK249)</f>
        <v>0</v>
      </c>
    </row>
    <row r="207" spans="2:65" s="259" customFormat="1" ht="25.5" customHeight="1">
      <c r="B207" s="119"/>
      <c r="C207" s="196" t="s">
        <v>327</v>
      </c>
      <c r="D207" s="196" t="s">
        <v>141</v>
      </c>
      <c r="E207" s="197" t="s">
        <v>484</v>
      </c>
      <c r="F207" s="198" t="s">
        <v>485</v>
      </c>
      <c r="G207" s="199" t="s">
        <v>224</v>
      </c>
      <c r="H207" s="200">
        <v>16.4</v>
      </c>
      <c r="I207" s="6"/>
      <c r="J207" s="202">
        <f>ROUND(I207*H207,2)</f>
        <v>0</v>
      </c>
      <c r="K207" s="198" t="s">
        <v>145</v>
      </c>
      <c r="L207" s="119"/>
      <c r="M207" s="203" t="s">
        <v>5</v>
      </c>
      <c r="N207" s="204" t="s">
        <v>41</v>
      </c>
      <c r="O207" s="262"/>
      <c r="P207" s="205">
        <f>O207*H207</f>
        <v>0</v>
      </c>
      <c r="Q207" s="205">
        <v>0.22657</v>
      </c>
      <c r="R207" s="205">
        <f>Q207*H207</f>
        <v>3.7157479999999996</v>
      </c>
      <c r="S207" s="205">
        <v>0</v>
      </c>
      <c r="T207" s="206">
        <f>S207*H207</f>
        <v>0</v>
      </c>
      <c r="AR207" s="110" t="s">
        <v>146</v>
      </c>
      <c r="AT207" s="110" t="s">
        <v>141</v>
      </c>
      <c r="AU207" s="110" t="s">
        <v>78</v>
      </c>
      <c r="AY207" s="110" t="s">
        <v>139</v>
      </c>
      <c r="BE207" s="207">
        <f>IF(N207="základní",J207,0)</f>
        <v>0</v>
      </c>
      <c r="BF207" s="207">
        <f>IF(N207="snížená",J207,0)</f>
        <v>0</v>
      </c>
      <c r="BG207" s="207">
        <f>IF(N207="zákl. přenesená",J207,0)</f>
        <v>0</v>
      </c>
      <c r="BH207" s="207">
        <f>IF(N207="sníž. přenesená",J207,0)</f>
        <v>0</v>
      </c>
      <c r="BI207" s="207">
        <f>IF(N207="nulová",J207,0)</f>
        <v>0</v>
      </c>
      <c r="BJ207" s="110" t="s">
        <v>76</v>
      </c>
      <c r="BK207" s="207">
        <f>ROUND(I207*H207,2)</f>
        <v>0</v>
      </c>
      <c r="BL207" s="110" t="s">
        <v>146</v>
      </c>
      <c r="BM207" s="110" t="s">
        <v>1394</v>
      </c>
    </row>
    <row r="208" spans="2:47" s="259" customFormat="1" ht="40.5">
      <c r="B208" s="119"/>
      <c r="D208" s="208" t="s">
        <v>148</v>
      </c>
      <c r="F208" s="209" t="s">
        <v>487</v>
      </c>
      <c r="L208" s="119"/>
      <c r="M208" s="210"/>
      <c r="N208" s="262"/>
      <c r="O208" s="262"/>
      <c r="P208" s="262"/>
      <c r="Q208" s="262"/>
      <c r="R208" s="262"/>
      <c r="S208" s="262"/>
      <c r="T208" s="211"/>
      <c r="AT208" s="110" t="s">
        <v>148</v>
      </c>
      <c r="AU208" s="110" t="s">
        <v>78</v>
      </c>
    </row>
    <row r="209" spans="2:47" s="259" customFormat="1" ht="27">
      <c r="B209" s="119"/>
      <c r="D209" s="208" t="s">
        <v>159</v>
      </c>
      <c r="F209" s="212" t="s">
        <v>1326</v>
      </c>
      <c r="L209" s="119"/>
      <c r="M209" s="210"/>
      <c r="N209" s="262"/>
      <c r="O209" s="262"/>
      <c r="P209" s="262"/>
      <c r="Q209" s="262"/>
      <c r="R209" s="262"/>
      <c r="S209" s="262"/>
      <c r="T209" s="211"/>
      <c r="AT209" s="110" t="s">
        <v>159</v>
      </c>
      <c r="AU209" s="110" t="s">
        <v>78</v>
      </c>
    </row>
    <row r="210" spans="2:51" s="221" customFormat="1" ht="13.5">
      <c r="B210" s="220"/>
      <c r="D210" s="208" t="s">
        <v>161</v>
      </c>
      <c r="E210" s="222" t="s">
        <v>5</v>
      </c>
      <c r="F210" s="223" t="s">
        <v>1395</v>
      </c>
      <c r="H210" s="224">
        <v>16.4</v>
      </c>
      <c r="L210" s="220"/>
      <c r="M210" s="225"/>
      <c r="N210" s="226"/>
      <c r="O210" s="226"/>
      <c r="P210" s="226"/>
      <c r="Q210" s="226"/>
      <c r="R210" s="226"/>
      <c r="S210" s="226"/>
      <c r="T210" s="227"/>
      <c r="AT210" s="222" t="s">
        <v>161</v>
      </c>
      <c r="AU210" s="222" t="s">
        <v>78</v>
      </c>
      <c r="AV210" s="221" t="s">
        <v>78</v>
      </c>
      <c r="AW210" s="221" t="s">
        <v>34</v>
      </c>
      <c r="AX210" s="221" t="s">
        <v>76</v>
      </c>
      <c r="AY210" s="222" t="s">
        <v>139</v>
      </c>
    </row>
    <row r="211" spans="2:65" s="259" customFormat="1" ht="16.5" customHeight="1">
      <c r="B211" s="119"/>
      <c r="C211" s="196" t="s">
        <v>332</v>
      </c>
      <c r="D211" s="196" t="s">
        <v>141</v>
      </c>
      <c r="E211" s="197" t="s">
        <v>491</v>
      </c>
      <c r="F211" s="198" t="s">
        <v>492</v>
      </c>
      <c r="G211" s="199" t="s">
        <v>144</v>
      </c>
      <c r="H211" s="200">
        <v>16.81</v>
      </c>
      <c r="I211" s="6"/>
      <c r="J211" s="202">
        <f>ROUND(I211*H211,2)</f>
        <v>0</v>
      </c>
      <c r="K211" s="198" t="s">
        <v>145</v>
      </c>
      <c r="L211" s="119"/>
      <c r="M211" s="203" t="s">
        <v>5</v>
      </c>
      <c r="N211" s="204" t="s">
        <v>41</v>
      </c>
      <c r="O211" s="262"/>
      <c r="P211" s="205">
        <f>O211*H211</f>
        <v>0</v>
      </c>
      <c r="Q211" s="205">
        <v>0.0001</v>
      </c>
      <c r="R211" s="205">
        <f>Q211*H211</f>
        <v>0.001681</v>
      </c>
      <c r="S211" s="205">
        <v>0</v>
      </c>
      <c r="T211" s="206">
        <f>S211*H211</f>
        <v>0</v>
      </c>
      <c r="AR211" s="110" t="s">
        <v>146</v>
      </c>
      <c r="AT211" s="110" t="s">
        <v>141</v>
      </c>
      <c r="AU211" s="110" t="s">
        <v>78</v>
      </c>
      <c r="AY211" s="110" t="s">
        <v>139</v>
      </c>
      <c r="BE211" s="207">
        <f>IF(N211="základní",J211,0)</f>
        <v>0</v>
      </c>
      <c r="BF211" s="207">
        <f>IF(N211="snížená",J211,0)</f>
        <v>0</v>
      </c>
      <c r="BG211" s="207">
        <f>IF(N211="zákl. přenesená",J211,0)</f>
        <v>0</v>
      </c>
      <c r="BH211" s="207">
        <f>IF(N211="sníž. přenesená",J211,0)</f>
        <v>0</v>
      </c>
      <c r="BI211" s="207">
        <f>IF(N211="nulová",J211,0)</f>
        <v>0</v>
      </c>
      <c r="BJ211" s="110" t="s">
        <v>76</v>
      </c>
      <c r="BK211" s="207">
        <f>ROUND(I211*H211,2)</f>
        <v>0</v>
      </c>
      <c r="BL211" s="110" t="s">
        <v>146</v>
      </c>
      <c r="BM211" s="110" t="s">
        <v>1396</v>
      </c>
    </row>
    <row r="212" spans="2:47" s="259" customFormat="1" ht="27">
      <c r="B212" s="119"/>
      <c r="D212" s="208" t="s">
        <v>148</v>
      </c>
      <c r="F212" s="209" t="s">
        <v>494</v>
      </c>
      <c r="L212" s="119"/>
      <c r="M212" s="210"/>
      <c r="N212" s="262"/>
      <c r="O212" s="262"/>
      <c r="P212" s="262"/>
      <c r="Q212" s="262"/>
      <c r="R212" s="262"/>
      <c r="S212" s="262"/>
      <c r="T212" s="211"/>
      <c r="AT212" s="110" t="s">
        <v>148</v>
      </c>
      <c r="AU212" s="110" t="s">
        <v>78</v>
      </c>
    </row>
    <row r="213" spans="2:47" s="259" customFormat="1" ht="27">
      <c r="B213" s="119"/>
      <c r="D213" s="208" t="s">
        <v>159</v>
      </c>
      <c r="F213" s="212" t="s">
        <v>1326</v>
      </c>
      <c r="L213" s="119"/>
      <c r="M213" s="210"/>
      <c r="N213" s="262"/>
      <c r="O213" s="262"/>
      <c r="P213" s="262"/>
      <c r="Q213" s="262"/>
      <c r="R213" s="262"/>
      <c r="S213" s="262"/>
      <c r="T213" s="211"/>
      <c r="AT213" s="110" t="s">
        <v>159</v>
      </c>
      <c r="AU213" s="110" t="s">
        <v>78</v>
      </c>
    </row>
    <row r="214" spans="2:51" s="221" customFormat="1" ht="13.5">
      <c r="B214" s="220"/>
      <c r="D214" s="208" t="s">
        <v>161</v>
      </c>
      <c r="E214" s="222" t="s">
        <v>5</v>
      </c>
      <c r="F214" s="223" t="s">
        <v>1397</v>
      </c>
      <c r="H214" s="224">
        <v>16.81</v>
      </c>
      <c r="L214" s="220"/>
      <c r="M214" s="225"/>
      <c r="N214" s="226"/>
      <c r="O214" s="226"/>
      <c r="P214" s="226"/>
      <c r="Q214" s="226"/>
      <c r="R214" s="226"/>
      <c r="S214" s="226"/>
      <c r="T214" s="227"/>
      <c r="AT214" s="222" t="s">
        <v>161</v>
      </c>
      <c r="AU214" s="222" t="s">
        <v>78</v>
      </c>
      <c r="AV214" s="221" t="s">
        <v>78</v>
      </c>
      <c r="AW214" s="221" t="s">
        <v>34</v>
      </c>
      <c r="AX214" s="221" t="s">
        <v>76</v>
      </c>
      <c r="AY214" s="222" t="s">
        <v>139</v>
      </c>
    </row>
    <row r="215" spans="2:65" s="259" customFormat="1" ht="16.5" customHeight="1">
      <c r="B215" s="119"/>
      <c r="C215" s="244" t="s">
        <v>355</v>
      </c>
      <c r="D215" s="244" t="s">
        <v>368</v>
      </c>
      <c r="E215" s="245" t="s">
        <v>497</v>
      </c>
      <c r="F215" s="246" t="s">
        <v>498</v>
      </c>
      <c r="G215" s="247" t="s">
        <v>144</v>
      </c>
      <c r="H215" s="248">
        <v>19.332</v>
      </c>
      <c r="I215" s="6"/>
      <c r="J215" s="249">
        <f>ROUND(I215*H215,2)</f>
        <v>0</v>
      </c>
      <c r="K215" s="246" t="s">
        <v>145</v>
      </c>
      <c r="L215" s="250"/>
      <c r="M215" s="251" t="s">
        <v>5</v>
      </c>
      <c r="N215" s="252" t="s">
        <v>41</v>
      </c>
      <c r="O215" s="262"/>
      <c r="P215" s="205">
        <f>O215*H215</f>
        <v>0</v>
      </c>
      <c r="Q215" s="205">
        <v>0.0003</v>
      </c>
      <c r="R215" s="205">
        <f>Q215*H215</f>
        <v>0.005799599999999999</v>
      </c>
      <c r="S215" s="205">
        <v>0</v>
      </c>
      <c r="T215" s="206">
        <f>S215*H215</f>
        <v>0</v>
      </c>
      <c r="AR215" s="110" t="s">
        <v>213</v>
      </c>
      <c r="AT215" s="110" t="s">
        <v>368</v>
      </c>
      <c r="AU215" s="110" t="s">
        <v>78</v>
      </c>
      <c r="AY215" s="110" t="s">
        <v>139</v>
      </c>
      <c r="BE215" s="207">
        <f>IF(N215="základní",J215,0)</f>
        <v>0</v>
      </c>
      <c r="BF215" s="207">
        <f>IF(N215="snížená",J215,0)</f>
        <v>0</v>
      </c>
      <c r="BG215" s="207">
        <f>IF(N215="zákl. přenesená",J215,0)</f>
        <v>0</v>
      </c>
      <c r="BH215" s="207">
        <f>IF(N215="sníž. přenesená",J215,0)</f>
        <v>0</v>
      </c>
      <c r="BI215" s="207">
        <f>IF(N215="nulová",J215,0)</f>
        <v>0</v>
      </c>
      <c r="BJ215" s="110" t="s">
        <v>76</v>
      </c>
      <c r="BK215" s="207">
        <f>ROUND(I215*H215,2)</f>
        <v>0</v>
      </c>
      <c r="BL215" s="110" t="s">
        <v>146</v>
      </c>
      <c r="BM215" s="110" t="s">
        <v>1398</v>
      </c>
    </row>
    <row r="216" spans="2:47" s="259" customFormat="1" ht="13.5">
      <c r="B216" s="119"/>
      <c r="D216" s="208" t="s">
        <v>148</v>
      </c>
      <c r="F216" s="209" t="s">
        <v>498</v>
      </c>
      <c r="L216" s="119"/>
      <c r="M216" s="210"/>
      <c r="N216" s="262"/>
      <c r="O216" s="262"/>
      <c r="P216" s="262"/>
      <c r="Q216" s="262"/>
      <c r="R216" s="262"/>
      <c r="S216" s="262"/>
      <c r="T216" s="211"/>
      <c r="AT216" s="110" t="s">
        <v>148</v>
      </c>
      <c r="AU216" s="110" t="s">
        <v>78</v>
      </c>
    </row>
    <row r="217" spans="2:51" s="221" customFormat="1" ht="13.5">
      <c r="B217" s="220"/>
      <c r="D217" s="208" t="s">
        <v>161</v>
      </c>
      <c r="F217" s="223" t="s">
        <v>1399</v>
      </c>
      <c r="H217" s="224">
        <v>19.332</v>
      </c>
      <c r="L217" s="220"/>
      <c r="M217" s="225"/>
      <c r="N217" s="226"/>
      <c r="O217" s="226"/>
      <c r="P217" s="226"/>
      <c r="Q217" s="226"/>
      <c r="R217" s="226"/>
      <c r="S217" s="226"/>
      <c r="T217" s="227"/>
      <c r="AT217" s="222" t="s">
        <v>161</v>
      </c>
      <c r="AU217" s="222" t="s">
        <v>78</v>
      </c>
      <c r="AV217" s="221" t="s">
        <v>78</v>
      </c>
      <c r="AW217" s="221" t="s">
        <v>6</v>
      </c>
      <c r="AX217" s="221" t="s">
        <v>76</v>
      </c>
      <c r="AY217" s="222" t="s">
        <v>139</v>
      </c>
    </row>
    <row r="218" spans="2:65" s="259" customFormat="1" ht="25.5" customHeight="1">
      <c r="B218" s="119"/>
      <c r="C218" s="196" t="s">
        <v>361</v>
      </c>
      <c r="D218" s="196" t="s">
        <v>141</v>
      </c>
      <c r="E218" s="197" t="s">
        <v>502</v>
      </c>
      <c r="F218" s="198" t="s">
        <v>503</v>
      </c>
      <c r="G218" s="199" t="s">
        <v>144</v>
      </c>
      <c r="H218" s="200">
        <v>16.81</v>
      </c>
      <c r="I218" s="6"/>
      <c r="J218" s="202">
        <f>ROUND(I218*H218,2)</f>
        <v>0</v>
      </c>
      <c r="K218" s="198" t="s">
        <v>145</v>
      </c>
      <c r="L218" s="119"/>
      <c r="M218" s="203" t="s">
        <v>5</v>
      </c>
      <c r="N218" s="204" t="s">
        <v>41</v>
      </c>
      <c r="O218" s="262"/>
      <c r="P218" s="205">
        <f>O218*H218</f>
        <v>0</v>
      </c>
      <c r="Q218" s="205">
        <v>0</v>
      </c>
      <c r="R218" s="205">
        <f>Q218*H218</f>
        <v>0</v>
      </c>
      <c r="S218" s="205">
        <v>0</v>
      </c>
      <c r="T218" s="206">
        <f>S218*H218</f>
        <v>0</v>
      </c>
      <c r="AR218" s="110" t="s">
        <v>146</v>
      </c>
      <c r="AT218" s="110" t="s">
        <v>141</v>
      </c>
      <c r="AU218" s="110" t="s">
        <v>78</v>
      </c>
      <c r="AY218" s="110" t="s">
        <v>139</v>
      </c>
      <c r="BE218" s="207">
        <f>IF(N218="základní",J218,0)</f>
        <v>0</v>
      </c>
      <c r="BF218" s="207">
        <f>IF(N218="snížená",J218,0)</f>
        <v>0</v>
      </c>
      <c r="BG218" s="207">
        <f>IF(N218="zákl. přenesená",J218,0)</f>
        <v>0</v>
      </c>
      <c r="BH218" s="207">
        <f>IF(N218="sníž. přenesená",J218,0)</f>
        <v>0</v>
      </c>
      <c r="BI218" s="207">
        <f>IF(N218="nulová",J218,0)</f>
        <v>0</v>
      </c>
      <c r="BJ218" s="110" t="s">
        <v>76</v>
      </c>
      <c r="BK218" s="207">
        <f>ROUND(I218*H218,2)</f>
        <v>0</v>
      </c>
      <c r="BL218" s="110" t="s">
        <v>146</v>
      </c>
      <c r="BM218" s="110" t="s">
        <v>1400</v>
      </c>
    </row>
    <row r="219" spans="2:47" s="259" customFormat="1" ht="27">
      <c r="B219" s="119"/>
      <c r="D219" s="208" t="s">
        <v>148</v>
      </c>
      <c r="F219" s="209" t="s">
        <v>505</v>
      </c>
      <c r="L219" s="119"/>
      <c r="M219" s="210"/>
      <c r="N219" s="262"/>
      <c r="O219" s="262"/>
      <c r="P219" s="262"/>
      <c r="Q219" s="262"/>
      <c r="R219" s="262"/>
      <c r="S219" s="262"/>
      <c r="T219" s="211"/>
      <c r="AT219" s="110" t="s">
        <v>148</v>
      </c>
      <c r="AU219" s="110" t="s">
        <v>78</v>
      </c>
    </row>
    <row r="220" spans="2:47" s="259" customFormat="1" ht="27">
      <c r="B220" s="119"/>
      <c r="D220" s="208" t="s">
        <v>159</v>
      </c>
      <c r="F220" s="212" t="s">
        <v>1326</v>
      </c>
      <c r="L220" s="119"/>
      <c r="M220" s="210"/>
      <c r="N220" s="262"/>
      <c r="O220" s="262"/>
      <c r="P220" s="262"/>
      <c r="Q220" s="262"/>
      <c r="R220" s="262"/>
      <c r="S220" s="262"/>
      <c r="T220" s="211"/>
      <c r="AT220" s="110" t="s">
        <v>159</v>
      </c>
      <c r="AU220" s="110" t="s">
        <v>78</v>
      </c>
    </row>
    <row r="221" spans="2:51" s="221" customFormat="1" ht="13.5">
      <c r="B221" s="220"/>
      <c r="D221" s="208" t="s">
        <v>161</v>
      </c>
      <c r="E221" s="222" t="s">
        <v>5</v>
      </c>
      <c r="F221" s="223" t="s">
        <v>1397</v>
      </c>
      <c r="H221" s="224">
        <v>16.81</v>
      </c>
      <c r="L221" s="220"/>
      <c r="M221" s="225"/>
      <c r="N221" s="226"/>
      <c r="O221" s="226"/>
      <c r="P221" s="226"/>
      <c r="Q221" s="226"/>
      <c r="R221" s="226"/>
      <c r="S221" s="226"/>
      <c r="T221" s="227"/>
      <c r="AT221" s="222" t="s">
        <v>161</v>
      </c>
      <c r="AU221" s="222" t="s">
        <v>78</v>
      </c>
      <c r="AV221" s="221" t="s">
        <v>78</v>
      </c>
      <c r="AW221" s="221" t="s">
        <v>34</v>
      </c>
      <c r="AX221" s="221" t="s">
        <v>76</v>
      </c>
      <c r="AY221" s="222" t="s">
        <v>139</v>
      </c>
    </row>
    <row r="222" spans="2:65" s="259" customFormat="1" ht="25.5" customHeight="1">
      <c r="B222" s="119"/>
      <c r="C222" s="196" t="s">
        <v>367</v>
      </c>
      <c r="D222" s="196" t="s">
        <v>141</v>
      </c>
      <c r="E222" s="197" t="s">
        <v>510</v>
      </c>
      <c r="F222" s="198" t="s">
        <v>511</v>
      </c>
      <c r="G222" s="199" t="s">
        <v>302</v>
      </c>
      <c r="H222" s="200">
        <v>5.043</v>
      </c>
      <c r="I222" s="6"/>
      <c r="J222" s="202">
        <f>ROUND(I222*H222,2)</f>
        <v>0</v>
      </c>
      <c r="K222" s="198" t="s">
        <v>145</v>
      </c>
      <c r="L222" s="119"/>
      <c r="M222" s="203" t="s">
        <v>5</v>
      </c>
      <c r="N222" s="204" t="s">
        <v>41</v>
      </c>
      <c r="O222" s="262"/>
      <c r="P222" s="205">
        <f>O222*H222</f>
        <v>0</v>
      </c>
      <c r="Q222" s="205">
        <v>2.16</v>
      </c>
      <c r="R222" s="205">
        <f>Q222*H222</f>
        <v>10.892880000000002</v>
      </c>
      <c r="S222" s="205">
        <v>0</v>
      </c>
      <c r="T222" s="206">
        <f>S222*H222</f>
        <v>0</v>
      </c>
      <c r="AR222" s="110" t="s">
        <v>146</v>
      </c>
      <c r="AT222" s="110" t="s">
        <v>141</v>
      </c>
      <c r="AU222" s="110" t="s">
        <v>78</v>
      </c>
      <c r="AY222" s="110" t="s">
        <v>139</v>
      </c>
      <c r="BE222" s="207">
        <f>IF(N222="základní",J222,0)</f>
        <v>0</v>
      </c>
      <c r="BF222" s="207">
        <f>IF(N222="snížená",J222,0)</f>
        <v>0</v>
      </c>
      <c r="BG222" s="207">
        <f>IF(N222="zákl. přenesená",J222,0)</f>
        <v>0</v>
      </c>
      <c r="BH222" s="207">
        <f>IF(N222="sníž. přenesená",J222,0)</f>
        <v>0</v>
      </c>
      <c r="BI222" s="207">
        <f>IF(N222="nulová",J222,0)</f>
        <v>0</v>
      </c>
      <c r="BJ222" s="110" t="s">
        <v>76</v>
      </c>
      <c r="BK222" s="207">
        <f>ROUND(I222*H222,2)</f>
        <v>0</v>
      </c>
      <c r="BL222" s="110" t="s">
        <v>146</v>
      </c>
      <c r="BM222" s="110" t="s">
        <v>1401</v>
      </c>
    </row>
    <row r="223" spans="2:47" s="259" customFormat="1" ht="27">
      <c r="B223" s="119"/>
      <c r="D223" s="208" t="s">
        <v>148</v>
      </c>
      <c r="F223" s="209" t="s">
        <v>513</v>
      </c>
      <c r="L223" s="119"/>
      <c r="M223" s="210"/>
      <c r="N223" s="262"/>
      <c r="O223" s="262"/>
      <c r="P223" s="262"/>
      <c r="Q223" s="262"/>
      <c r="R223" s="262"/>
      <c r="S223" s="262"/>
      <c r="T223" s="211"/>
      <c r="AT223" s="110" t="s">
        <v>148</v>
      </c>
      <c r="AU223" s="110" t="s">
        <v>78</v>
      </c>
    </row>
    <row r="224" spans="2:47" s="259" customFormat="1" ht="27">
      <c r="B224" s="119"/>
      <c r="D224" s="208" t="s">
        <v>159</v>
      </c>
      <c r="F224" s="212" t="s">
        <v>1326</v>
      </c>
      <c r="L224" s="119"/>
      <c r="M224" s="210"/>
      <c r="N224" s="262"/>
      <c r="O224" s="262"/>
      <c r="P224" s="262"/>
      <c r="Q224" s="262"/>
      <c r="R224" s="262"/>
      <c r="S224" s="262"/>
      <c r="T224" s="211"/>
      <c r="AT224" s="110" t="s">
        <v>159</v>
      </c>
      <c r="AU224" s="110" t="s">
        <v>78</v>
      </c>
    </row>
    <row r="225" spans="2:51" s="221" customFormat="1" ht="13.5">
      <c r="B225" s="220"/>
      <c r="D225" s="208" t="s">
        <v>161</v>
      </c>
      <c r="E225" s="222" t="s">
        <v>5</v>
      </c>
      <c r="F225" s="223" t="s">
        <v>1402</v>
      </c>
      <c r="H225" s="224">
        <v>5.043</v>
      </c>
      <c r="L225" s="220"/>
      <c r="M225" s="225"/>
      <c r="N225" s="226"/>
      <c r="O225" s="226"/>
      <c r="P225" s="226"/>
      <c r="Q225" s="226"/>
      <c r="R225" s="226"/>
      <c r="S225" s="226"/>
      <c r="T225" s="227"/>
      <c r="AT225" s="222" t="s">
        <v>161</v>
      </c>
      <c r="AU225" s="222" t="s">
        <v>78</v>
      </c>
      <c r="AV225" s="221" t="s">
        <v>78</v>
      </c>
      <c r="AW225" s="221" t="s">
        <v>34</v>
      </c>
      <c r="AX225" s="221" t="s">
        <v>76</v>
      </c>
      <c r="AY225" s="222" t="s">
        <v>139</v>
      </c>
    </row>
    <row r="226" spans="2:65" s="259" customFormat="1" ht="25.5" customHeight="1">
      <c r="B226" s="119"/>
      <c r="C226" s="196" t="s">
        <v>372</v>
      </c>
      <c r="D226" s="196" t="s">
        <v>141</v>
      </c>
      <c r="E226" s="197" t="s">
        <v>1403</v>
      </c>
      <c r="F226" s="198" t="s">
        <v>1404</v>
      </c>
      <c r="G226" s="199" t="s">
        <v>302</v>
      </c>
      <c r="H226" s="200">
        <v>2.522</v>
      </c>
      <c r="I226" s="6"/>
      <c r="J226" s="202">
        <f>ROUND(I226*H226,2)</f>
        <v>0</v>
      </c>
      <c r="K226" s="198" t="s">
        <v>145</v>
      </c>
      <c r="L226" s="119"/>
      <c r="M226" s="203" t="s">
        <v>5</v>
      </c>
      <c r="N226" s="204" t="s">
        <v>41</v>
      </c>
      <c r="O226" s="262"/>
      <c r="P226" s="205">
        <f>O226*H226</f>
        <v>0</v>
      </c>
      <c r="Q226" s="205">
        <v>2.16</v>
      </c>
      <c r="R226" s="205">
        <f>Q226*H226</f>
        <v>5.44752</v>
      </c>
      <c r="S226" s="205">
        <v>0</v>
      </c>
      <c r="T226" s="206">
        <f>S226*H226</f>
        <v>0</v>
      </c>
      <c r="AR226" s="110" t="s">
        <v>146</v>
      </c>
      <c r="AT226" s="110" t="s">
        <v>141</v>
      </c>
      <c r="AU226" s="110" t="s">
        <v>78</v>
      </c>
      <c r="AY226" s="110" t="s">
        <v>139</v>
      </c>
      <c r="BE226" s="207">
        <f>IF(N226="základní",J226,0)</f>
        <v>0</v>
      </c>
      <c r="BF226" s="207">
        <f>IF(N226="snížená",J226,0)</f>
        <v>0</v>
      </c>
      <c r="BG226" s="207">
        <f>IF(N226="zákl. přenesená",J226,0)</f>
        <v>0</v>
      </c>
      <c r="BH226" s="207">
        <f>IF(N226="sníž. přenesená",J226,0)</f>
        <v>0</v>
      </c>
      <c r="BI226" s="207">
        <f>IF(N226="nulová",J226,0)</f>
        <v>0</v>
      </c>
      <c r="BJ226" s="110" t="s">
        <v>76</v>
      </c>
      <c r="BK226" s="207">
        <f>ROUND(I226*H226,2)</f>
        <v>0</v>
      </c>
      <c r="BL226" s="110" t="s">
        <v>146</v>
      </c>
      <c r="BM226" s="110" t="s">
        <v>1405</v>
      </c>
    </row>
    <row r="227" spans="2:47" s="259" customFormat="1" ht="27">
      <c r="B227" s="119"/>
      <c r="D227" s="208" t="s">
        <v>148</v>
      </c>
      <c r="F227" s="209" t="s">
        <v>1406</v>
      </c>
      <c r="L227" s="119"/>
      <c r="M227" s="210"/>
      <c r="N227" s="262"/>
      <c r="O227" s="262"/>
      <c r="P227" s="262"/>
      <c r="Q227" s="262"/>
      <c r="R227" s="262"/>
      <c r="S227" s="262"/>
      <c r="T227" s="211"/>
      <c r="AT227" s="110" t="s">
        <v>148</v>
      </c>
      <c r="AU227" s="110" t="s">
        <v>78</v>
      </c>
    </row>
    <row r="228" spans="2:47" s="259" customFormat="1" ht="27">
      <c r="B228" s="119"/>
      <c r="D228" s="208" t="s">
        <v>159</v>
      </c>
      <c r="F228" s="212" t="s">
        <v>1326</v>
      </c>
      <c r="L228" s="119"/>
      <c r="M228" s="210"/>
      <c r="N228" s="262"/>
      <c r="O228" s="262"/>
      <c r="P228" s="262"/>
      <c r="Q228" s="262"/>
      <c r="R228" s="262"/>
      <c r="S228" s="262"/>
      <c r="T228" s="211"/>
      <c r="AT228" s="110" t="s">
        <v>159</v>
      </c>
      <c r="AU228" s="110" t="s">
        <v>78</v>
      </c>
    </row>
    <row r="229" spans="2:51" s="221" customFormat="1" ht="13.5">
      <c r="B229" s="220"/>
      <c r="D229" s="208" t="s">
        <v>161</v>
      </c>
      <c r="E229" s="222" t="s">
        <v>5</v>
      </c>
      <c r="F229" s="223" t="s">
        <v>1407</v>
      </c>
      <c r="H229" s="224">
        <v>2.522</v>
      </c>
      <c r="L229" s="220"/>
      <c r="M229" s="225"/>
      <c r="N229" s="226"/>
      <c r="O229" s="226"/>
      <c r="P229" s="226"/>
      <c r="Q229" s="226"/>
      <c r="R229" s="226"/>
      <c r="S229" s="226"/>
      <c r="T229" s="227"/>
      <c r="AT229" s="222" t="s">
        <v>161</v>
      </c>
      <c r="AU229" s="222" t="s">
        <v>78</v>
      </c>
      <c r="AV229" s="221" t="s">
        <v>78</v>
      </c>
      <c r="AW229" s="221" t="s">
        <v>34</v>
      </c>
      <c r="AX229" s="221" t="s">
        <v>76</v>
      </c>
      <c r="AY229" s="222" t="s">
        <v>139</v>
      </c>
    </row>
    <row r="230" spans="2:65" s="259" customFormat="1" ht="16.5" customHeight="1">
      <c r="B230" s="119"/>
      <c r="C230" s="196" t="s">
        <v>380</v>
      </c>
      <c r="D230" s="196" t="s">
        <v>141</v>
      </c>
      <c r="E230" s="197" t="s">
        <v>1408</v>
      </c>
      <c r="F230" s="198" t="s">
        <v>1409</v>
      </c>
      <c r="G230" s="199" t="s">
        <v>302</v>
      </c>
      <c r="H230" s="200">
        <v>0.878</v>
      </c>
      <c r="I230" s="6"/>
      <c r="J230" s="202">
        <f>ROUND(I230*H230,2)</f>
        <v>0</v>
      </c>
      <c r="K230" s="198" t="s">
        <v>145</v>
      </c>
      <c r="L230" s="119"/>
      <c r="M230" s="203" t="s">
        <v>5</v>
      </c>
      <c r="N230" s="204" t="s">
        <v>41</v>
      </c>
      <c r="O230" s="262"/>
      <c r="P230" s="205">
        <f>O230*H230</f>
        <v>0</v>
      </c>
      <c r="Q230" s="205">
        <v>2.25634</v>
      </c>
      <c r="R230" s="205">
        <f>Q230*H230</f>
        <v>1.9810665199999997</v>
      </c>
      <c r="S230" s="205">
        <v>0</v>
      </c>
      <c r="T230" s="206">
        <f>S230*H230</f>
        <v>0</v>
      </c>
      <c r="AR230" s="110" t="s">
        <v>146</v>
      </c>
      <c r="AT230" s="110" t="s">
        <v>141</v>
      </c>
      <c r="AU230" s="110" t="s">
        <v>78</v>
      </c>
      <c r="AY230" s="110" t="s">
        <v>139</v>
      </c>
      <c r="BE230" s="207">
        <f>IF(N230="základní",J230,0)</f>
        <v>0</v>
      </c>
      <c r="BF230" s="207">
        <f>IF(N230="snížená",J230,0)</f>
        <v>0</v>
      </c>
      <c r="BG230" s="207">
        <f>IF(N230="zákl. přenesená",J230,0)</f>
        <v>0</v>
      </c>
      <c r="BH230" s="207">
        <f>IF(N230="sníž. přenesená",J230,0)</f>
        <v>0</v>
      </c>
      <c r="BI230" s="207">
        <f>IF(N230="nulová",J230,0)</f>
        <v>0</v>
      </c>
      <c r="BJ230" s="110" t="s">
        <v>76</v>
      </c>
      <c r="BK230" s="207">
        <f>ROUND(I230*H230,2)</f>
        <v>0</v>
      </c>
      <c r="BL230" s="110" t="s">
        <v>146</v>
      </c>
      <c r="BM230" s="110" t="s">
        <v>1410</v>
      </c>
    </row>
    <row r="231" spans="2:47" s="259" customFormat="1" ht="13.5">
      <c r="B231" s="119"/>
      <c r="D231" s="208" t="s">
        <v>148</v>
      </c>
      <c r="F231" s="209" t="s">
        <v>1411</v>
      </c>
      <c r="L231" s="119"/>
      <c r="M231" s="210"/>
      <c r="N231" s="262"/>
      <c r="O231" s="262"/>
      <c r="P231" s="262"/>
      <c r="Q231" s="262"/>
      <c r="R231" s="262"/>
      <c r="S231" s="262"/>
      <c r="T231" s="211"/>
      <c r="AT231" s="110" t="s">
        <v>148</v>
      </c>
      <c r="AU231" s="110" t="s">
        <v>78</v>
      </c>
    </row>
    <row r="232" spans="2:47" s="259" customFormat="1" ht="27">
      <c r="B232" s="119"/>
      <c r="D232" s="208" t="s">
        <v>159</v>
      </c>
      <c r="F232" s="212" t="s">
        <v>1326</v>
      </c>
      <c r="L232" s="119"/>
      <c r="M232" s="210"/>
      <c r="N232" s="262"/>
      <c r="O232" s="262"/>
      <c r="P232" s="262"/>
      <c r="Q232" s="262"/>
      <c r="R232" s="262"/>
      <c r="S232" s="262"/>
      <c r="T232" s="211"/>
      <c r="AT232" s="110" t="s">
        <v>159</v>
      </c>
      <c r="AU232" s="110" t="s">
        <v>78</v>
      </c>
    </row>
    <row r="233" spans="2:51" s="221" customFormat="1" ht="13.5">
      <c r="B233" s="220"/>
      <c r="D233" s="208" t="s">
        <v>161</v>
      </c>
      <c r="E233" s="222" t="s">
        <v>5</v>
      </c>
      <c r="F233" s="223" t="s">
        <v>1412</v>
      </c>
      <c r="H233" s="224">
        <v>0.585</v>
      </c>
      <c r="L233" s="220"/>
      <c r="M233" s="225"/>
      <c r="N233" s="226"/>
      <c r="O233" s="226"/>
      <c r="P233" s="226"/>
      <c r="Q233" s="226"/>
      <c r="R233" s="226"/>
      <c r="S233" s="226"/>
      <c r="T233" s="227"/>
      <c r="AT233" s="222" t="s">
        <v>161</v>
      </c>
      <c r="AU233" s="222" t="s">
        <v>78</v>
      </c>
      <c r="AV233" s="221" t="s">
        <v>78</v>
      </c>
      <c r="AW233" s="221" t="s">
        <v>34</v>
      </c>
      <c r="AX233" s="221" t="s">
        <v>70</v>
      </c>
      <c r="AY233" s="222" t="s">
        <v>139</v>
      </c>
    </row>
    <row r="234" spans="2:51" s="221" customFormat="1" ht="13.5">
      <c r="B234" s="220"/>
      <c r="D234" s="208" t="s">
        <v>161</v>
      </c>
      <c r="E234" s="222" t="s">
        <v>5</v>
      </c>
      <c r="F234" s="223" t="s">
        <v>1413</v>
      </c>
      <c r="H234" s="224">
        <v>0.293</v>
      </c>
      <c r="L234" s="220"/>
      <c r="M234" s="225"/>
      <c r="N234" s="226"/>
      <c r="O234" s="226"/>
      <c r="P234" s="226"/>
      <c r="Q234" s="226"/>
      <c r="R234" s="226"/>
      <c r="S234" s="226"/>
      <c r="T234" s="227"/>
      <c r="AT234" s="222" t="s">
        <v>161</v>
      </c>
      <c r="AU234" s="222" t="s">
        <v>78</v>
      </c>
      <c r="AV234" s="221" t="s">
        <v>78</v>
      </c>
      <c r="AW234" s="221" t="s">
        <v>34</v>
      </c>
      <c r="AX234" s="221" t="s">
        <v>70</v>
      </c>
      <c r="AY234" s="222" t="s">
        <v>139</v>
      </c>
    </row>
    <row r="235" spans="2:51" s="229" customFormat="1" ht="13.5">
      <c r="B235" s="228"/>
      <c r="D235" s="208" t="s">
        <v>161</v>
      </c>
      <c r="E235" s="230" t="s">
        <v>5</v>
      </c>
      <c r="F235" s="231" t="s">
        <v>173</v>
      </c>
      <c r="H235" s="232">
        <v>0.878</v>
      </c>
      <c r="L235" s="228"/>
      <c r="M235" s="233"/>
      <c r="N235" s="234"/>
      <c r="O235" s="234"/>
      <c r="P235" s="234"/>
      <c r="Q235" s="234"/>
      <c r="R235" s="234"/>
      <c r="S235" s="234"/>
      <c r="T235" s="235"/>
      <c r="AT235" s="230" t="s">
        <v>161</v>
      </c>
      <c r="AU235" s="230" t="s">
        <v>78</v>
      </c>
      <c r="AV235" s="229" t="s">
        <v>146</v>
      </c>
      <c r="AW235" s="229" t="s">
        <v>34</v>
      </c>
      <c r="AX235" s="229" t="s">
        <v>76</v>
      </c>
      <c r="AY235" s="230" t="s">
        <v>139</v>
      </c>
    </row>
    <row r="236" spans="2:65" s="259" customFormat="1" ht="16.5" customHeight="1">
      <c r="B236" s="119"/>
      <c r="C236" s="196" t="s">
        <v>386</v>
      </c>
      <c r="D236" s="196" t="s">
        <v>141</v>
      </c>
      <c r="E236" s="197" t="s">
        <v>1414</v>
      </c>
      <c r="F236" s="198" t="s">
        <v>1415</v>
      </c>
      <c r="G236" s="199" t="s">
        <v>302</v>
      </c>
      <c r="H236" s="200">
        <v>0.878</v>
      </c>
      <c r="I236" s="6"/>
      <c r="J236" s="202">
        <f>ROUND(I236*H236,2)</f>
        <v>0</v>
      </c>
      <c r="K236" s="198" t="s">
        <v>145</v>
      </c>
      <c r="L236" s="119"/>
      <c r="M236" s="203" t="s">
        <v>5</v>
      </c>
      <c r="N236" s="204" t="s">
        <v>41</v>
      </c>
      <c r="O236" s="262"/>
      <c r="P236" s="205">
        <f>O236*H236</f>
        <v>0</v>
      </c>
      <c r="Q236" s="205">
        <v>2.25634</v>
      </c>
      <c r="R236" s="205">
        <f>Q236*H236</f>
        <v>1.9810665199999997</v>
      </c>
      <c r="S236" s="205">
        <v>0</v>
      </c>
      <c r="T236" s="206">
        <f>S236*H236</f>
        <v>0</v>
      </c>
      <c r="AR236" s="110" t="s">
        <v>146</v>
      </c>
      <c r="AT236" s="110" t="s">
        <v>141</v>
      </c>
      <c r="AU236" s="110" t="s">
        <v>78</v>
      </c>
      <c r="AY236" s="110" t="s">
        <v>139</v>
      </c>
      <c r="BE236" s="207">
        <f>IF(N236="základní",J236,0)</f>
        <v>0</v>
      </c>
      <c r="BF236" s="207">
        <f>IF(N236="snížená",J236,0)</f>
        <v>0</v>
      </c>
      <c r="BG236" s="207">
        <f>IF(N236="zákl. přenesená",J236,0)</f>
        <v>0</v>
      </c>
      <c r="BH236" s="207">
        <f>IF(N236="sníž. přenesená",J236,0)</f>
        <v>0</v>
      </c>
      <c r="BI236" s="207">
        <f>IF(N236="nulová",J236,0)</f>
        <v>0</v>
      </c>
      <c r="BJ236" s="110" t="s">
        <v>76</v>
      </c>
      <c r="BK236" s="207">
        <f>ROUND(I236*H236,2)</f>
        <v>0</v>
      </c>
      <c r="BL236" s="110" t="s">
        <v>146</v>
      </c>
      <c r="BM236" s="110" t="s">
        <v>1416</v>
      </c>
    </row>
    <row r="237" spans="2:47" s="259" customFormat="1" ht="13.5">
      <c r="B237" s="119"/>
      <c r="D237" s="208" t="s">
        <v>148</v>
      </c>
      <c r="F237" s="209" t="s">
        <v>1417</v>
      </c>
      <c r="L237" s="119"/>
      <c r="M237" s="210"/>
      <c r="N237" s="262"/>
      <c r="O237" s="262"/>
      <c r="P237" s="262"/>
      <c r="Q237" s="262"/>
      <c r="R237" s="262"/>
      <c r="S237" s="262"/>
      <c r="T237" s="211"/>
      <c r="AT237" s="110" t="s">
        <v>148</v>
      </c>
      <c r="AU237" s="110" t="s">
        <v>78</v>
      </c>
    </row>
    <row r="238" spans="2:47" s="259" customFormat="1" ht="27">
      <c r="B238" s="119"/>
      <c r="D238" s="208" t="s">
        <v>159</v>
      </c>
      <c r="F238" s="212" t="s">
        <v>1326</v>
      </c>
      <c r="L238" s="119"/>
      <c r="M238" s="210"/>
      <c r="N238" s="262"/>
      <c r="O238" s="262"/>
      <c r="P238" s="262"/>
      <c r="Q238" s="262"/>
      <c r="R238" s="262"/>
      <c r="S238" s="262"/>
      <c r="T238" s="211"/>
      <c r="AT238" s="110" t="s">
        <v>159</v>
      </c>
      <c r="AU238" s="110" t="s">
        <v>78</v>
      </c>
    </row>
    <row r="239" spans="2:51" s="221" customFormat="1" ht="13.5">
      <c r="B239" s="220"/>
      <c r="D239" s="208" t="s">
        <v>161</v>
      </c>
      <c r="E239" s="222" t="s">
        <v>5</v>
      </c>
      <c r="F239" s="223" t="s">
        <v>1412</v>
      </c>
      <c r="H239" s="224">
        <v>0.585</v>
      </c>
      <c r="L239" s="220"/>
      <c r="M239" s="225"/>
      <c r="N239" s="226"/>
      <c r="O239" s="226"/>
      <c r="P239" s="226"/>
      <c r="Q239" s="226"/>
      <c r="R239" s="226"/>
      <c r="S239" s="226"/>
      <c r="T239" s="227"/>
      <c r="AT239" s="222" t="s">
        <v>161</v>
      </c>
      <c r="AU239" s="222" t="s">
        <v>78</v>
      </c>
      <c r="AV239" s="221" t="s">
        <v>78</v>
      </c>
      <c r="AW239" s="221" t="s">
        <v>34</v>
      </c>
      <c r="AX239" s="221" t="s">
        <v>70</v>
      </c>
      <c r="AY239" s="222" t="s">
        <v>139</v>
      </c>
    </row>
    <row r="240" spans="2:51" s="221" customFormat="1" ht="13.5">
      <c r="B240" s="220"/>
      <c r="D240" s="208" t="s">
        <v>161</v>
      </c>
      <c r="E240" s="222" t="s">
        <v>5</v>
      </c>
      <c r="F240" s="223" t="s">
        <v>1413</v>
      </c>
      <c r="H240" s="224">
        <v>0.293</v>
      </c>
      <c r="L240" s="220"/>
      <c r="M240" s="225"/>
      <c r="N240" s="226"/>
      <c r="O240" s="226"/>
      <c r="P240" s="226"/>
      <c r="Q240" s="226"/>
      <c r="R240" s="226"/>
      <c r="S240" s="226"/>
      <c r="T240" s="227"/>
      <c r="AT240" s="222" t="s">
        <v>161</v>
      </c>
      <c r="AU240" s="222" t="s">
        <v>78</v>
      </c>
      <c r="AV240" s="221" t="s">
        <v>78</v>
      </c>
      <c r="AW240" s="221" t="s">
        <v>34</v>
      </c>
      <c r="AX240" s="221" t="s">
        <v>70</v>
      </c>
      <c r="AY240" s="222" t="s">
        <v>139</v>
      </c>
    </row>
    <row r="241" spans="2:51" s="229" customFormat="1" ht="13.5">
      <c r="B241" s="228"/>
      <c r="D241" s="208" t="s">
        <v>161</v>
      </c>
      <c r="E241" s="230" t="s">
        <v>5</v>
      </c>
      <c r="F241" s="231" t="s">
        <v>173</v>
      </c>
      <c r="H241" s="232">
        <v>0.878</v>
      </c>
      <c r="L241" s="228"/>
      <c r="M241" s="233"/>
      <c r="N241" s="234"/>
      <c r="O241" s="234"/>
      <c r="P241" s="234"/>
      <c r="Q241" s="234"/>
      <c r="R241" s="234"/>
      <c r="S241" s="234"/>
      <c r="T241" s="235"/>
      <c r="AT241" s="230" t="s">
        <v>161</v>
      </c>
      <c r="AU241" s="230" t="s">
        <v>78</v>
      </c>
      <c r="AV241" s="229" t="s">
        <v>146</v>
      </c>
      <c r="AW241" s="229" t="s">
        <v>34</v>
      </c>
      <c r="AX241" s="229" t="s">
        <v>76</v>
      </c>
      <c r="AY241" s="230" t="s">
        <v>139</v>
      </c>
    </row>
    <row r="242" spans="2:65" s="259" customFormat="1" ht="16.5" customHeight="1">
      <c r="B242" s="119"/>
      <c r="C242" s="196" t="s">
        <v>391</v>
      </c>
      <c r="D242" s="196" t="s">
        <v>141</v>
      </c>
      <c r="E242" s="197" t="s">
        <v>1418</v>
      </c>
      <c r="F242" s="198" t="s">
        <v>1419</v>
      </c>
      <c r="G242" s="199" t="s">
        <v>144</v>
      </c>
      <c r="H242" s="200">
        <v>4.81</v>
      </c>
      <c r="I242" s="6"/>
      <c r="J242" s="202">
        <f>ROUND(I242*H242,2)</f>
        <v>0</v>
      </c>
      <c r="K242" s="198" t="s">
        <v>145</v>
      </c>
      <c r="L242" s="119"/>
      <c r="M242" s="203" t="s">
        <v>5</v>
      </c>
      <c r="N242" s="204" t="s">
        <v>41</v>
      </c>
      <c r="O242" s="262"/>
      <c r="P242" s="205">
        <f>O242*H242</f>
        <v>0</v>
      </c>
      <c r="Q242" s="205">
        <v>0.00264</v>
      </c>
      <c r="R242" s="205">
        <f>Q242*H242</f>
        <v>0.012698399999999999</v>
      </c>
      <c r="S242" s="205">
        <v>0</v>
      </c>
      <c r="T242" s="206">
        <f>S242*H242</f>
        <v>0</v>
      </c>
      <c r="AR242" s="110" t="s">
        <v>146</v>
      </c>
      <c r="AT242" s="110" t="s">
        <v>141</v>
      </c>
      <c r="AU242" s="110" t="s">
        <v>78</v>
      </c>
      <c r="AY242" s="110" t="s">
        <v>139</v>
      </c>
      <c r="BE242" s="207">
        <f>IF(N242="základní",J242,0)</f>
        <v>0</v>
      </c>
      <c r="BF242" s="207">
        <f>IF(N242="snížená",J242,0)</f>
        <v>0</v>
      </c>
      <c r="BG242" s="207">
        <f>IF(N242="zákl. přenesená",J242,0)</f>
        <v>0</v>
      </c>
      <c r="BH242" s="207">
        <f>IF(N242="sníž. přenesená",J242,0)</f>
        <v>0</v>
      </c>
      <c r="BI242" s="207">
        <f>IF(N242="nulová",J242,0)</f>
        <v>0</v>
      </c>
      <c r="BJ242" s="110" t="s">
        <v>76</v>
      </c>
      <c r="BK242" s="207">
        <f>ROUND(I242*H242,2)</f>
        <v>0</v>
      </c>
      <c r="BL242" s="110" t="s">
        <v>146</v>
      </c>
      <c r="BM242" s="110" t="s">
        <v>1420</v>
      </c>
    </row>
    <row r="243" spans="2:47" s="259" customFormat="1" ht="13.5">
      <c r="B243" s="119"/>
      <c r="D243" s="208" t="s">
        <v>148</v>
      </c>
      <c r="F243" s="209" t="s">
        <v>1421</v>
      </c>
      <c r="L243" s="119"/>
      <c r="M243" s="210"/>
      <c r="N243" s="262"/>
      <c r="O243" s="262"/>
      <c r="P243" s="262"/>
      <c r="Q243" s="262"/>
      <c r="R243" s="262"/>
      <c r="S243" s="262"/>
      <c r="T243" s="211"/>
      <c r="AT243" s="110" t="s">
        <v>148</v>
      </c>
      <c r="AU243" s="110" t="s">
        <v>78</v>
      </c>
    </row>
    <row r="244" spans="2:47" s="259" customFormat="1" ht="27">
      <c r="B244" s="119"/>
      <c r="D244" s="208" t="s">
        <v>159</v>
      </c>
      <c r="F244" s="212" t="s">
        <v>1326</v>
      </c>
      <c r="L244" s="119"/>
      <c r="M244" s="210"/>
      <c r="N244" s="262"/>
      <c r="O244" s="262"/>
      <c r="P244" s="262"/>
      <c r="Q244" s="262"/>
      <c r="R244" s="262"/>
      <c r="S244" s="262"/>
      <c r="T244" s="211"/>
      <c r="AT244" s="110" t="s">
        <v>159</v>
      </c>
      <c r="AU244" s="110" t="s">
        <v>78</v>
      </c>
    </row>
    <row r="245" spans="2:51" s="221" customFormat="1" ht="13.5">
      <c r="B245" s="220"/>
      <c r="D245" s="208" t="s">
        <v>161</v>
      </c>
      <c r="E245" s="222" t="s">
        <v>5</v>
      </c>
      <c r="F245" s="223" t="s">
        <v>1422</v>
      </c>
      <c r="H245" s="224">
        <v>2.99</v>
      </c>
      <c r="L245" s="220"/>
      <c r="M245" s="225"/>
      <c r="N245" s="226"/>
      <c r="O245" s="226"/>
      <c r="P245" s="226"/>
      <c r="Q245" s="226"/>
      <c r="R245" s="226"/>
      <c r="S245" s="226"/>
      <c r="T245" s="227"/>
      <c r="AT245" s="222" t="s">
        <v>161</v>
      </c>
      <c r="AU245" s="222" t="s">
        <v>78</v>
      </c>
      <c r="AV245" s="221" t="s">
        <v>78</v>
      </c>
      <c r="AW245" s="221" t="s">
        <v>34</v>
      </c>
      <c r="AX245" s="221" t="s">
        <v>70</v>
      </c>
      <c r="AY245" s="222" t="s">
        <v>139</v>
      </c>
    </row>
    <row r="246" spans="2:51" s="221" customFormat="1" ht="13.5">
      <c r="B246" s="220"/>
      <c r="D246" s="208" t="s">
        <v>161</v>
      </c>
      <c r="E246" s="222" t="s">
        <v>5</v>
      </c>
      <c r="F246" s="223" t="s">
        <v>1423</v>
      </c>
      <c r="H246" s="224">
        <v>1.82</v>
      </c>
      <c r="L246" s="220"/>
      <c r="M246" s="225"/>
      <c r="N246" s="226"/>
      <c r="O246" s="226"/>
      <c r="P246" s="226"/>
      <c r="Q246" s="226"/>
      <c r="R246" s="226"/>
      <c r="S246" s="226"/>
      <c r="T246" s="227"/>
      <c r="AT246" s="222" t="s">
        <v>161</v>
      </c>
      <c r="AU246" s="222" t="s">
        <v>78</v>
      </c>
      <c r="AV246" s="221" t="s">
        <v>78</v>
      </c>
      <c r="AW246" s="221" t="s">
        <v>34</v>
      </c>
      <c r="AX246" s="221" t="s">
        <v>70</v>
      </c>
      <c r="AY246" s="222" t="s">
        <v>139</v>
      </c>
    </row>
    <row r="247" spans="2:51" s="229" customFormat="1" ht="13.5">
      <c r="B247" s="228"/>
      <c r="D247" s="208" t="s">
        <v>161</v>
      </c>
      <c r="E247" s="230" t="s">
        <v>5</v>
      </c>
      <c r="F247" s="231" t="s">
        <v>173</v>
      </c>
      <c r="H247" s="232">
        <v>4.81</v>
      </c>
      <c r="L247" s="228"/>
      <c r="M247" s="233"/>
      <c r="N247" s="234"/>
      <c r="O247" s="234"/>
      <c r="P247" s="234"/>
      <c r="Q247" s="234"/>
      <c r="R247" s="234"/>
      <c r="S247" s="234"/>
      <c r="T247" s="235"/>
      <c r="AT247" s="230" t="s">
        <v>161</v>
      </c>
      <c r="AU247" s="230" t="s">
        <v>78</v>
      </c>
      <c r="AV247" s="229" t="s">
        <v>146</v>
      </c>
      <c r="AW247" s="229" t="s">
        <v>34</v>
      </c>
      <c r="AX247" s="229" t="s">
        <v>76</v>
      </c>
      <c r="AY247" s="230" t="s">
        <v>139</v>
      </c>
    </row>
    <row r="248" spans="2:65" s="259" customFormat="1" ht="16.5" customHeight="1">
      <c r="B248" s="119"/>
      <c r="C248" s="196" t="s">
        <v>396</v>
      </c>
      <c r="D248" s="196" t="s">
        <v>141</v>
      </c>
      <c r="E248" s="197" t="s">
        <v>1424</v>
      </c>
      <c r="F248" s="198" t="s">
        <v>1425</v>
      </c>
      <c r="G248" s="199" t="s">
        <v>144</v>
      </c>
      <c r="H248" s="200">
        <v>4.81</v>
      </c>
      <c r="I248" s="6"/>
      <c r="J248" s="202">
        <f>ROUND(I248*H248,2)</f>
        <v>0</v>
      </c>
      <c r="K248" s="198" t="s">
        <v>145</v>
      </c>
      <c r="L248" s="119"/>
      <c r="M248" s="203" t="s">
        <v>5</v>
      </c>
      <c r="N248" s="204" t="s">
        <v>41</v>
      </c>
      <c r="O248" s="262"/>
      <c r="P248" s="205">
        <f>O248*H248</f>
        <v>0</v>
      </c>
      <c r="Q248" s="205">
        <v>0</v>
      </c>
      <c r="R248" s="205">
        <f>Q248*H248</f>
        <v>0</v>
      </c>
      <c r="S248" s="205">
        <v>0</v>
      </c>
      <c r="T248" s="206">
        <f>S248*H248</f>
        <v>0</v>
      </c>
      <c r="AR248" s="110" t="s">
        <v>146</v>
      </c>
      <c r="AT248" s="110" t="s">
        <v>141</v>
      </c>
      <c r="AU248" s="110" t="s">
        <v>78</v>
      </c>
      <c r="AY248" s="110" t="s">
        <v>139</v>
      </c>
      <c r="BE248" s="207">
        <f>IF(N248="základní",J248,0)</f>
        <v>0</v>
      </c>
      <c r="BF248" s="207">
        <f>IF(N248="snížená",J248,0)</f>
        <v>0</v>
      </c>
      <c r="BG248" s="207">
        <f>IF(N248="zákl. přenesená",J248,0)</f>
        <v>0</v>
      </c>
      <c r="BH248" s="207">
        <f>IF(N248="sníž. přenesená",J248,0)</f>
        <v>0</v>
      </c>
      <c r="BI248" s="207">
        <f>IF(N248="nulová",J248,0)</f>
        <v>0</v>
      </c>
      <c r="BJ248" s="110" t="s">
        <v>76</v>
      </c>
      <c r="BK248" s="207">
        <f>ROUND(I248*H248,2)</f>
        <v>0</v>
      </c>
      <c r="BL248" s="110" t="s">
        <v>146</v>
      </c>
      <c r="BM248" s="110" t="s">
        <v>1426</v>
      </c>
    </row>
    <row r="249" spans="2:47" s="259" customFormat="1" ht="13.5">
      <c r="B249" s="119"/>
      <c r="D249" s="208" t="s">
        <v>148</v>
      </c>
      <c r="F249" s="209" t="s">
        <v>1427</v>
      </c>
      <c r="L249" s="119"/>
      <c r="M249" s="210"/>
      <c r="N249" s="262"/>
      <c r="O249" s="262"/>
      <c r="P249" s="262"/>
      <c r="Q249" s="262"/>
      <c r="R249" s="262"/>
      <c r="S249" s="262"/>
      <c r="T249" s="211"/>
      <c r="AT249" s="110" t="s">
        <v>148</v>
      </c>
      <c r="AU249" s="110" t="s">
        <v>78</v>
      </c>
    </row>
    <row r="250" spans="2:63" s="184" customFormat="1" ht="29.85" customHeight="1">
      <c r="B250" s="183"/>
      <c r="D250" s="185" t="s">
        <v>69</v>
      </c>
      <c r="E250" s="194" t="s">
        <v>154</v>
      </c>
      <c r="F250" s="194" t="s">
        <v>1428</v>
      </c>
      <c r="J250" s="195">
        <f>BK250</f>
        <v>0</v>
      </c>
      <c r="L250" s="183"/>
      <c r="M250" s="188"/>
      <c r="N250" s="189"/>
      <c r="O250" s="189"/>
      <c r="P250" s="190">
        <f>SUM(P251:P271)</f>
        <v>0</v>
      </c>
      <c r="Q250" s="189"/>
      <c r="R250" s="190">
        <f>SUM(R251:R271)</f>
        <v>11.06488285</v>
      </c>
      <c r="S250" s="189"/>
      <c r="T250" s="191">
        <f>SUM(T251:T271)</f>
        <v>0</v>
      </c>
      <c r="AR250" s="185" t="s">
        <v>76</v>
      </c>
      <c r="AT250" s="192" t="s">
        <v>69</v>
      </c>
      <c r="AU250" s="192" t="s">
        <v>76</v>
      </c>
      <c r="AY250" s="185" t="s">
        <v>139</v>
      </c>
      <c r="BK250" s="193">
        <f>SUM(BK251:BK271)</f>
        <v>0</v>
      </c>
    </row>
    <row r="251" spans="2:65" s="259" customFormat="1" ht="16.5" customHeight="1">
      <c r="B251" s="119"/>
      <c r="C251" s="196" t="s">
        <v>405</v>
      </c>
      <c r="D251" s="196" t="s">
        <v>141</v>
      </c>
      <c r="E251" s="197" t="s">
        <v>1429</v>
      </c>
      <c r="F251" s="198" t="s">
        <v>1430</v>
      </c>
      <c r="G251" s="199" t="s">
        <v>208</v>
      </c>
      <c r="H251" s="200">
        <v>1</v>
      </c>
      <c r="I251" s="6"/>
      <c r="J251" s="202">
        <f>ROUND(I251*H251,2)</f>
        <v>0</v>
      </c>
      <c r="K251" s="198" t="s">
        <v>5</v>
      </c>
      <c r="L251" s="119"/>
      <c r="M251" s="203" t="s">
        <v>5</v>
      </c>
      <c r="N251" s="204" t="s">
        <v>41</v>
      </c>
      <c r="O251" s="262"/>
      <c r="P251" s="205">
        <f>O251*H251</f>
        <v>0</v>
      </c>
      <c r="Q251" s="205">
        <v>0</v>
      </c>
      <c r="R251" s="205">
        <f>Q251*H251</f>
        <v>0</v>
      </c>
      <c r="S251" s="205">
        <v>0</v>
      </c>
      <c r="T251" s="206">
        <f>S251*H251</f>
        <v>0</v>
      </c>
      <c r="AR251" s="110" t="s">
        <v>146</v>
      </c>
      <c r="AT251" s="110" t="s">
        <v>141</v>
      </c>
      <c r="AU251" s="110" t="s">
        <v>78</v>
      </c>
      <c r="AY251" s="110" t="s">
        <v>139</v>
      </c>
      <c r="BE251" s="207">
        <f>IF(N251="základní",J251,0)</f>
        <v>0</v>
      </c>
      <c r="BF251" s="207">
        <f>IF(N251="snížená",J251,0)</f>
        <v>0</v>
      </c>
      <c r="BG251" s="207">
        <f>IF(N251="zákl. přenesená",J251,0)</f>
        <v>0</v>
      </c>
      <c r="BH251" s="207">
        <f>IF(N251="sníž. přenesená",J251,0)</f>
        <v>0</v>
      </c>
      <c r="BI251" s="207">
        <f>IF(N251="nulová",J251,0)</f>
        <v>0</v>
      </c>
      <c r="BJ251" s="110" t="s">
        <v>76</v>
      </c>
      <c r="BK251" s="207">
        <f>ROUND(I251*H251,2)</f>
        <v>0</v>
      </c>
      <c r="BL251" s="110" t="s">
        <v>146</v>
      </c>
      <c r="BM251" s="110" t="s">
        <v>1431</v>
      </c>
    </row>
    <row r="252" spans="2:47" s="259" customFormat="1" ht="13.5">
      <c r="B252" s="119"/>
      <c r="D252" s="208" t="s">
        <v>148</v>
      </c>
      <c r="F252" s="209" t="s">
        <v>1432</v>
      </c>
      <c r="L252" s="119"/>
      <c r="M252" s="210"/>
      <c r="N252" s="262"/>
      <c r="O252" s="262"/>
      <c r="P252" s="262"/>
      <c r="Q252" s="262"/>
      <c r="R252" s="262"/>
      <c r="S252" s="262"/>
      <c r="T252" s="211"/>
      <c r="AT252" s="110" t="s">
        <v>148</v>
      </c>
      <c r="AU252" s="110" t="s">
        <v>78</v>
      </c>
    </row>
    <row r="253" spans="2:47" s="259" customFormat="1" ht="27">
      <c r="B253" s="119"/>
      <c r="D253" s="208" t="s">
        <v>159</v>
      </c>
      <c r="F253" s="212" t="s">
        <v>1326</v>
      </c>
      <c r="L253" s="119"/>
      <c r="M253" s="210"/>
      <c r="N253" s="262"/>
      <c r="O253" s="262"/>
      <c r="P253" s="262"/>
      <c r="Q253" s="262"/>
      <c r="R253" s="262"/>
      <c r="S253" s="262"/>
      <c r="T253" s="211"/>
      <c r="AT253" s="110" t="s">
        <v>159</v>
      </c>
      <c r="AU253" s="110" t="s">
        <v>78</v>
      </c>
    </row>
    <row r="254" spans="2:51" s="214" customFormat="1" ht="13.5">
      <c r="B254" s="213"/>
      <c r="D254" s="208" t="s">
        <v>161</v>
      </c>
      <c r="E254" s="215" t="s">
        <v>5</v>
      </c>
      <c r="F254" s="216" t="s">
        <v>1433</v>
      </c>
      <c r="H254" s="215" t="s">
        <v>5</v>
      </c>
      <c r="L254" s="213"/>
      <c r="M254" s="217"/>
      <c r="N254" s="218"/>
      <c r="O254" s="218"/>
      <c r="P254" s="218"/>
      <c r="Q254" s="218"/>
      <c r="R254" s="218"/>
      <c r="S254" s="218"/>
      <c r="T254" s="219"/>
      <c r="AT254" s="215" t="s">
        <v>161</v>
      </c>
      <c r="AU254" s="215" t="s">
        <v>78</v>
      </c>
      <c r="AV254" s="214" t="s">
        <v>76</v>
      </c>
      <c r="AW254" s="214" t="s">
        <v>34</v>
      </c>
      <c r="AX254" s="214" t="s">
        <v>70</v>
      </c>
      <c r="AY254" s="215" t="s">
        <v>139</v>
      </c>
    </row>
    <row r="255" spans="2:51" s="221" customFormat="1" ht="13.5">
      <c r="B255" s="220"/>
      <c r="D255" s="208" t="s">
        <v>161</v>
      </c>
      <c r="E255" s="222" t="s">
        <v>5</v>
      </c>
      <c r="F255" s="223" t="s">
        <v>76</v>
      </c>
      <c r="H255" s="224">
        <v>1</v>
      </c>
      <c r="L255" s="220"/>
      <c r="M255" s="225"/>
      <c r="N255" s="226"/>
      <c r="O255" s="226"/>
      <c r="P255" s="226"/>
      <c r="Q255" s="226"/>
      <c r="R255" s="226"/>
      <c r="S255" s="226"/>
      <c r="T255" s="227"/>
      <c r="AT255" s="222" t="s">
        <v>161</v>
      </c>
      <c r="AU255" s="222" t="s">
        <v>78</v>
      </c>
      <c r="AV255" s="221" t="s">
        <v>78</v>
      </c>
      <c r="AW255" s="221" t="s">
        <v>34</v>
      </c>
      <c r="AX255" s="221" t="s">
        <v>76</v>
      </c>
      <c r="AY255" s="222" t="s">
        <v>139</v>
      </c>
    </row>
    <row r="256" spans="2:65" s="259" customFormat="1" ht="25.5" customHeight="1">
      <c r="B256" s="119"/>
      <c r="C256" s="196" t="s">
        <v>410</v>
      </c>
      <c r="D256" s="196" t="s">
        <v>141</v>
      </c>
      <c r="E256" s="197" t="s">
        <v>1434</v>
      </c>
      <c r="F256" s="198" t="s">
        <v>1435</v>
      </c>
      <c r="G256" s="199" t="s">
        <v>302</v>
      </c>
      <c r="H256" s="200">
        <v>1.472</v>
      </c>
      <c r="I256" s="6"/>
      <c r="J256" s="202">
        <f>ROUND(I256*H256,2)</f>
        <v>0</v>
      </c>
      <c r="K256" s="198" t="s">
        <v>145</v>
      </c>
      <c r="L256" s="119"/>
      <c r="M256" s="203" t="s">
        <v>5</v>
      </c>
      <c r="N256" s="204" t="s">
        <v>41</v>
      </c>
      <c r="O256" s="262"/>
      <c r="P256" s="205">
        <f>O256*H256</f>
        <v>0</v>
      </c>
      <c r="Q256" s="205">
        <v>2.52423</v>
      </c>
      <c r="R256" s="205">
        <f>Q256*H256</f>
        <v>3.7156665600000003</v>
      </c>
      <c r="S256" s="205">
        <v>0</v>
      </c>
      <c r="T256" s="206">
        <f>S256*H256</f>
        <v>0</v>
      </c>
      <c r="AR256" s="110" t="s">
        <v>146</v>
      </c>
      <c r="AT256" s="110" t="s">
        <v>141</v>
      </c>
      <c r="AU256" s="110" t="s">
        <v>78</v>
      </c>
      <c r="AY256" s="110" t="s">
        <v>139</v>
      </c>
      <c r="BE256" s="207">
        <f>IF(N256="základní",J256,0)</f>
        <v>0</v>
      </c>
      <c r="BF256" s="207">
        <f>IF(N256="snížená",J256,0)</f>
        <v>0</v>
      </c>
      <c r="BG256" s="207">
        <f>IF(N256="zákl. přenesená",J256,0)</f>
        <v>0</v>
      </c>
      <c r="BH256" s="207">
        <f>IF(N256="sníž. přenesená",J256,0)</f>
        <v>0</v>
      </c>
      <c r="BI256" s="207">
        <f>IF(N256="nulová",J256,0)</f>
        <v>0</v>
      </c>
      <c r="BJ256" s="110" t="s">
        <v>76</v>
      </c>
      <c r="BK256" s="207">
        <f>ROUND(I256*H256,2)</f>
        <v>0</v>
      </c>
      <c r="BL256" s="110" t="s">
        <v>146</v>
      </c>
      <c r="BM256" s="110" t="s">
        <v>1436</v>
      </c>
    </row>
    <row r="257" spans="2:47" s="259" customFormat="1" ht="27">
      <c r="B257" s="119"/>
      <c r="D257" s="208" t="s">
        <v>148</v>
      </c>
      <c r="F257" s="209" t="s">
        <v>1437</v>
      </c>
      <c r="L257" s="119"/>
      <c r="M257" s="210"/>
      <c r="N257" s="262"/>
      <c r="O257" s="262"/>
      <c r="P257" s="262"/>
      <c r="Q257" s="262"/>
      <c r="R257" s="262"/>
      <c r="S257" s="262"/>
      <c r="T257" s="211"/>
      <c r="AT257" s="110" t="s">
        <v>148</v>
      </c>
      <c r="AU257" s="110" t="s">
        <v>78</v>
      </c>
    </row>
    <row r="258" spans="2:47" s="259" customFormat="1" ht="27">
      <c r="B258" s="119"/>
      <c r="D258" s="208" t="s">
        <v>159</v>
      </c>
      <c r="F258" s="212" t="s">
        <v>1326</v>
      </c>
      <c r="L258" s="119"/>
      <c r="M258" s="210"/>
      <c r="N258" s="262"/>
      <c r="O258" s="262"/>
      <c r="P258" s="262"/>
      <c r="Q258" s="262"/>
      <c r="R258" s="262"/>
      <c r="S258" s="262"/>
      <c r="T258" s="211"/>
      <c r="AT258" s="110" t="s">
        <v>159</v>
      </c>
      <c r="AU258" s="110" t="s">
        <v>78</v>
      </c>
    </row>
    <row r="259" spans="2:51" s="214" customFormat="1" ht="13.5">
      <c r="B259" s="213"/>
      <c r="D259" s="208" t="s">
        <v>161</v>
      </c>
      <c r="E259" s="215" t="s">
        <v>5</v>
      </c>
      <c r="F259" s="216" t="s">
        <v>1438</v>
      </c>
      <c r="H259" s="215" t="s">
        <v>5</v>
      </c>
      <c r="L259" s="213"/>
      <c r="M259" s="217"/>
      <c r="N259" s="218"/>
      <c r="O259" s="218"/>
      <c r="P259" s="218"/>
      <c r="Q259" s="218"/>
      <c r="R259" s="218"/>
      <c r="S259" s="218"/>
      <c r="T259" s="219"/>
      <c r="AT259" s="215" t="s">
        <v>161</v>
      </c>
      <c r="AU259" s="215" t="s">
        <v>78</v>
      </c>
      <c r="AV259" s="214" t="s">
        <v>76</v>
      </c>
      <c r="AW259" s="214" t="s">
        <v>34</v>
      </c>
      <c r="AX259" s="214" t="s">
        <v>70</v>
      </c>
      <c r="AY259" s="215" t="s">
        <v>139</v>
      </c>
    </row>
    <row r="260" spans="2:51" s="221" customFormat="1" ht="13.5">
      <c r="B260" s="220"/>
      <c r="D260" s="208" t="s">
        <v>161</v>
      </c>
      <c r="E260" s="222" t="s">
        <v>5</v>
      </c>
      <c r="F260" s="223" t="s">
        <v>1439</v>
      </c>
      <c r="H260" s="224">
        <v>1.472</v>
      </c>
      <c r="L260" s="220"/>
      <c r="M260" s="225"/>
      <c r="N260" s="226"/>
      <c r="O260" s="226"/>
      <c r="P260" s="226"/>
      <c r="Q260" s="226"/>
      <c r="R260" s="226"/>
      <c r="S260" s="226"/>
      <c r="T260" s="227"/>
      <c r="AT260" s="222" t="s">
        <v>161</v>
      </c>
      <c r="AU260" s="222" t="s">
        <v>78</v>
      </c>
      <c r="AV260" s="221" t="s">
        <v>78</v>
      </c>
      <c r="AW260" s="221" t="s">
        <v>34</v>
      </c>
      <c r="AX260" s="221" t="s">
        <v>76</v>
      </c>
      <c r="AY260" s="222" t="s">
        <v>139</v>
      </c>
    </row>
    <row r="261" spans="2:65" s="259" customFormat="1" ht="25.5" customHeight="1">
      <c r="B261" s="119"/>
      <c r="C261" s="196" t="s">
        <v>416</v>
      </c>
      <c r="D261" s="196" t="s">
        <v>141</v>
      </c>
      <c r="E261" s="197" t="s">
        <v>1440</v>
      </c>
      <c r="F261" s="198" t="s">
        <v>1441</v>
      </c>
      <c r="G261" s="199" t="s">
        <v>302</v>
      </c>
      <c r="H261" s="200">
        <v>2.826</v>
      </c>
      <c r="I261" s="6"/>
      <c r="J261" s="202">
        <f>ROUND(I261*H261,2)</f>
        <v>0</v>
      </c>
      <c r="K261" s="198" t="s">
        <v>145</v>
      </c>
      <c r="L261" s="119"/>
      <c r="M261" s="203" t="s">
        <v>5</v>
      </c>
      <c r="N261" s="204" t="s">
        <v>41</v>
      </c>
      <c r="O261" s="262"/>
      <c r="P261" s="205">
        <f>O261*H261</f>
        <v>0</v>
      </c>
      <c r="Q261" s="205">
        <v>2.52423</v>
      </c>
      <c r="R261" s="205">
        <f>Q261*H261</f>
        <v>7.133473980000001</v>
      </c>
      <c r="S261" s="205">
        <v>0</v>
      </c>
      <c r="T261" s="206">
        <f>S261*H261</f>
        <v>0</v>
      </c>
      <c r="AR261" s="110" t="s">
        <v>146</v>
      </c>
      <c r="AT261" s="110" t="s">
        <v>141</v>
      </c>
      <c r="AU261" s="110" t="s">
        <v>78</v>
      </c>
      <c r="AY261" s="110" t="s">
        <v>139</v>
      </c>
      <c r="BE261" s="207">
        <f>IF(N261="základní",J261,0)</f>
        <v>0</v>
      </c>
      <c r="BF261" s="207">
        <f>IF(N261="snížená",J261,0)</f>
        <v>0</v>
      </c>
      <c r="BG261" s="207">
        <f>IF(N261="zákl. přenesená",J261,0)</f>
        <v>0</v>
      </c>
      <c r="BH261" s="207">
        <f>IF(N261="sníž. přenesená",J261,0)</f>
        <v>0</v>
      </c>
      <c r="BI261" s="207">
        <f>IF(N261="nulová",J261,0)</f>
        <v>0</v>
      </c>
      <c r="BJ261" s="110" t="s">
        <v>76</v>
      </c>
      <c r="BK261" s="207">
        <f>ROUND(I261*H261,2)</f>
        <v>0</v>
      </c>
      <c r="BL261" s="110" t="s">
        <v>146</v>
      </c>
      <c r="BM261" s="110" t="s">
        <v>1442</v>
      </c>
    </row>
    <row r="262" spans="2:47" s="259" customFormat="1" ht="27">
      <c r="B262" s="119"/>
      <c r="D262" s="208" t="s">
        <v>148</v>
      </c>
      <c r="F262" s="209" t="s">
        <v>1443</v>
      </c>
      <c r="L262" s="119"/>
      <c r="M262" s="210"/>
      <c r="N262" s="262"/>
      <c r="O262" s="262"/>
      <c r="P262" s="262"/>
      <c r="Q262" s="262"/>
      <c r="R262" s="262"/>
      <c r="S262" s="262"/>
      <c r="T262" s="211"/>
      <c r="AT262" s="110" t="s">
        <v>148</v>
      </c>
      <c r="AU262" s="110" t="s">
        <v>78</v>
      </c>
    </row>
    <row r="263" spans="2:47" s="259" customFormat="1" ht="27">
      <c r="B263" s="119"/>
      <c r="D263" s="208" t="s">
        <v>159</v>
      </c>
      <c r="F263" s="212" t="s">
        <v>1326</v>
      </c>
      <c r="L263" s="119"/>
      <c r="M263" s="210"/>
      <c r="N263" s="262"/>
      <c r="O263" s="262"/>
      <c r="P263" s="262"/>
      <c r="Q263" s="262"/>
      <c r="R263" s="262"/>
      <c r="S263" s="262"/>
      <c r="T263" s="211"/>
      <c r="AT263" s="110" t="s">
        <v>159</v>
      </c>
      <c r="AU263" s="110" t="s">
        <v>78</v>
      </c>
    </row>
    <row r="264" spans="2:51" s="214" customFormat="1" ht="13.5">
      <c r="B264" s="213"/>
      <c r="D264" s="208" t="s">
        <v>161</v>
      </c>
      <c r="E264" s="215" t="s">
        <v>5</v>
      </c>
      <c r="F264" s="216" t="s">
        <v>1444</v>
      </c>
      <c r="H264" s="215" t="s">
        <v>5</v>
      </c>
      <c r="L264" s="213"/>
      <c r="M264" s="217"/>
      <c r="N264" s="218"/>
      <c r="O264" s="218"/>
      <c r="P264" s="218"/>
      <c r="Q264" s="218"/>
      <c r="R264" s="218"/>
      <c r="S264" s="218"/>
      <c r="T264" s="219"/>
      <c r="AT264" s="215" t="s">
        <v>161</v>
      </c>
      <c r="AU264" s="215" t="s">
        <v>78</v>
      </c>
      <c r="AV264" s="214" t="s">
        <v>76</v>
      </c>
      <c r="AW264" s="214" t="s">
        <v>34</v>
      </c>
      <c r="AX264" s="214" t="s">
        <v>70</v>
      </c>
      <c r="AY264" s="215" t="s">
        <v>139</v>
      </c>
    </row>
    <row r="265" spans="2:51" s="221" customFormat="1" ht="13.5">
      <c r="B265" s="220"/>
      <c r="D265" s="208" t="s">
        <v>161</v>
      </c>
      <c r="E265" s="222" t="s">
        <v>5</v>
      </c>
      <c r="F265" s="223" t="s">
        <v>1445</v>
      </c>
      <c r="H265" s="224">
        <v>2.826</v>
      </c>
      <c r="L265" s="220"/>
      <c r="M265" s="225"/>
      <c r="N265" s="226"/>
      <c r="O265" s="226"/>
      <c r="P265" s="226"/>
      <c r="Q265" s="226"/>
      <c r="R265" s="226"/>
      <c r="S265" s="226"/>
      <c r="T265" s="227"/>
      <c r="AT265" s="222" t="s">
        <v>161</v>
      </c>
      <c r="AU265" s="222" t="s">
        <v>78</v>
      </c>
      <c r="AV265" s="221" t="s">
        <v>78</v>
      </c>
      <c r="AW265" s="221" t="s">
        <v>34</v>
      </c>
      <c r="AX265" s="221" t="s">
        <v>76</v>
      </c>
      <c r="AY265" s="222" t="s">
        <v>139</v>
      </c>
    </row>
    <row r="266" spans="2:65" s="259" customFormat="1" ht="25.5" customHeight="1">
      <c r="B266" s="119"/>
      <c r="C266" s="196" t="s">
        <v>425</v>
      </c>
      <c r="D266" s="196" t="s">
        <v>141</v>
      </c>
      <c r="E266" s="197" t="s">
        <v>1446</v>
      </c>
      <c r="F266" s="198" t="s">
        <v>1447</v>
      </c>
      <c r="G266" s="199" t="s">
        <v>433</v>
      </c>
      <c r="H266" s="200">
        <v>0.203</v>
      </c>
      <c r="I266" s="6"/>
      <c r="J266" s="202">
        <f>ROUND(I266*H266,2)</f>
        <v>0</v>
      </c>
      <c r="K266" s="198" t="s">
        <v>145</v>
      </c>
      <c r="L266" s="119"/>
      <c r="M266" s="203" t="s">
        <v>5</v>
      </c>
      <c r="N266" s="204" t="s">
        <v>41</v>
      </c>
      <c r="O266" s="262"/>
      <c r="P266" s="205">
        <f>O266*H266</f>
        <v>0</v>
      </c>
      <c r="Q266" s="205">
        <v>1.06277</v>
      </c>
      <c r="R266" s="205">
        <f>Q266*H266</f>
        <v>0.21574231000000002</v>
      </c>
      <c r="S266" s="205">
        <v>0</v>
      </c>
      <c r="T266" s="206">
        <f>S266*H266</f>
        <v>0</v>
      </c>
      <c r="AR266" s="110" t="s">
        <v>146</v>
      </c>
      <c r="AT266" s="110" t="s">
        <v>141</v>
      </c>
      <c r="AU266" s="110" t="s">
        <v>78</v>
      </c>
      <c r="AY266" s="110" t="s">
        <v>139</v>
      </c>
      <c r="BE266" s="207">
        <f>IF(N266="základní",J266,0)</f>
        <v>0</v>
      </c>
      <c r="BF266" s="207">
        <f>IF(N266="snížená",J266,0)</f>
        <v>0</v>
      </c>
      <c r="BG266" s="207">
        <f>IF(N266="zákl. přenesená",J266,0)</f>
        <v>0</v>
      </c>
      <c r="BH266" s="207">
        <f>IF(N266="sníž. přenesená",J266,0)</f>
        <v>0</v>
      </c>
      <c r="BI266" s="207">
        <f>IF(N266="nulová",J266,0)</f>
        <v>0</v>
      </c>
      <c r="BJ266" s="110" t="s">
        <v>76</v>
      </c>
      <c r="BK266" s="207">
        <f>ROUND(I266*H266,2)</f>
        <v>0</v>
      </c>
      <c r="BL266" s="110" t="s">
        <v>146</v>
      </c>
      <c r="BM266" s="110" t="s">
        <v>1448</v>
      </c>
    </row>
    <row r="267" spans="2:47" s="259" customFormat="1" ht="27">
      <c r="B267" s="119"/>
      <c r="D267" s="208" t="s">
        <v>148</v>
      </c>
      <c r="F267" s="209" t="s">
        <v>1449</v>
      </c>
      <c r="L267" s="119"/>
      <c r="M267" s="210"/>
      <c r="N267" s="262"/>
      <c r="O267" s="262"/>
      <c r="P267" s="262"/>
      <c r="Q267" s="262"/>
      <c r="R267" s="262"/>
      <c r="S267" s="262"/>
      <c r="T267" s="211"/>
      <c r="AT267" s="110" t="s">
        <v>148</v>
      </c>
      <c r="AU267" s="110" t="s">
        <v>78</v>
      </c>
    </row>
    <row r="268" spans="2:47" s="259" customFormat="1" ht="27">
      <c r="B268" s="119"/>
      <c r="D268" s="208" t="s">
        <v>159</v>
      </c>
      <c r="F268" s="212" t="s">
        <v>1326</v>
      </c>
      <c r="L268" s="119"/>
      <c r="M268" s="210"/>
      <c r="N268" s="262"/>
      <c r="O268" s="262"/>
      <c r="P268" s="262"/>
      <c r="Q268" s="262"/>
      <c r="R268" s="262"/>
      <c r="S268" s="262"/>
      <c r="T268" s="211"/>
      <c r="AT268" s="110" t="s">
        <v>159</v>
      </c>
      <c r="AU268" s="110" t="s">
        <v>78</v>
      </c>
    </row>
    <row r="269" spans="2:51" s="221" customFormat="1" ht="13.5">
      <c r="B269" s="220"/>
      <c r="D269" s="208" t="s">
        <v>161</v>
      </c>
      <c r="E269" s="222" t="s">
        <v>5</v>
      </c>
      <c r="F269" s="223" t="s">
        <v>1450</v>
      </c>
      <c r="H269" s="224">
        <v>0.083</v>
      </c>
      <c r="L269" s="220"/>
      <c r="M269" s="225"/>
      <c r="N269" s="226"/>
      <c r="O269" s="226"/>
      <c r="P269" s="226"/>
      <c r="Q269" s="226"/>
      <c r="R269" s="226"/>
      <c r="S269" s="226"/>
      <c r="T269" s="227"/>
      <c r="AT269" s="222" t="s">
        <v>161</v>
      </c>
      <c r="AU269" s="222" t="s">
        <v>78</v>
      </c>
      <c r="AV269" s="221" t="s">
        <v>78</v>
      </c>
      <c r="AW269" s="221" t="s">
        <v>34</v>
      </c>
      <c r="AX269" s="221" t="s">
        <v>70</v>
      </c>
      <c r="AY269" s="222" t="s">
        <v>139</v>
      </c>
    </row>
    <row r="270" spans="2:51" s="221" customFormat="1" ht="13.5">
      <c r="B270" s="220"/>
      <c r="D270" s="208" t="s">
        <v>161</v>
      </c>
      <c r="E270" s="222" t="s">
        <v>5</v>
      </c>
      <c r="F270" s="223" t="s">
        <v>1451</v>
      </c>
      <c r="H270" s="224">
        <v>0.12</v>
      </c>
      <c r="L270" s="220"/>
      <c r="M270" s="225"/>
      <c r="N270" s="226"/>
      <c r="O270" s="226"/>
      <c r="P270" s="226"/>
      <c r="Q270" s="226"/>
      <c r="R270" s="226"/>
      <c r="S270" s="226"/>
      <c r="T270" s="227"/>
      <c r="AT270" s="222" t="s">
        <v>161</v>
      </c>
      <c r="AU270" s="222" t="s">
        <v>78</v>
      </c>
      <c r="AV270" s="221" t="s">
        <v>78</v>
      </c>
      <c r="AW270" s="221" t="s">
        <v>34</v>
      </c>
      <c r="AX270" s="221" t="s">
        <v>70</v>
      </c>
      <c r="AY270" s="222" t="s">
        <v>139</v>
      </c>
    </row>
    <row r="271" spans="2:51" s="229" customFormat="1" ht="13.5">
      <c r="B271" s="228"/>
      <c r="D271" s="208" t="s">
        <v>161</v>
      </c>
      <c r="E271" s="230" t="s">
        <v>5</v>
      </c>
      <c r="F271" s="231" t="s">
        <v>173</v>
      </c>
      <c r="H271" s="232">
        <v>0.203</v>
      </c>
      <c r="L271" s="228"/>
      <c r="M271" s="233"/>
      <c r="N271" s="234"/>
      <c r="O271" s="234"/>
      <c r="P271" s="234"/>
      <c r="Q271" s="234"/>
      <c r="R271" s="234"/>
      <c r="S271" s="234"/>
      <c r="T271" s="235"/>
      <c r="AT271" s="230" t="s">
        <v>161</v>
      </c>
      <c r="AU271" s="230" t="s">
        <v>78</v>
      </c>
      <c r="AV271" s="229" t="s">
        <v>146</v>
      </c>
      <c r="AW271" s="229" t="s">
        <v>34</v>
      </c>
      <c r="AX271" s="229" t="s">
        <v>76</v>
      </c>
      <c r="AY271" s="230" t="s">
        <v>139</v>
      </c>
    </row>
    <row r="272" spans="2:63" s="184" customFormat="1" ht="29.85" customHeight="1">
      <c r="B272" s="183"/>
      <c r="D272" s="185" t="s">
        <v>69</v>
      </c>
      <c r="E272" s="194" t="s">
        <v>146</v>
      </c>
      <c r="F272" s="194" t="s">
        <v>515</v>
      </c>
      <c r="J272" s="195">
        <f>BK272</f>
        <v>0</v>
      </c>
      <c r="L272" s="183"/>
      <c r="M272" s="188"/>
      <c r="N272" s="189"/>
      <c r="O272" s="189"/>
      <c r="P272" s="190">
        <f>SUM(P273:P277)</f>
        <v>0</v>
      </c>
      <c r="Q272" s="189"/>
      <c r="R272" s="190">
        <f>SUM(R273:R277)</f>
        <v>0</v>
      </c>
      <c r="S272" s="189"/>
      <c r="T272" s="191">
        <f>SUM(T273:T277)</f>
        <v>0</v>
      </c>
      <c r="AR272" s="185" t="s">
        <v>76</v>
      </c>
      <c r="AT272" s="192" t="s">
        <v>69</v>
      </c>
      <c r="AU272" s="192" t="s">
        <v>76</v>
      </c>
      <c r="AY272" s="185" t="s">
        <v>139</v>
      </c>
      <c r="BK272" s="193">
        <f>SUM(BK273:BK277)</f>
        <v>0</v>
      </c>
    </row>
    <row r="273" spans="2:65" s="259" customFormat="1" ht="16.5" customHeight="1">
      <c r="B273" s="119"/>
      <c r="C273" s="196" t="s">
        <v>430</v>
      </c>
      <c r="D273" s="196" t="s">
        <v>141</v>
      </c>
      <c r="E273" s="197" t="s">
        <v>517</v>
      </c>
      <c r="F273" s="198" t="s">
        <v>518</v>
      </c>
      <c r="G273" s="199" t="s">
        <v>302</v>
      </c>
      <c r="H273" s="200">
        <v>1.44</v>
      </c>
      <c r="I273" s="6"/>
      <c r="J273" s="202">
        <f>ROUND(I273*H273,2)</f>
        <v>0</v>
      </c>
      <c r="K273" s="198" t="s">
        <v>145</v>
      </c>
      <c r="L273" s="119"/>
      <c r="M273" s="203" t="s">
        <v>5</v>
      </c>
      <c r="N273" s="204" t="s">
        <v>41</v>
      </c>
      <c r="O273" s="262"/>
      <c r="P273" s="205">
        <f>O273*H273</f>
        <v>0</v>
      </c>
      <c r="Q273" s="205">
        <v>0</v>
      </c>
      <c r="R273" s="205">
        <f>Q273*H273</f>
        <v>0</v>
      </c>
      <c r="S273" s="205">
        <v>0</v>
      </c>
      <c r="T273" s="206">
        <f>S273*H273</f>
        <v>0</v>
      </c>
      <c r="AR273" s="110" t="s">
        <v>146</v>
      </c>
      <c r="AT273" s="110" t="s">
        <v>141</v>
      </c>
      <c r="AU273" s="110" t="s">
        <v>78</v>
      </c>
      <c r="AY273" s="110" t="s">
        <v>139</v>
      </c>
      <c r="BE273" s="207">
        <f>IF(N273="základní",J273,0)</f>
        <v>0</v>
      </c>
      <c r="BF273" s="207">
        <f>IF(N273="snížená",J273,0)</f>
        <v>0</v>
      </c>
      <c r="BG273" s="207">
        <f>IF(N273="zákl. přenesená",J273,0)</f>
        <v>0</v>
      </c>
      <c r="BH273" s="207">
        <f>IF(N273="sníž. přenesená",J273,0)</f>
        <v>0</v>
      </c>
      <c r="BI273" s="207">
        <f>IF(N273="nulová",J273,0)</f>
        <v>0</v>
      </c>
      <c r="BJ273" s="110" t="s">
        <v>76</v>
      </c>
      <c r="BK273" s="207">
        <f>ROUND(I273*H273,2)</f>
        <v>0</v>
      </c>
      <c r="BL273" s="110" t="s">
        <v>146</v>
      </c>
      <c r="BM273" s="110" t="s">
        <v>1452</v>
      </c>
    </row>
    <row r="274" spans="2:47" s="259" customFormat="1" ht="13.5">
      <c r="B274" s="119"/>
      <c r="D274" s="208" t="s">
        <v>148</v>
      </c>
      <c r="F274" s="209" t="s">
        <v>520</v>
      </c>
      <c r="L274" s="119"/>
      <c r="M274" s="210"/>
      <c r="N274" s="262"/>
      <c r="O274" s="262"/>
      <c r="P274" s="262"/>
      <c r="Q274" s="262"/>
      <c r="R274" s="262"/>
      <c r="S274" s="262"/>
      <c r="T274" s="211"/>
      <c r="AT274" s="110" t="s">
        <v>148</v>
      </c>
      <c r="AU274" s="110" t="s">
        <v>78</v>
      </c>
    </row>
    <row r="275" spans="2:47" s="259" customFormat="1" ht="27">
      <c r="B275" s="119"/>
      <c r="D275" s="208" t="s">
        <v>159</v>
      </c>
      <c r="F275" s="212" t="s">
        <v>1326</v>
      </c>
      <c r="L275" s="119"/>
      <c r="M275" s="210"/>
      <c r="N275" s="262"/>
      <c r="O275" s="262"/>
      <c r="P275" s="262"/>
      <c r="Q275" s="262"/>
      <c r="R275" s="262"/>
      <c r="S275" s="262"/>
      <c r="T275" s="211"/>
      <c r="AT275" s="110" t="s">
        <v>159</v>
      </c>
      <c r="AU275" s="110" t="s">
        <v>78</v>
      </c>
    </row>
    <row r="276" spans="2:51" s="214" customFormat="1" ht="13.5">
      <c r="B276" s="213"/>
      <c r="D276" s="208" t="s">
        <v>161</v>
      </c>
      <c r="E276" s="215" t="s">
        <v>5</v>
      </c>
      <c r="F276" s="216" t="s">
        <v>1353</v>
      </c>
      <c r="H276" s="215" t="s">
        <v>5</v>
      </c>
      <c r="L276" s="213"/>
      <c r="M276" s="217"/>
      <c r="N276" s="218"/>
      <c r="O276" s="218"/>
      <c r="P276" s="218"/>
      <c r="Q276" s="218"/>
      <c r="R276" s="218"/>
      <c r="S276" s="218"/>
      <c r="T276" s="219"/>
      <c r="AT276" s="215" t="s">
        <v>161</v>
      </c>
      <c r="AU276" s="215" t="s">
        <v>78</v>
      </c>
      <c r="AV276" s="214" t="s">
        <v>76</v>
      </c>
      <c r="AW276" s="214" t="s">
        <v>34</v>
      </c>
      <c r="AX276" s="214" t="s">
        <v>70</v>
      </c>
      <c r="AY276" s="215" t="s">
        <v>139</v>
      </c>
    </row>
    <row r="277" spans="2:51" s="221" customFormat="1" ht="13.5">
      <c r="B277" s="220"/>
      <c r="D277" s="208" t="s">
        <v>161</v>
      </c>
      <c r="E277" s="222" t="s">
        <v>5</v>
      </c>
      <c r="F277" s="223" t="s">
        <v>1453</v>
      </c>
      <c r="H277" s="224">
        <v>1.44</v>
      </c>
      <c r="L277" s="220"/>
      <c r="M277" s="225"/>
      <c r="N277" s="226"/>
      <c r="O277" s="226"/>
      <c r="P277" s="226"/>
      <c r="Q277" s="226"/>
      <c r="R277" s="226"/>
      <c r="S277" s="226"/>
      <c r="T277" s="227"/>
      <c r="AT277" s="222" t="s">
        <v>161</v>
      </c>
      <c r="AU277" s="222" t="s">
        <v>78</v>
      </c>
      <c r="AV277" s="221" t="s">
        <v>78</v>
      </c>
      <c r="AW277" s="221" t="s">
        <v>34</v>
      </c>
      <c r="AX277" s="221" t="s">
        <v>76</v>
      </c>
      <c r="AY277" s="222" t="s">
        <v>139</v>
      </c>
    </row>
    <row r="278" spans="2:63" s="184" customFormat="1" ht="29.85" customHeight="1">
      <c r="B278" s="183"/>
      <c r="D278" s="185" t="s">
        <v>69</v>
      </c>
      <c r="E278" s="194" t="s">
        <v>174</v>
      </c>
      <c r="F278" s="194" t="s">
        <v>591</v>
      </c>
      <c r="J278" s="195">
        <f>BK278</f>
        <v>0</v>
      </c>
      <c r="L278" s="183"/>
      <c r="M278" s="188"/>
      <c r="N278" s="189"/>
      <c r="O278" s="189"/>
      <c r="P278" s="190">
        <f>SUM(P279:P317)</f>
        <v>0</v>
      </c>
      <c r="Q278" s="189"/>
      <c r="R278" s="190">
        <f>SUM(R279:R317)</f>
        <v>3.7108725000000002</v>
      </c>
      <c r="S278" s="189"/>
      <c r="T278" s="191">
        <f>SUM(T279:T317)</f>
        <v>0</v>
      </c>
      <c r="AR278" s="185" t="s">
        <v>76</v>
      </c>
      <c r="AT278" s="192" t="s">
        <v>69</v>
      </c>
      <c r="AU278" s="192" t="s">
        <v>76</v>
      </c>
      <c r="AY278" s="185" t="s">
        <v>139</v>
      </c>
      <c r="BK278" s="193">
        <f>SUM(BK279:BK317)</f>
        <v>0</v>
      </c>
    </row>
    <row r="279" spans="2:65" s="259" customFormat="1" ht="25.5" customHeight="1">
      <c r="B279" s="119"/>
      <c r="C279" s="196" t="s">
        <v>437</v>
      </c>
      <c r="D279" s="196" t="s">
        <v>141</v>
      </c>
      <c r="E279" s="197" t="s">
        <v>593</v>
      </c>
      <c r="F279" s="198" t="s">
        <v>594</v>
      </c>
      <c r="G279" s="199" t="s">
        <v>144</v>
      </c>
      <c r="H279" s="200">
        <v>14.4</v>
      </c>
      <c r="I279" s="6"/>
      <c r="J279" s="202">
        <f>ROUND(I279*H279,2)</f>
        <v>0</v>
      </c>
      <c r="K279" s="198" t="s">
        <v>145</v>
      </c>
      <c r="L279" s="119"/>
      <c r="M279" s="203" t="s">
        <v>5</v>
      </c>
      <c r="N279" s="204" t="s">
        <v>41</v>
      </c>
      <c r="O279" s="262"/>
      <c r="P279" s="205">
        <f>O279*H279</f>
        <v>0</v>
      </c>
      <c r="Q279" s="205">
        <v>0</v>
      </c>
      <c r="R279" s="205">
        <f>Q279*H279</f>
        <v>0</v>
      </c>
      <c r="S279" s="205">
        <v>0</v>
      </c>
      <c r="T279" s="206">
        <f>S279*H279</f>
        <v>0</v>
      </c>
      <c r="AR279" s="110" t="s">
        <v>146</v>
      </c>
      <c r="AT279" s="110" t="s">
        <v>141</v>
      </c>
      <c r="AU279" s="110" t="s">
        <v>78</v>
      </c>
      <c r="AY279" s="110" t="s">
        <v>139</v>
      </c>
      <c r="BE279" s="207">
        <f>IF(N279="základní",J279,0)</f>
        <v>0</v>
      </c>
      <c r="BF279" s="207">
        <f>IF(N279="snížená",J279,0)</f>
        <v>0</v>
      </c>
      <c r="BG279" s="207">
        <f>IF(N279="zákl. přenesená",J279,0)</f>
        <v>0</v>
      </c>
      <c r="BH279" s="207">
        <f>IF(N279="sníž. přenesená",J279,0)</f>
        <v>0</v>
      </c>
      <c r="BI279" s="207">
        <f>IF(N279="nulová",J279,0)</f>
        <v>0</v>
      </c>
      <c r="BJ279" s="110" t="s">
        <v>76</v>
      </c>
      <c r="BK279" s="207">
        <f>ROUND(I279*H279,2)</f>
        <v>0</v>
      </c>
      <c r="BL279" s="110" t="s">
        <v>146</v>
      </c>
      <c r="BM279" s="110" t="s">
        <v>1454</v>
      </c>
    </row>
    <row r="280" spans="2:47" s="259" customFormat="1" ht="27">
      <c r="B280" s="119"/>
      <c r="D280" s="208" t="s">
        <v>148</v>
      </c>
      <c r="F280" s="209" t="s">
        <v>596</v>
      </c>
      <c r="L280" s="119"/>
      <c r="M280" s="210"/>
      <c r="N280" s="262"/>
      <c r="O280" s="262"/>
      <c r="P280" s="262"/>
      <c r="Q280" s="262"/>
      <c r="R280" s="262"/>
      <c r="S280" s="262"/>
      <c r="T280" s="211"/>
      <c r="AT280" s="110" t="s">
        <v>148</v>
      </c>
      <c r="AU280" s="110" t="s">
        <v>78</v>
      </c>
    </row>
    <row r="281" spans="2:47" s="259" customFormat="1" ht="27">
      <c r="B281" s="119"/>
      <c r="D281" s="208" t="s">
        <v>159</v>
      </c>
      <c r="F281" s="212" t="s">
        <v>1326</v>
      </c>
      <c r="L281" s="119"/>
      <c r="M281" s="210"/>
      <c r="N281" s="262"/>
      <c r="O281" s="262"/>
      <c r="P281" s="262"/>
      <c r="Q281" s="262"/>
      <c r="R281" s="262"/>
      <c r="S281" s="262"/>
      <c r="T281" s="211"/>
      <c r="AT281" s="110" t="s">
        <v>159</v>
      </c>
      <c r="AU281" s="110" t="s">
        <v>78</v>
      </c>
    </row>
    <row r="282" spans="2:51" s="214" customFormat="1" ht="13.5">
      <c r="B282" s="213"/>
      <c r="D282" s="208" t="s">
        <v>161</v>
      </c>
      <c r="E282" s="215" t="s">
        <v>5</v>
      </c>
      <c r="F282" s="216" t="s">
        <v>1333</v>
      </c>
      <c r="H282" s="215" t="s">
        <v>5</v>
      </c>
      <c r="L282" s="213"/>
      <c r="M282" s="217"/>
      <c r="N282" s="218"/>
      <c r="O282" s="218"/>
      <c r="P282" s="218"/>
      <c r="Q282" s="218"/>
      <c r="R282" s="218"/>
      <c r="S282" s="218"/>
      <c r="T282" s="219"/>
      <c r="AT282" s="215" t="s">
        <v>161</v>
      </c>
      <c r="AU282" s="215" t="s">
        <v>78</v>
      </c>
      <c r="AV282" s="214" t="s">
        <v>76</v>
      </c>
      <c r="AW282" s="214" t="s">
        <v>34</v>
      </c>
      <c r="AX282" s="214" t="s">
        <v>70</v>
      </c>
      <c r="AY282" s="215" t="s">
        <v>139</v>
      </c>
    </row>
    <row r="283" spans="2:51" s="221" customFormat="1" ht="13.5">
      <c r="B283" s="220"/>
      <c r="D283" s="208" t="s">
        <v>161</v>
      </c>
      <c r="E283" s="222" t="s">
        <v>5</v>
      </c>
      <c r="F283" s="223" t="s">
        <v>1334</v>
      </c>
      <c r="H283" s="224">
        <v>14.4</v>
      </c>
      <c r="L283" s="220"/>
      <c r="M283" s="225"/>
      <c r="N283" s="226"/>
      <c r="O283" s="226"/>
      <c r="P283" s="226"/>
      <c r="Q283" s="226"/>
      <c r="R283" s="226"/>
      <c r="S283" s="226"/>
      <c r="T283" s="227"/>
      <c r="AT283" s="222" t="s">
        <v>161</v>
      </c>
      <c r="AU283" s="222" t="s">
        <v>78</v>
      </c>
      <c r="AV283" s="221" t="s">
        <v>78</v>
      </c>
      <c r="AW283" s="221" t="s">
        <v>34</v>
      </c>
      <c r="AX283" s="221" t="s">
        <v>76</v>
      </c>
      <c r="AY283" s="222" t="s">
        <v>139</v>
      </c>
    </row>
    <row r="284" spans="2:65" s="259" customFormat="1" ht="25.5" customHeight="1">
      <c r="B284" s="119"/>
      <c r="C284" s="196" t="s">
        <v>462</v>
      </c>
      <c r="D284" s="196" t="s">
        <v>141</v>
      </c>
      <c r="E284" s="197" t="s">
        <v>603</v>
      </c>
      <c r="F284" s="198" t="s">
        <v>604</v>
      </c>
      <c r="G284" s="199" t="s">
        <v>144</v>
      </c>
      <c r="H284" s="200">
        <v>14.4</v>
      </c>
      <c r="I284" s="6"/>
      <c r="J284" s="202">
        <f>ROUND(I284*H284,2)</f>
        <v>0</v>
      </c>
      <c r="K284" s="198" t="s">
        <v>145</v>
      </c>
      <c r="L284" s="119"/>
      <c r="M284" s="203" t="s">
        <v>5</v>
      </c>
      <c r="N284" s="204" t="s">
        <v>41</v>
      </c>
      <c r="O284" s="262"/>
      <c r="P284" s="205">
        <f>O284*H284</f>
        <v>0</v>
      </c>
      <c r="Q284" s="205">
        <v>0</v>
      </c>
      <c r="R284" s="205">
        <f>Q284*H284</f>
        <v>0</v>
      </c>
      <c r="S284" s="205">
        <v>0</v>
      </c>
      <c r="T284" s="206">
        <f>S284*H284</f>
        <v>0</v>
      </c>
      <c r="AR284" s="110" t="s">
        <v>146</v>
      </c>
      <c r="AT284" s="110" t="s">
        <v>141</v>
      </c>
      <c r="AU284" s="110" t="s">
        <v>78</v>
      </c>
      <c r="AY284" s="110" t="s">
        <v>139</v>
      </c>
      <c r="BE284" s="207">
        <f>IF(N284="základní",J284,0)</f>
        <v>0</v>
      </c>
      <c r="BF284" s="207">
        <f>IF(N284="snížená",J284,0)</f>
        <v>0</v>
      </c>
      <c r="BG284" s="207">
        <f>IF(N284="zákl. přenesená",J284,0)</f>
        <v>0</v>
      </c>
      <c r="BH284" s="207">
        <f>IF(N284="sníž. přenesená",J284,0)</f>
        <v>0</v>
      </c>
      <c r="BI284" s="207">
        <f>IF(N284="nulová",J284,0)</f>
        <v>0</v>
      </c>
      <c r="BJ284" s="110" t="s">
        <v>76</v>
      </c>
      <c r="BK284" s="207">
        <f>ROUND(I284*H284,2)</f>
        <v>0</v>
      </c>
      <c r="BL284" s="110" t="s">
        <v>146</v>
      </c>
      <c r="BM284" s="110" t="s">
        <v>1455</v>
      </c>
    </row>
    <row r="285" spans="2:47" s="259" customFormat="1" ht="27">
      <c r="B285" s="119"/>
      <c r="D285" s="208" t="s">
        <v>148</v>
      </c>
      <c r="F285" s="209" t="s">
        <v>606</v>
      </c>
      <c r="L285" s="119"/>
      <c r="M285" s="210"/>
      <c r="N285" s="262"/>
      <c r="O285" s="262"/>
      <c r="P285" s="262"/>
      <c r="Q285" s="262"/>
      <c r="R285" s="262"/>
      <c r="S285" s="262"/>
      <c r="T285" s="211"/>
      <c r="AT285" s="110" t="s">
        <v>148</v>
      </c>
      <c r="AU285" s="110" t="s">
        <v>78</v>
      </c>
    </row>
    <row r="286" spans="2:65" s="259" customFormat="1" ht="16.5" customHeight="1">
      <c r="B286" s="119"/>
      <c r="C286" s="196" t="s">
        <v>467</v>
      </c>
      <c r="D286" s="196" t="s">
        <v>141</v>
      </c>
      <c r="E286" s="197" t="s">
        <v>613</v>
      </c>
      <c r="F286" s="198" t="s">
        <v>614</v>
      </c>
      <c r="G286" s="199" t="s">
        <v>144</v>
      </c>
      <c r="H286" s="200">
        <v>36</v>
      </c>
      <c r="I286" s="6"/>
      <c r="J286" s="202">
        <f>ROUND(I286*H286,2)</f>
        <v>0</v>
      </c>
      <c r="K286" s="198" t="s">
        <v>145</v>
      </c>
      <c r="L286" s="119"/>
      <c r="M286" s="203" t="s">
        <v>5</v>
      </c>
      <c r="N286" s="204" t="s">
        <v>41</v>
      </c>
      <c r="O286" s="262"/>
      <c r="P286" s="205">
        <f>O286*H286</f>
        <v>0</v>
      </c>
      <c r="Q286" s="205">
        <v>0</v>
      </c>
      <c r="R286" s="205">
        <f>Q286*H286</f>
        <v>0</v>
      </c>
      <c r="S286" s="205">
        <v>0</v>
      </c>
      <c r="T286" s="206">
        <f>S286*H286</f>
        <v>0</v>
      </c>
      <c r="AR286" s="110" t="s">
        <v>146</v>
      </c>
      <c r="AT286" s="110" t="s">
        <v>141</v>
      </c>
      <c r="AU286" s="110" t="s">
        <v>78</v>
      </c>
      <c r="AY286" s="110" t="s">
        <v>139</v>
      </c>
      <c r="BE286" s="207">
        <f>IF(N286="základní",J286,0)</f>
        <v>0</v>
      </c>
      <c r="BF286" s="207">
        <f>IF(N286="snížená",J286,0)</f>
        <v>0</v>
      </c>
      <c r="BG286" s="207">
        <f>IF(N286="zákl. přenesená",J286,0)</f>
        <v>0</v>
      </c>
      <c r="BH286" s="207">
        <f>IF(N286="sníž. přenesená",J286,0)</f>
        <v>0</v>
      </c>
      <c r="BI286" s="207">
        <f>IF(N286="nulová",J286,0)</f>
        <v>0</v>
      </c>
      <c r="BJ286" s="110" t="s">
        <v>76</v>
      </c>
      <c r="BK286" s="207">
        <f>ROUND(I286*H286,2)</f>
        <v>0</v>
      </c>
      <c r="BL286" s="110" t="s">
        <v>146</v>
      </c>
      <c r="BM286" s="110" t="s">
        <v>1456</v>
      </c>
    </row>
    <row r="287" spans="2:47" s="259" customFormat="1" ht="13.5">
      <c r="B287" s="119"/>
      <c r="D287" s="208" t="s">
        <v>148</v>
      </c>
      <c r="F287" s="209" t="s">
        <v>616</v>
      </c>
      <c r="L287" s="119"/>
      <c r="M287" s="210"/>
      <c r="N287" s="262"/>
      <c r="O287" s="262"/>
      <c r="P287" s="262"/>
      <c r="Q287" s="262"/>
      <c r="R287" s="262"/>
      <c r="S287" s="262"/>
      <c r="T287" s="211"/>
      <c r="AT287" s="110" t="s">
        <v>148</v>
      </c>
      <c r="AU287" s="110" t="s">
        <v>78</v>
      </c>
    </row>
    <row r="288" spans="2:65" s="259" customFormat="1" ht="25.5" customHeight="1">
      <c r="B288" s="119"/>
      <c r="C288" s="196" t="s">
        <v>478</v>
      </c>
      <c r="D288" s="196" t="s">
        <v>141</v>
      </c>
      <c r="E288" s="197" t="s">
        <v>634</v>
      </c>
      <c r="F288" s="198" t="s">
        <v>635</v>
      </c>
      <c r="G288" s="199" t="s">
        <v>144</v>
      </c>
      <c r="H288" s="200">
        <v>36</v>
      </c>
      <c r="I288" s="6"/>
      <c r="J288" s="202">
        <f>ROUND(I288*H288,2)</f>
        <v>0</v>
      </c>
      <c r="K288" s="198" t="s">
        <v>145</v>
      </c>
      <c r="L288" s="119"/>
      <c r="M288" s="203" t="s">
        <v>5</v>
      </c>
      <c r="N288" s="204" t="s">
        <v>41</v>
      </c>
      <c r="O288" s="262"/>
      <c r="P288" s="205">
        <f>O288*H288</f>
        <v>0</v>
      </c>
      <c r="Q288" s="205">
        <v>0</v>
      </c>
      <c r="R288" s="205">
        <f>Q288*H288</f>
        <v>0</v>
      </c>
      <c r="S288" s="205">
        <v>0</v>
      </c>
      <c r="T288" s="206">
        <f>S288*H288</f>
        <v>0</v>
      </c>
      <c r="AR288" s="110" t="s">
        <v>146</v>
      </c>
      <c r="AT288" s="110" t="s">
        <v>141</v>
      </c>
      <c r="AU288" s="110" t="s">
        <v>78</v>
      </c>
      <c r="AY288" s="110" t="s">
        <v>139</v>
      </c>
      <c r="BE288" s="207">
        <f>IF(N288="základní",J288,0)</f>
        <v>0</v>
      </c>
      <c r="BF288" s="207">
        <f>IF(N288="snížená",J288,0)</f>
        <v>0</v>
      </c>
      <c r="BG288" s="207">
        <f>IF(N288="zákl. přenesená",J288,0)</f>
        <v>0</v>
      </c>
      <c r="BH288" s="207">
        <f>IF(N288="sníž. přenesená",J288,0)</f>
        <v>0</v>
      </c>
      <c r="BI288" s="207">
        <f>IF(N288="nulová",J288,0)</f>
        <v>0</v>
      </c>
      <c r="BJ288" s="110" t="s">
        <v>76</v>
      </c>
      <c r="BK288" s="207">
        <f>ROUND(I288*H288,2)</f>
        <v>0</v>
      </c>
      <c r="BL288" s="110" t="s">
        <v>146</v>
      </c>
      <c r="BM288" s="110" t="s">
        <v>1457</v>
      </c>
    </row>
    <row r="289" spans="2:47" s="259" customFormat="1" ht="27">
      <c r="B289" s="119"/>
      <c r="D289" s="208" t="s">
        <v>148</v>
      </c>
      <c r="F289" s="209" t="s">
        <v>637</v>
      </c>
      <c r="L289" s="119"/>
      <c r="M289" s="210"/>
      <c r="N289" s="262"/>
      <c r="O289" s="262"/>
      <c r="P289" s="262"/>
      <c r="Q289" s="262"/>
      <c r="R289" s="262"/>
      <c r="S289" s="262"/>
      <c r="T289" s="211"/>
      <c r="AT289" s="110" t="s">
        <v>148</v>
      </c>
      <c r="AU289" s="110" t="s">
        <v>78</v>
      </c>
    </row>
    <row r="290" spans="2:65" s="259" customFormat="1" ht="16.5" customHeight="1">
      <c r="B290" s="119"/>
      <c r="C290" s="196" t="s">
        <v>483</v>
      </c>
      <c r="D290" s="196" t="s">
        <v>141</v>
      </c>
      <c r="E290" s="197" t="s">
        <v>629</v>
      </c>
      <c r="F290" s="198" t="s">
        <v>630</v>
      </c>
      <c r="G290" s="199" t="s">
        <v>144</v>
      </c>
      <c r="H290" s="200">
        <v>36</v>
      </c>
      <c r="I290" s="6"/>
      <c r="J290" s="202">
        <f>ROUND(I290*H290,2)</f>
        <v>0</v>
      </c>
      <c r="K290" s="198" t="s">
        <v>145</v>
      </c>
      <c r="L290" s="119"/>
      <c r="M290" s="203" t="s">
        <v>5</v>
      </c>
      <c r="N290" s="204" t="s">
        <v>41</v>
      </c>
      <c r="O290" s="262"/>
      <c r="P290" s="205">
        <f>O290*H290</f>
        <v>0</v>
      </c>
      <c r="Q290" s="205">
        <v>0</v>
      </c>
      <c r="R290" s="205">
        <f>Q290*H290</f>
        <v>0</v>
      </c>
      <c r="S290" s="205">
        <v>0</v>
      </c>
      <c r="T290" s="206">
        <f>S290*H290</f>
        <v>0</v>
      </c>
      <c r="AR290" s="110" t="s">
        <v>146</v>
      </c>
      <c r="AT290" s="110" t="s">
        <v>141</v>
      </c>
      <c r="AU290" s="110" t="s">
        <v>78</v>
      </c>
      <c r="AY290" s="110" t="s">
        <v>139</v>
      </c>
      <c r="BE290" s="207">
        <f>IF(N290="základní",J290,0)</f>
        <v>0</v>
      </c>
      <c r="BF290" s="207">
        <f>IF(N290="snížená",J290,0)</f>
        <v>0</v>
      </c>
      <c r="BG290" s="207">
        <f>IF(N290="zákl. přenesená",J290,0)</f>
        <v>0</v>
      </c>
      <c r="BH290" s="207">
        <f>IF(N290="sníž. přenesená",J290,0)</f>
        <v>0</v>
      </c>
      <c r="BI290" s="207">
        <f>IF(N290="nulová",J290,0)</f>
        <v>0</v>
      </c>
      <c r="BJ290" s="110" t="s">
        <v>76</v>
      </c>
      <c r="BK290" s="207">
        <f>ROUND(I290*H290,2)</f>
        <v>0</v>
      </c>
      <c r="BL290" s="110" t="s">
        <v>146</v>
      </c>
      <c r="BM290" s="110" t="s">
        <v>1458</v>
      </c>
    </row>
    <row r="291" spans="2:47" s="259" customFormat="1" ht="13.5">
      <c r="B291" s="119"/>
      <c r="D291" s="208" t="s">
        <v>148</v>
      </c>
      <c r="F291" s="209" t="s">
        <v>632</v>
      </c>
      <c r="L291" s="119"/>
      <c r="M291" s="210"/>
      <c r="N291" s="262"/>
      <c r="O291" s="262"/>
      <c r="P291" s="262"/>
      <c r="Q291" s="262"/>
      <c r="R291" s="262"/>
      <c r="S291" s="262"/>
      <c r="T291" s="211"/>
      <c r="AT291" s="110" t="s">
        <v>148</v>
      </c>
      <c r="AU291" s="110" t="s">
        <v>78</v>
      </c>
    </row>
    <row r="292" spans="2:65" s="259" customFormat="1" ht="25.5" customHeight="1">
      <c r="B292" s="119"/>
      <c r="C292" s="196" t="s">
        <v>490</v>
      </c>
      <c r="D292" s="196" t="s">
        <v>141</v>
      </c>
      <c r="E292" s="197" t="s">
        <v>618</v>
      </c>
      <c r="F292" s="198" t="s">
        <v>619</v>
      </c>
      <c r="G292" s="199" t="s">
        <v>144</v>
      </c>
      <c r="H292" s="200">
        <v>36</v>
      </c>
      <c r="I292" s="6"/>
      <c r="J292" s="202">
        <f>ROUND(I292*H292,2)</f>
        <v>0</v>
      </c>
      <c r="K292" s="198" t="s">
        <v>145</v>
      </c>
      <c r="L292" s="119"/>
      <c r="M292" s="203" t="s">
        <v>5</v>
      </c>
      <c r="N292" s="204" t="s">
        <v>41</v>
      </c>
      <c r="O292" s="262"/>
      <c r="P292" s="205">
        <f>O292*H292</f>
        <v>0</v>
      </c>
      <c r="Q292" s="205">
        <v>0</v>
      </c>
      <c r="R292" s="205">
        <f>Q292*H292</f>
        <v>0</v>
      </c>
      <c r="S292" s="205">
        <v>0</v>
      </c>
      <c r="T292" s="206">
        <f>S292*H292</f>
        <v>0</v>
      </c>
      <c r="AR292" s="110" t="s">
        <v>146</v>
      </c>
      <c r="AT292" s="110" t="s">
        <v>141</v>
      </c>
      <c r="AU292" s="110" t="s">
        <v>78</v>
      </c>
      <c r="AY292" s="110" t="s">
        <v>139</v>
      </c>
      <c r="BE292" s="207">
        <f>IF(N292="základní",J292,0)</f>
        <v>0</v>
      </c>
      <c r="BF292" s="207">
        <f>IF(N292="snížená",J292,0)</f>
        <v>0</v>
      </c>
      <c r="BG292" s="207">
        <f>IF(N292="zákl. přenesená",J292,0)</f>
        <v>0</v>
      </c>
      <c r="BH292" s="207">
        <f>IF(N292="sníž. přenesená",J292,0)</f>
        <v>0</v>
      </c>
      <c r="BI292" s="207">
        <f>IF(N292="nulová",J292,0)</f>
        <v>0</v>
      </c>
      <c r="BJ292" s="110" t="s">
        <v>76</v>
      </c>
      <c r="BK292" s="207">
        <f>ROUND(I292*H292,2)</f>
        <v>0</v>
      </c>
      <c r="BL292" s="110" t="s">
        <v>146</v>
      </c>
      <c r="BM292" s="110" t="s">
        <v>1459</v>
      </c>
    </row>
    <row r="293" spans="2:47" s="259" customFormat="1" ht="27">
      <c r="B293" s="119"/>
      <c r="D293" s="208" t="s">
        <v>148</v>
      </c>
      <c r="F293" s="209" t="s">
        <v>621</v>
      </c>
      <c r="L293" s="119"/>
      <c r="M293" s="210"/>
      <c r="N293" s="262"/>
      <c r="O293" s="262"/>
      <c r="P293" s="262"/>
      <c r="Q293" s="262"/>
      <c r="R293" s="262"/>
      <c r="S293" s="262"/>
      <c r="T293" s="211"/>
      <c r="AT293" s="110" t="s">
        <v>148</v>
      </c>
      <c r="AU293" s="110" t="s">
        <v>78</v>
      </c>
    </row>
    <row r="294" spans="2:47" s="259" customFormat="1" ht="27">
      <c r="B294" s="119"/>
      <c r="D294" s="208" t="s">
        <v>159</v>
      </c>
      <c r="F294" s="212" t="s">
        <v>1326</v>
      </c>
      <c r="L294" s="119"/>
      <c r="M294" s="210"/>
      <c r="N294" s="262"/>
      <c r="O294" s="262"/>
      <c r="P294" s="262"/>
      <c r="Q294" s="262"/>
      <c r="R294" s="262"/>
      <c r="S294" s="262"/>
      <c r="T294" s="211"/>
      <c r="AT294" s="110" t="s">
        <v>159</v>
      </c>
      <c r="AU294" s="110" t="s">
        <v>78</v>
      </c>
    </row>
    <row r="295" spans="2:51" s="214" customFormat="1" ht="13.5">
      <c r="B295" s="213"/>
      <c r="D295" s="208" t="s">
        <v>161</v>
      </c>
      <c r="E295" s="215" t="s">
        <v>5</v>
      </c>
      <c r="F295" s="216" t="s">
        <v>1353</v>
      </c>
      <c r="H295" s="215" t="s">
        <v>5</v>
      </c>
      <c r="L295" s="213"/>
      <c r="M295" s="217"/>
      <c r="N295" s="218"/>
      <c r="O295" s="218"/>
      <c r="P295" s="218"/>
      <c r="Q295" s="218"/>
      <c r="R295" s="218"/>
      <c r="S295" s="218"/>
      <c r="T295" s="219"/>
      <c r="AT295" s="215" t="s">
        <v>161</v>
      </c>
      <c r="AU295" s="215" t="s">
        <v>78</v>
      </c>
      <c r="AV295" s="214" t="s">
        <v>76</v>
      </c>
      <c r="AW295" s="214" t="s">
        <v>34</v>
      </c>
      <c r="AX295" s="214" t="s">
        <v>70</v>
      </c>
      <c r="AY295" s="215" t="s">
        <v>139</v>
      </c>
    </row>
    <row r="296" spans="2:51" s="221" customFormat="1" ht="13.5">
      <c r="B296" s="220"/>
      <c r="D296" s="208" t="s">
        <v>161</v>
      </c>
      <c r="E296" s="222" t="s">
        <v>5</v>
      </c>
      <c r="F296" s="223" t="s">
        <v>1460</v>
      </c>
      <c r="H296" s="224">
        <v>36</v>
      </c>
      <c r="L296" s="220"/>
      <c r="M296" s="225"/>
      <c r="N296" s="226"/>
      <c r="O296" s="226"/>
      <c r="P296" s="226"/>
      <c r="Q296" s="226"/>
      <c r="R296" s="226"/>
      <c r="S296" s="226"/>
      <c r="T296" s="227"/>
      <c r="AT296" s="222" t="s">
        <v>161</v>
      </c>
      <c r="AU296" s="222" t="s">
        <v>78</v>
      </c>
      <c r="AV296" s="221" t="s">
        <v>78</v>
      </c>
      <c r="AW296" s="221" t="s">
        <v>34</v>
      </c>
      <c r="AX296" s="221" t="s">
        <v>76</v>
      </c>
      <c r="AY296" s="222" t="s">
        <v>139</v>
      </c>
    </row>
    <row r="297" spans="2:65" s="259" customFormat="1" ht="16.5" customHeight="1">
      <c r="B297" s="119"/>
      <c r="C297" s="196" t="s">
        <v>496</v>
      </c>
      <c r="D297" s="196" t="s">
        <v>141</v>
      </c>
      <c r="E297" s="197" t="s">
        <v>1199</v>
      </c>
      <c r="F297" s="198" t="s">
        <v>1200</v>
      </c>
      <c r="G297" s="199" t="s">
        <v>144</v>
      </c>
      <c r="H297" s="200">
        <v>11.94</v>
      </c>
      <c r="I297" s="6"/>
      <c r="J297" s="202">
        <f>ROUND(I297*H297,2)</f>
        <v>0</v>
      </c>
      <c r="K297" s="198" t="s">
        <v>145</v>
      </c>
      <c r="L297" s="119"/>
      <c r="M297" s="203" t="s">
        <v>5</v>
      </c>
      <c r="N297" s="204" t="s">
        <v>41</v>
      </c>
      <c r="O297" s="262"/>
      <c r="P297" s="205">
        <f>O297*H297</f>
        <v>0</v>
      </c>
      <c r="Q297" s="205">
        <v>0</v>
      </c>
      <c r="R297" s="205">
        <f>Q297*H297</f>
        <v>0</v>
      </c>
      <c r="S297" s="205">
        <v>0</v>
      </c>
      <c r="T297" s="206">
        <f>S297*H297</f>
        <v>0</v>
      </c>
      <c r="AR297" s="110" t="s">
        <v>146</v>
      </c>
      <c r="AT297" s="110" t="s">
        <v>141</v>
      </c>
      <c r="AU297" s="110" t="s">
        <v>78</v>
      </c>
      <c r="AY297" s="110" t="s">
        <v>139</v>
      </c>
      <c r="BE297" s="207">
        <f>IF(N297="základní",J297,0)</f>
        <v>0</v>
      </c>
      <c r="BF297" s="207">
        <f>IF(N297="snížená",J297,0)</f>
        <v>0</v>
      </c>
      <c r="BG297" s="207">
        <f>IF(N297="zákl. přenesená",J297,0)</f>
        <v>0</v>
      </c>
      <c r="BH297" s="207">
        <f>IF(N297="sníž. přenesená",J297,0)</f>
        <v>0</v>
      </c>
      <c r="BI297" s="207">
        <f>IF(N297="nulová",J297,0)</f>
        <v>0</v>
      </c>
      <c r="BJ297" s="110" t="s">
        <v>76</v>
      </c>
      <c r="BK297" s="207">
        <f>ROUND(I297*H297,2)</f>
        <v>0</v>
      </c>
      <c r="BL297" s="110" t="s">
        <v>146</v>
      </c>
      <c r="BM297" s="110" t="s">
        <v>1461</v>
      </c>
    </row>
    <row r="298" spans="2:47" s="259" customFormat="1" ht="13.5">
      <c r="B298" s="119"/>
      <c r="D298" s="208" t="s">
        <v>148</v>
      </c>
      <c r="F298" s="209" t="s">
        <v>1202</v>
      </c>
      <c r="L298" s="119"/>
      <c r="M298" s="210"/>
      <c r="N298" s="262"/>
      <c r="O298" s="262"/>
      <c r="P298" s="262"/>
      <c r="Q298" s="262"/>
      <c r="R298" s="262"/>
      <c r="S298" s="262"/>
      <c r="T298" s="211"/>
      <c r="AT298" s="110" t="s">
        <v>148</v>
      </c>
      <c r="AU298" s="110" t="s">
        <v>78</v>
      </c>
    </row>
    <row r="299" spans="2:47" s="259" customFormat="1" ht="27">
      <c r="B299" s="119"/>
      <c r="D299" s="208" t="s">
        <v>159</v>
      </c>
      <c r="F299" s="212" t="s">
        <v>1181</v>
      </c>
      <c r="L299" s="119"/>
      <c r="M299" s="210"/>
      <c r="N299" s="262"/>
      <c r="O299" s="262"/>
      <c r="P299" s="262"/>
      <c r="Q299" s="262"/>
      <c r="R299" s="262"/>
      <c r="S299" s="262"/>
      <c r="T299" s="211"/>
      <c r="AT299" s="110" t="s">
        <v>159</v>
      </c>
      <c r="AU299" s="110" t="s">
        <v>78</v>
      </c>
    </row>
    <row r="300" spans="2:65" s="259" customFormat="1" ht="16.5" customHeight="1">
      <c r="B300" s="119"/>
      <c r="C300" s="196" t="s">
        <v>501</v>
      </c>
      <c r="D300" s="196" t="s">
        <v>141</v>
      </c>
      <c r="E300" s="197" t="s">
        <v>1462</v>
      </c>
      <c r="F300" s="198" t="s">
        <v>1463</v>
      </c>
      <c r="G300" s="199" t="s">
        <v>144</v>
      </c>
      <c r="H300" s="200">
        <v>11.904</v>
      </c>
      <c r="I300" s="6"/>
      <c r="J300" s="202">
        <f>ROUND(I300*H300,2)</f>
        <v>0</v>
      </c>
      <c r="K300" s="198" t="s">
        <v>145</v>
      </c>
      <c r="L300" s="119"/>
      <c r="M300" s="203" t="s">
        <v>5</v>
      </c>
      <c r="N300" s="204" t="s">
        <v>41</v>
      </c>
      <c r="O300" s="262"/>
      <c r="P300" s="205">
        <f>O300*H300</f>
        <v>0</v>
      </c>
      <c r="Q300" s="205">
        <v>0</v>
      </c>
      <c r="R300" s="205">
        <f>Q300*H300</f>
        <v>0</v>
      </c>
      <c r="S300" s="205">
        <v>0</v>
      </c>
      <c r="T300" s="206">
        <f>S300*H300</f>
        <v>0</v>
      </c>
      <c r="AR300" s="110" t="s">
        <v>146</v>
      </c>
      <c r="AT300" s="110" t="s">
        <v>141</v>
      </c>
      <c r="AU300" s="110" t="s">
        <v>78</v>
      </c>
      <c r="AY300" s="110" t="s">
        <v>139</v>
      </c>
      <c r="BE300" s="207">
        <f>IF(N300="základní",J300,0)</f>
        <v>0</v>
      </c>
      <c r="BF300" s="207">
        <f>IF(N300="snížená",J300,0)</f>
        <v>0</v>
      </c>
      <c r="BG300" s="207">
        <f>IF(N300="zákl. přenesená",J300,0)</f>
        <v>0</v>
      </c>
      <c r="BH300" s="207">
        <f>IF(N300="sníž. přenesená",J300,0)</f>
        <v>0</v>
      </c>
      <c r="BI300" s="207">
        <f>IF(N300="nulová",J300,0)</f>
        <v>0</v>
      </c>
      <c r="BJ300" s="110" t="s">
        <v>76</v>
      </c>
      <c r="BK300" s="207">
        <f>ROUND(I300*H300,2)</f>
        <v>0</v>
      </c>
      <c r="BL300" s="110" t="s">
        <v>146</v>
      </c>
      <c r="BM300" s="110" t="s">
        <v>1464</v>
      </c>
    </row>
    <row r="301" spans="2:47" s="259" customFormat="1" ht="13.5">
      <c r="B301" s="119"/>
      <c r="D301" s="208" t="s">
        <v>148</v>
      </c>
      <c r="F301" s="209" t="s">
        <v>1463</v>
      </c>
      <c r="L301" s="119"/>
      <c r="M301" s="210"/>
      <c r="N301" s="262"/>
      <c r="O301" s="262"/>
      <c r="P301" s="262"/>
      <c r="Q301" s="262"/>
      <c r="R301" s="262"/>
      <c r="S301" s="262"/>
      <c r="T301" s="211"/>
      <c r="AT301" s="110" t="s">
        <v>148</v>
      </c>
      <c r="AU301" s="110" t="s">
        <v>78</v>
      </c>
    </row>
    <row r="302" spans="2:65" s="259" customFormat="1" ht="25.5" customHeight="1">
      <c r="B302" s="119"/>
      <c r="C302" s="196" t="s">
        <v>509</v>
      </c>
      <c r="D302" s="196" t="s">
        <v>141</v>
      </c>
      <c r="E302" s="197" t="s">
        <v>1209</v>
      </c>
      <c r="F302" s="198" t="s">
        <v>1210</v>
      </c>
      <c r="G302" s="199" t="s">
        <v>144</v>
      </c>
      <c r="H302" s="200">
        <v>11.904</v>
      </c>
      <c r="I302" s="6"/>
      <c r="J302" s="202">
        <f>ROUND(I302*H302,2)</f>
        <v>0</v>
      </c>
      <c r="K302" s="198" t="s">
        <v>145</v>
      </c>
      <c r="L302" s="119"/>
      <c r="M302" s="203" t="s">
        <v>5</v>
      </c>
      <c r="N302" s="204" t="s">
        <v>41</v>
      </c>
      <c r="O302" s="262"/>
      <c r="P302" s="205">
        <f>O302*H302</f>
        <v>0</v>
      </c>
      <c r="Q302" s="205">
        <v>0.08425</v>
      </c>
      <c r="R302" s="205">
        <f>Q302*H302</f>
        <v>1.002912</v>
      </c>
      <c r="S302" s="205">
        <v>0</v>
      </c>
      <c r="T302" s="206">
        <f>S302*H302</f>
        <v>0</v>
      </c>
      <c r="AR302" s="110" t="s">
        <v>146</v>
      </c>
      <c r="AT302" s="110" t="s">
        <v>141</v>
      </c>
      <c r="AU302" s="110" t="s">
        <v>78</v>
      </c>
      <c r="AY302" s="110" t="s">
        <v>139</v>
      </c>
      <c r="BE302" s="207">
        <f>IF(N302="základní",J302,0)</f>
        <v>0</v>
      </c>
      <c r="BF302" s="207">
        <f>IF(N302="snížená",J302,0)</f>
        <v>0</v>
      </c>
      <c r="BG302" s="207">
        <f>IF(N302="zákl. přenesená",J302,0)</f>
        <v>0</v>
      </c>
      <c r="BH302" s="207">
        <f>IF(N302="sníž. přenesená",J302,0)</f>
        <v>0</v>
      </c>
      <c r="BI302" s="207">
        <f>IF(N302="nulová",J302,0)</f>
        <v>0</v>
      </c>
      <c r="BJ302" s="110" t="s">
        <v>76</v>
      </c>
      <c r="BK302" s="207">
        <f>ROUND(I302*H302,2)</f>
        <v>0</v>
      </c>
      <c r="BL302" s="110" t="s">
        <v>146</v>
      </c>
      <c r="BM302" s="110" t="s">
        <v>1465</v>
      </c>
    </row>
    <row r="303" spans="2:47" s="259" customFormat="1" ht="40.5">
      <c r="B303" s="119"/>
      <c r="D303" s="208" t="s">
        <v>148</v>
      </c>
      <c r="F303" s="209" t="s">
        <v>1212</v>
      </c>
      <c r="L303" s="119"/>
      <c r="M303" s="210"/>
      <c r="N303" s="262"/>
      <c r="O303" s="262"/>
      <c r="P303" s="262"/>
      <c r="Q303" s="262"/>
      <c r="R303" s="262"/>
      <c r="S303" s="262"/>
      <c r="T303" s="211"/>
      <c r="AT303" s="110" t="s">
        <v>148</v>
      </c>
      <c r="AU303" s="110" t="s">
        <v>78</v>
      </c>
    </row>
    <row r="304" spans="2:47" s="259" customFormat="1" ht="27">
      <c r="B304" s="119"/>
      <c r="D304" s="208" t="s">
        <v>159</v>
      </c>
      <c r="F304" s="212" t="s">
        <v>1326</v>
      </c>
      <c r="L304" s="119"/>
      <c r="M304" s="210"/>
      <c r="N304" s="262"/>
      <c r="O304" s="262"/>
      <c r="P304" s="262"/>
      <c r="Q304" s="262"/>
      <c r="R304" s="262"/>
      <c r="S304" s="262"/>
      <c r="T304" s="211"/>
      <c r="AT304" s="110" t="s">
        <v>159</v>
      </c>
      <c r="AU304" s="110" t="s">
        <v>78</v>
      </c>
    </row>
    <row r="305" spans="2:51" s="214" customFormat="1" ht="13.5">
      <c r="B305" s="213"/>
      <c r="D305" s="208" t="s">
        <v>161</v>
      </c>
      <c r="E305" s="215" t="s">
        <v>5</v>
      </c>
      <c r="F305" s="216" t="s">
        <v>1466</v>
      </c>
      <c r="H305" s="215" t="s">
        <v>5</v>
      </c>
      <c r="L305" s="213"/>
      <c r="M305" s="217"/>
      <c r="N305" s="218"/>
      <c r="O305" s="218"/>
      <c r="P305" s="218"/>
      <c r="Q305" s="218"/>
      <c r="R305" s="218"/>
      <c r="S305" s="218"/>
      <c r="T305" s="219"/>
      <c r="AT305" s="215" t="s">
        <v>161</v>
      </c>
      <c r="AU305" s="215" t="s">
        <v>78</v>
      </c>
      <c r="AV305" s="214" t="s">
        <v>76</v>
      </c>
      <c r="AW305" s="214" t="s">
        <v>34</v>
      </c>
      <c r="AX305" s="214" t="s">
        <v>70</v>
      </c>
      <c r="AY305" s="215" t="s">
        <v>139</v>
      </c>
    </row>
    <row r="306" spans="2:51" s="221" customFormat="1" ht="13.5">
      <c r="B306" s="220"/>
      <c r="D306" s="208" t="s">
        <v>161</v>
      </c>
      <c r="E306" s="222" t="s">
        <v>5</v>
      </c>
      <c r="F306" s="223" t="s">
        <v>1397</v>
      </c>
      <c r="H306" s="224">
        <v>16.81</v>
      </c>
      <c r="L306" s="220"/>
      <c r="M306" s="225"/>
      <c r="N306" s="226"/>
      <c r="O306" s="226"/>
      <c r="P306" s="226"/>
      <c r="Q306" s="226"/>
      <c r="R306" s="226"/>
      <c r="S306" s="226"/>
      <c r="T306" s="227"/>
      <c r="AT306" s="222" t="s">
        <v>161</v>
      </c>
      <c r="AU306" s="222" t="s">
        <v>78</v>
      </c>
      <c r="AV306" s="221" t="s">
        <v>78</v>
      </c>
      <c r="AW306" s="221" t="s">
        <v>34</v>
      </c>
      <c r="AX306" s="221" t="s">
        <v>70</v>
      </c>
      <c r="AY306" s="222" t="s">
        <v>139</v>
      </c>
    </row>
    <row r="307" spans="2:51" s="221" customFormat="1" ht="13.5">
      <c r="B307" s="220"/>
      <c r="D307" s="208" t="s">
        <v>161</v>
      </c>
      <c r="E307" s="222" t="s">
        <v>5</v>
      </c>
      <c r="F307" s="223" t="s">
        <v>1467</v>
      </c>
      <c r="H307" s="224">
        <v>-4.906</v>
      </c>
      <c r="L307" s="220"/>
      <c r="M307" s="225"/>
      <c r="N307" s="226"/>
      <c r="O307" s="226"/>
      <c r="P307" s="226"/>
      <c r="Q307" s="226"/>
      <c r="R307" s="226"/>
      <c r="S307" s="226"/>
      <c r="T307" s="227"/>
      <c r="AT307" s="222" t="s">
        <v>161</v>
      </c>
      <c r="AU307" s="222" t="s">
        <v>78</v>
      </c>
      <c r="AV307" s="221" t="s">
        <v>78</v>
      </c>
      <c r="AW307" s="221" t="s">
        <v>34</v>
      </c>
      <c r="AX307" s="221" t="s">
        <v>70</v>
      </c>
      <c r="AY307" s="222" t="s">
        <v>139</v>
      </c>
    </row>
    <row r="308" spans="2:51" s="229" customFormat="1" ht="13.5">
      <c r="B308" s="228"/>
      <c r="D308" s="208" t="s">
        <v>161</v>
      </c>
      <c r="E308" s="230" t="s">
        <v>5</v>
      </c>
      <c r="F308" s="231" t="s">
        <v>173</v>
      </c>
      <c r="H308" s="232">
        <v>11.904</v>
      </c>
      <c r="L308" s="228"/>
      <c r="M308" s="233"/>
      <c r="N308" s="234"/>
      <c r="O308" s="234"/>
      <c r="P308" s="234"/>
      <c r="Q308" s="234"/>
      <c r="R308" s="234"/>
      <c r="S308" s="234"/>
      <c r="T308" s="235"/>
      <c r="AT308" s="230" t="s">
        <v>161</v>
      </c>
      <c r="AU308" s="230" t="s">
        <v>78</v>
      </c>
      <c r="AV308" s="229" t="s">
        <v>146</v>
      </c>
      <c r="AW308" s="229" t="s">
        <v>34</v>
      </c>
      <c r="AX308" s="229" t="s">
        <v>76</v>
      </c>
      <c r="AY308" s="230" t="s">
        <v>139</v>
      </c>
    </row>
    <row r="309" spans="2:65" s="259" customFormat="1" ht="25.5" customHeight="1">
      <c r="B309" s="119"/>
      <c r="C309" s="196" t="s">
        <v>516</v>
      </c>
      <c r="D309" s="196" t="s">
        <v>141</v>
      </c>
      <c r="E309" s="197" t="s">
        <v>1468</v>
      </c>
      <c r="F309" s="198" t="s">
        <v>1469</v>
      </c>
      <c r="G309" s="199" t="s">
        <v>144</v>
      </c>
      <c r="H309" s="200">
        <v>4.906</v>
      </c>
      <c r="I309" s="6"/>
      <c r="J309" s="202">
        <f>ROUND(I309*H309,2)</f>
        <v>0</v>
      </c>
      <c r="K309" s="198" t="s">
        <v>5</v>
      </c>
      <c r="L309" s="119"/>
      <c r="M309" s="203" t="s">
        <v>5</v>
      </c>
      <c r="N309" s="204" t="s">
        <v>41</v>
      </c>
      <c r="O309" s="262"/>
      <c r="P309" s="205">
        <f>O309*H309</f>
        <v>0</v>
      </c>
      <c r="Q309" s="205">
        <v>0.08425</v>
      </c>
      <c r="R309" s="205">
        <f>Q309*H309</f>
        <v>0.4133305</v>
      </c>
      <c r="S309" s="205">
        <v>0</v>
      </c>
      <c r="T309" s="206">
        <f>S309*H309</f>
        <v>0</v>
      </c>
      <c r="AR309" s="110" t="s">
        <v>146</v>
      </c>
      <c r="AT309" s="110" t="s">
        <v>141</v>
      </c>
      <c r="AU309" s="110" t="s">
        <v>78</v>
      </c>
      <c r="AY309" s="110" t="s">
        <v>139</v>
      </c>
      <c r="BE309" s="207">
        <f>IF(N309="základní",J309,0)</f>
        <v>0</v>
      </c>
      <c r="BF309" s="207">
        <f>IF(N309="snížená",J309,0)</f>
        <v>0</v>
      </c>
      <c r="BG309" s="207">
        <f>IF(N309="zákl. přenesená",J309,0)</f>
        <v>0</v>
      </c>
      <c r="BH309" s="207">
        <f>IF(N309="sníž. přenesená",J309,0)</f>
        <v>0</v>
      </c>
      <c r="BI309" s="207">
        <f>IF(N309="nulová",J309,0)</f>
        <v>0</v>
      </c>
      <c r="BJ309" s="110" t="s">
        <v>76</v>
      </c>
      <c r="BK309" s="207">
        <f>ROUND(I309*H309,2)</f>
        <v>0</v>
      </c>
      <c r="BL309" s="110" t="s">
        <v>146</v>
      </c>
      <c r="BM309" s="110" t="s">
        <v>1470</v>
      </c>
    </row>
    <row r="310" spans="2:47" s="259" customFormat="1" ht="40.5">
      <c r="B310" s="119"/>
      <c r="D310" s="208" t="s">
        <v>148</v>
      </c>
      <c r="F310" s="209" t="s">
        <v>1471</v>
      </c>
      <c r="L310" s="119"/>
      <c r="M310" s="210"/>
      <c r="N310" s="262"/>
      <c r="O310" s="262"/>
      <c r="P310" s="262"/>
      <c r="Q310" s="262"/>
      <c r="R310" s="262"/>
      <c r="S310" s="262"/>
      <c r="T310" s="211"/>
      <c r="AT310" s="110" t="s">
        <v>148</v>
      </c>
      <c r="AU310" s="110" t="s">
        <v>78</v>
      </c>
    </row>
    <row r="311" spans="2:47" s="259" customFormat="1" ht="27">
      <c r="B311" s="119"/>
      <c r="D311" s="208" t="s">
        <v>159</v>
      </c>
      <c r="F311" s="212" t="s">
        <v>1326</v>
      </c>
      <c r="L311" s="119"/>
      <c r="M311" s="210"/>
      <c r="N311" s="262"/>
      <c r="O311" s="262"/>
      <c r="P311" s="262"/>
      <c r="Q311" s="262"/>
      <c r="R311" s="262"/>
      <c r="S311" s="262"/>
      <c r="T311" s="211"/>
      <c r="AT311" s="110" t="s">
        <v>159</v>
      </c>
      <c r="AU311" s="110" t="s">
        <v>78</v>
      </c>
    </row>
    <row r="312" spans="2:51" s="214" customFormat="1" ht="13.5">
      <c r="B312" s="213"/>
      <c r="D312" s="208" t="s">
        <v>161</v>
      </c>
      <c r="E312" s="215" t="s">
        <v>5</v>
      </c>
      <c r="F312" s="216" t="s">
        <v>1466</v>
      </c>
      <c r="H312" s="215" t="s">
        <v>5</v>
      </c>
      <c r="L312" s="213"/>
      <c r="M312" s="217"/>
      <c r="N312" s="218"/>
      <c r="O312" s="218"/>
      <c r="P312" s="218"/>
      <c r="Q312" s="218"/>
      <c r="R312" s="218"/>
      <c r="S312" s="218"/>
      <c r="T312" s="219"/>
      <c r="AT312" s="215" t="s">
        <v>161</v>
      </c>
      <c r="AU312" s="215" t="s">
        <v>78</v>
      </c>
      <c r="AV312" s="214" t="s">
        <v>76</v>
      </c>
      <c r="AW312" s="214" t="s">
        <v>34</v>
      </c>
      <c r="AX312" s="214" t="s">
        <v>70</v>
      </c>
      <c r="AY312" s="215" t="s">
        <v>139</v>
      </c>
    </row>
    <row r="313" spans="2:51" s="221" customFormat="1" ht="13.5">
      <c r="B313" s="220"/>
      <c r="D313" s="208" t="s">
        <v>161</v>
      </c>
      <c r="E313" s="222" t="s">
        <v>5</v>
      </c>
      <c r="F313" s="223" t="s">
        <v>1472</v>
      </c>
      <c r="H313" s="224">
        <v>4.906</v>
      </c>
      <c r="L313" s="220"/>
      <c r="M313" s="225"/>
      <c r="N313" s="226"/>
      <c r="O313" s="226"/>
      <c r="P313" s="226"/>
      <c r="Q313" s="226"/>
      <c r="R313" s="226"/>
      <c r="S313" s="226"/>
      <c r="T313" s="227"/>
      <c r="AT313" s="222" t="s">
        <v>161</v>
      </c>
      <c r="AU313" s="222" t="s">
        <v>78</v>
      </c>
      <c r="AV313" s="221" t="s">
        <v>78</v>
      </c>
      <c r="AW313" s="221" t="s">
        <v>34</v>
      </c>
      <c r="AX313" s="221" t="s">
        <v>76</v>
      </c>
      <c r="AY313" s="222" t="s">
        <v>139</v>
      </c>
    </row>
    <row r="314" spans="2:65" s="259" customFormat="1" ht="16.5" customHeight="1">
      <c r="B314" s="119"/>
      <c r="C314" s="244" t="s">
        <v>527</v>
      </c>
      <c r="D314" s="244" t="s">
        <v>368</v>
      </c>
      <c r="E314" s="245" t="s">
        <v>1473</v>
      </c>
      <c r="F314" s="246" t="s">
        <v>1474</v>
      </c>
      <c r="G314" s="247" t="s">
        <v>144</v>
      </c>
      <c r="H314" s="248">
        <v>17.651</v>
      </c>
      <c r="I314" s="6"/>
      <c r="J314" s="249">
        <f>ROUND(I314*H314,2)</f>
        <v>0</v>
      </c>
      <c r="K314" s="246" t="s">
        <v>145</v>
      </c>
      <c r="L314" s="250"/>
      <c r="M314" s="251" t="s">
        <v>5</v>
      </c>
      <c r="N314" s="252" t="s">
        <v>41</v>
      </c>
      <c r="O314" s="262"/>
      <c r="P314" s="205">
        <f>O314*H314</f>
        <v>0</v>
      </c>
      <c r="Q314" s="205">
        <v>0.13</v>
      </c>
      <c r="R314" s="205">
        <f>Q314*H314</f>
        <v>2.29463</v>
      </c>
      <c r="S314" s="205">
        <v>0</v>
      </c>
      <c r="T314" s="206">
        <f>S314*H314</f>
        <v>0</v>
      </c>
      <c r="AR314" s="110" t="s">
        <v>213</v>
      </c>
      <c r="AT314" s="110" t="s">
        <v>368</v>
      </c>
      <c r="AU314" s="110" t="s">
        <v>78</v>
      </c>
      <c r="AY314" s="110" t="s">
        <v>139</v>
      </c>
      <c r="BE314" s="207">
        <f>IF(N314="základní",J314,0)</f>
        <v>0</v>
      </c>
      <c r="BF314" s="207">
        <f>IF(N314="snížená",J314,0)</f>
        <v>0</v>
      </c>
      <c r="BG314" s="207">
        <f>IF(N314="zákl. přenesená",J314,0)</f>
        <v>0</v>
      </c>
      <c r="BH314" s="207">
        <f>IF(N314="sníž. přenesená",J314,0)</f>
        <v>0</v>
      </c>
      <c r="BI314" s="207">
        <f>IF(N314="nulová",J314,0)</f>
        <v>0</v>
      </c>
      <c r="BJ314" s="110" t="s">
        <v>76</v>
      </c>
      <c r="BK314" s="207">
        <f>ROUND(I314*H314,2)</f>
        <v>0</v>
      </c>
      <c r="BL314" s="110" t="s">
        <v>146</v>
      </c>
      <c r="BM314" s="110" t="s">
        <v>1475</v>
      </c>
    </row>
    <row r="315" spans="2:47" s="259" customFormat="1" ht="13.5">
      <c r="B315" s="119"/>
      <c r="D315" s="208" t="s">
        <v>148</v>
      </c>
      <c r="F315" s="209" t="s">
        <v>1474</v>
      </c>
      <c r="L315" s="119"/>
      <c r="M315" s="210"/>
      <c r="N315" s="262"/>
      <c r="O315" s="262"/>
      <c r="P315" s="262"/>
      <c r="Q315" s="262"/>
      <c r="R315" s="262"/>
      <c r="S315" s="262"/>
      <c r="T315" s="211"/>
      <c r="AT315" s="110" t="s">
        <v>148</v>
      </c>
      <c r="AU315" s="110" t="s">
        <v>78</v>
      </c>
    </row>
    <row r="316" spans="2:51" s="221" customFormat="1" ht="13.5">
      <c r="B316" s="220"/>
      <c r="D316" s="208" t="s">
        <v>161</v>
      </c>
      <c r="E316" s="222" t="s">
        <v>5</v>
      </c>
      <c r="F316" s="223" t="s">
        <v>1476</v>
      </c>
      <c r="H316" s="224">
        <v>16.81</v>
      </c>
      <c r="L316" s="220"/>
      <c r="M316" s="225"/>
      <c r="N316" s="226"/>
      <c r="O316" s="226"/>
      <c r="P316" s="226"/>
      <c r="Q316" s="226"/>
      <c r="R316" s="226"/>
      <c r="S316" s="226"/>
      <c r="T316" s="227"/>
      <c r="AT316" s="222" t="s">
        <v>161</v>
      </c>
      <c r="AU316" s="222" t="s">
        <v>78</v>
      </c>
      <c r="AV316" s="221" t="s">
        <v>78</v>
      </c>
      <c r="AW316" s="221" t="s">
        <v>34</v>
      </c>
      <c r="AX316" s="221" t="s">
        <v>76</v>
      </c>
      <c r="AY316" s="222" t="s">
        <v>139</v>
      </c>
    </row>
    <row r="317" spans="2:51" s="221" customFormat="1" ht="13.5">
      <c r="B317" s="220"/>
      <c r="D317" s="208" t="s">
        <v>161</v>
      </c>
      <c r="F317" s="223" t="s">
        <v>1477</v>
      </c>
      <c r="H317" s="224">
        <v>17.651</v>
      </c>
      <c r="L317" s="220"/>
      <c r="M317" s="225"/>
      <c r="N317" s="226"/>
      <c r="O317" s="226"/>
      <c r="P317" s="226"/>
      <c r="Q317" s="226"/>
      <c r="R317" s="226"/>
      <c r="S317" s="226"/>
      <c r="T317" s="227"/>
      <c r="AT317" s="222" t="s">
        <v>161</v>
      </c>
      <c r="AU317" s="222" t="s">
        <v>78</v>
      </c>
      <c r="AV317" s="221" t="s">
        <v>78</v>
      </c>
      <c r="AW317" s="221" t="s">
        <v>6</v>
      </c>
      <c r="AX317" s="221" t="s">
        <v>76</v>
      </c>
      <c r="AY317" s="222" t="s">
        <v>139</v>
      </c>
    </row>
    <row r="318" spans="2:63" s="184" customFormat="1" ht="29.85" customHeight="1">
      <c r="B318" s="183"/>
      <c r="D318" s="185" t="s">
        <v>69</v>
      </c>
      <c r="E318" s="194" t="s">
        <v>213</v>
      </c>
      <c r="F318" s="194" t="s">
        <v>657</v>
      </c>
      <c r="J318" s="195">
        <f>BK318</f>
        <v>0</v>
      </c>
      <c r="L318" s="183"/>
      <c r="M318" s="188"/>
      <c r="N318" s="189"/>
      <c r="O318" s="189"/>
      <c r="P318" s="190">
        <f>SUM(P319:P325)</f>
        <v>0</v>
      </c>
      <c r="Q318" s="189"/>
      <c r="R318" s="190">
        <f>SUM(R319:R325)</f>
        <v>0</v>
      </c>
      <c r="S318" s="189"/>
      <c r="T318" s="191">
        <f>SUM(T319:T325)</f>
        <v>0</v>
      </c>
      <c r="AR318" s="185" t="s">
        <v>76</v>
      </c>
      <c r="AT318" s="192" t="s">
        <v>69</v>
      </c>
      <c r="AU318" s="192" t="s">
        <v>76</v>
      </c>
      <c r="AY318" s="185" t="s">
        <v>139</v>
      </c>
      <c r="BK318" s="193">
        <f>SUM(BK319:BK325)</f>
        <v>0</v>
      </c>
    </row>
    <row r="319" spans="2:65" s="259" customFormat="1" ht="25.5" customHeight="1">
      <c r="B319" s="119"/>
      <c r="C319" s="196" t="s">
        <v>535</v>
      </c>
      <c r="D319" s="196" t="s">
        <v>141</v>
      </c>
      <c r="E319" s="197" t="s">
        <v>1478</v>
      </c>
      <c r="F319" s="198" t="s">
        <v>1479</v>
      </c>
      <c r="G319" s="199" t="s">
        <v>302</v>
      </c>
      <c r="H319" s="200">
        <v>5.357</v>
      </c>
      <c r="I319" s="6"/>
      <c r="J319" s="202">
        <f>ROUND(I319*H319,2)</f>
        <v>0</v>
      </c>
      <c r="K319" s="198" t="s">
        <v>145</v>
      </c>
      <c r="L319" s="119"/>
      <c r="M319" s="203" t="s">
        <v>5</v>
      </c>
      <c r="N319" s="204" t="s">
        <v>41</v>
      </c>
      <c r="O319" s="262"/>
      <c r="P319" s="205">
        <f>O319*H319</f>
        <v>0</v>
      </c>
      <c r="Q319" s="205">
        <v>0</v>
      </c>
      <c r="R319" s="205">
        <f>Q319*H319</f>
        <v>0</v>
      </c>
      <c r="S319" s="205">
        <v>0</v>
      </c>
      <c r="T319" s="206">
        <f>S319*H319</f>
        <v>0</v>
      </c>
      <c r="AR319" s="110" t="s">
        <v>146</v>
      </c>
      <c r="AT319" s="110" t="s">
        <v>141</v>
      </c>
      <c r="AU319" s="110" t="s">
        <v>78</v>
      </c>
      <c r="AY319" s="110" t="s">
        <v>139</v>
      </c>
      <c r="BE319" s="207">
        <f>IF(N319="základní",J319,0)</f>
        <v>0</v>
      </c>
      <c r="BF319" s="207">
        <f>IF(N319="snížená",J319,0)</f>
        <v>0</v>
      </c>
      <c r="BG319" s="207">
        <f>IF(N319="zákl. přenesená",J319,0)</f>
        <v>0</v>
      </c>
      <c r="BH319" s="207">
        <f>IF(N319="sníž. přenesená",J319,0)</f>
        <v>0</v>
      </c>
      <c r="BI319" s="207">
        <f>IF(N319="nulová",J319,0)</f>
        <v>0</v>
      </c>
      <c r="BJ319" s="110" t="s">
        <v>76</v>
      </c>
      <c r="BK319" s="207">
        <f>ROUND(I319*H319,2)</f>
        <v>0</v>
      </c>
      <c r="BL319" s="110" t="s">
        <v>146</v>
      </c>
      <c r="BM319" s="110" t="s">
        <v>1480</v>
      </c>
    </row>
    <row r="320" spans="2:47" s="259" customFormat="1" ht="27">
      <c r="B320" s="119"/>
      <c r="D320" s="208" t="s">
        <v>148</v>
      </c>
      <c r="F320" s="209" t="s">
        <v>1481</v>
      </c>
      <c r="L320" s="119"/>
      <c r="M320" s="210"/>
      <c r="N320" s="262"/>
      <c r="O320" s="262"/>
      <c r="P320" s="262"/>
      <c r="Q320" s="262"/>
      <c r="R320" s="262"/>
      <c r="S320" s="262"/>
      <c r="T320" s="211"/>
      <c r="AT320" s="110" t="s">
        <v>148</v>
      </c>
      <c r="AU320" s="110" t="s">
        <v>78</v>
      </c>
    </row>
    <row r="321" spans="2:47" s="259" customFormat="1" ht="27">
      <c r="B321" s="119"/>
      <c r="D321" s="208" t="s">
        <v>159</v>
      </c>
      <c r="F321" s="212" t="s">
        <v>1326</v>
      </c>
      <c r="L321" s="119"/>
      <c r="M321" s="210"/>
      <c r="N321" s="262"/>
      <c r="O321" s="262"/>
      <c r="P321" s="262"/>
      <c r="Q321" s="262"/>
      <c r="R321" s="262"/>
      <c r="S321" s="262"/>
      <c r="T321" s="211"/>
      <c r="AT321" s="110" t="s">
        <v>159</v>
      </c>
      <c r="AU321" s="110" t="s">
        <v>78</v>
      </c>
    </row>
    <row r="322" spans="2:51" s="214" customFormat="1" ht="13.5">
      <c r="B322" s="213"/>
      <c r="D322" s="208" t="s">
        <v>161</v>
      </c>
      <c r="E322" s="215" t="s">
        <v>5</v>
      </c>
      <c r="F322" s="216" t="s">
        <v>1482</v>
      </c>
      <c r="H322" s="215" t="s">
        <v>5</v>
      </c>
      <c r="L322" s="213"/>
      <c r="M322" s="217"/>
      <c r="N322" s="218"/>
      <c r="O322" s="218"/>
      <c r="P322" s="218"/>
      <c r="Q322" s="218"/>
      <c r="R322" s="218"/>
      <c r="S322" s="218"/>
      <c r="T322" s="219"/>
      <c r="AT322" s="215" t="s">
        <v>161</v>
      </c>
      <c r="AU322" s="215" t="s">
        <v>78</v>
      </c>
      <c r="AV322" s="214" t="s">
        <v>76</v>
      </c>
      <c r="AW322" s="214" t="s">
        <v>34</v>
      </c>
      <c r="AX322" s="214" t="s">
        <v>70</v>
      </c>
      <c r="AY322" s="215" t="s">
        <v>139</v>
      </c>
    </row>
    <row r="323" spans="2:51" s="221" customFormat="1" ht="13.5">
      <c r="B323" s="220"/>
      <c r="D323" s="208" t="s">
        <v>161</v>
      </c>
      <c r="E323" s="222" t="s">
        <v>5</v>
      </c>
      <c r="F323" s="223" t="s">
        <v>1483</v>
      </c>
      <c r="H323" s="224">
        <v>7.565</v>
      </c>
      <c r="L323" s="220"/>
      <c r="M323" s="225"/>
      <c r="N323" s="226"/>
      <c r="O323" s="226"/>
      <c r="P323" s="226"/>
      <c r="Q323" s="226"/>
      <c r="R323" s="226"/>
      <c r="S323" s="226"/>
      <c r="T323" s="227"/>
      <c r="AT323" s="222" t="s">
        <v>161</v>
      </c>
      <c r="AU323" s="222" t="s">
        <v>78</v>
      </c>
      <c r="AV323" s="221" t="s">
        <v>78</v>
      </c>
      <c r="AW323" s="221" t="s">
        <v>34</v>
      </c>
      <c r="AX323" s="221" t="s">
        <v>70</v>
      </c>
      <c r="AY323" s="222" t="s">
        <v>139</v>
      </c>
    </row>
    <row r="324" spans="2:51" s="221" customFormat="1" ht="13.5">
      <c r="B324" s="220"/>
      <c r="D324" s="208" t="s">
        <v>161</v>
      </c>
      <c r="E324" s="222" t="s">
        <v>5</v>
      </c>
      <c r="F324" s="223" t="s">
        <v>1484</v>
      </c>
      <c r="H324" s="224">
        <v>-2.208</v>
      </c>
      <c r="L324" s="220"/>
      <c r="M324" s="225"/>
      <c r="N324" s="226"/>
      <c r="O324" s="226"/>
      <c r="P324" s="226"/>
      <c r="Q324" s="226"/>
      <c r="R324" s="226"/>
      <c r="S324" s="226"/>
      <c r="T324" s="227"/>
      <c r="AT324" s="222" t="s">
        <v>161</v>
      </c>
      <c r="AU324" s="222" t="s">
        <v>78</v>
      </c>
      <c r="AV324" s="221" t="s">
        <v>78</v>
      </c>
      <c r="AW324" s="221" t="s">
        <v>34</v>
      </c>
      <c r="AX324" s="221" t="s">
        <v>70</v>
      </c>
      <c r="AY324" s="222" t="s">
        <v>139</v>
      </c>
    </row>
    <row r="325" spans="2:51" s="229" customFormat="1" ht="13.5">
      <c r="B325" s="228"/>
      <c r="D325" s="208" t="s">
        <v>161</v>
      </c>
      <c r="E325" s="230" t="s">
        <v>5</v>
      </c>
      <c r="F325" s="231" t="s">
        <v>173</v>
      </c>
      <c r="H325" s="232">
        <v>5.357</v>
      </c>
      <c r="L325" s="228"/>
      <c r="M325" s="233"/>
      <c r="N325" s="234"/>
      <c r="O325" s="234"/>
      <c r="P325" s="234"/>
      <c r="Q325" s="234"/>
      <c r="R325" s="234"/>
      <c r="S325" s="234"/>
      <c r="T325" s="235"/>
      <c r="AT325" s="230" t="s">
        <v>161</v>
      </c>
      <c r="AU325" s="230" t="s">
        <v>78</v>
      </c>
      <c r="AV325" s="229" t="s">
        <v>146</v>
      </c>
      <c r="AW325" s="229" t="s">
        <v>34</v>
      </c>
      <c r="AX325" s="229" t="s">
        <v>76</v>
      </c>
      <c r="AY325" s="230" t="s">
        <v>139</v>
      </c>
    </row>
    <row r="326" spans="2:63" s="184" customFormat="1" ht="29.85" customHeight="1">
      <c r="B326" s="183"/>
      <c r="D326" s="185" t="s">
        <v>69</v>
      </c>
      <c r="E326" s="194" t="s">
        <v>217</v>
      </c>
      <c r="F326" s="194" t="s">
        <v>954</v>
      </c>
      <c r="J326" s="195">
        <f>BK326</f>
        <v>0</v>
      </c>
      <c r="L326" s="183"/>
      <c r="M326" s="188"/>
      <c r="N326" s="189"/>
      <c r="O326" s="189"/>
      <c r="P326" s="190">
        <f>SUM(P327:P367)</f>
        <v>0</v>
      </c>
      <c r="Q326" s="189"/>
      <c r="R326" s="190">
        <f>SUM(R327:R367)</f>
        <v>5.953216</v>
      </c>
      <c r="S326" s="189"/>
      <c r="T326" s="191">
        <f>SUM(T327:T367)</f>
        <v>0</v>
      </c>
      <c r="AR326" s="185" t="s">
        <v>76</v>
      </c>
      <c r="AT326" s="192" t="s">
        <v>69</v>
      </c>
      <c r="AU326" s="192" t="s">
        <v>76</v>
      </c>
      <c r="AY326" s="185" t="s">
        <v>139</v>
      </c>
      <c r="BK326" s="193">
        <f>SUM(BK327:BK367)</f>
        <v>0</v>
      </c>
    </row>
    <row r="327" spans="2:65" s="259" customFormat="1" ht="25.5" customHeight="1">
      <c r="B327" s="119"/>
      <c r="C327" s="196" t="s">
        <v>543</v>
      </c>
      <c r="D327" s="196" t="s">
        <v>141</v>
      </c>
      <c r="E327" s="197" t="s">
        <v>1291</v>
      </c>
      <c r="F327" s="198" t="s">
        <v>1485</v>
      </c>
      <c r="G327" s="199" t="s">
        <v>208</v>
      </c>
      <c r="H327" s="200">
        <v>1</v>
      </c>
      <c r="I327" s="6"/>
      <c r="J327" s="202">
        <f>ROUND(I327*H327,2)</f>
        <v>0</v>
      </c>
      <c r="K327" s="198" t="s">
        <v>5</v>
      </c>
      <c r="L327" s="119"/>
      <c r="M327" s="203" t="s">
        <v>5</v>
      </c>
      <c r="N327" s="204" t="s">
        <v>41</v>
      </c>
      <c r="O327" s="262"/>
      <c r="P327" s="205">
        <f>O327*H327</f>
        <v>0</v>
      </c>
      <c r="Q327" s="205">
        <v>0</v>
      </c>
      <c r="R327" s="205">
        <f>Q327*H327</f>
        <v>0</v>
      </c>
      <c r="S327" s="205">
        <v>0</v>
      </c>
      <c r="T327" s="206">
        <f>S327*H327</f>
        <v>0</v>
      </c>
      <c r="AR327" s="110" t="s">
        <v>146</v>
      </c>
      <c r="AT327" s="110" t="s">
        <v>141</v>
      </c>
      <c r="AU327" s="110" t="s">
        <v>78</v>
      </c>
      <c r="AY327" s="110" t="s">
        <v>139</v>
      </c>
      <c r="BE327" s="207">
        <f>IF(N327="základní",J327,0)</f>
        <v>0</v>
      </c>
      <c r="BF327" s="207">
        <f>IF(N327="snížená",J327,0)</f>
        <v>0</v>
      </c>
      <c r="BG327" s="207">
        <f>IF(N327="zákl. přenesená",J327,0)</f>
        <v>0</v>
      </c>
      <c r="BH327" s="207">
        <f>IF(N327="sníž. přenesená",J327,0)</f>
        <v>0</v>
      </c>
      <c r="BI327" s="207">
        <f>IF(N327="nulová",J327,0)</f>
        <v>0</v>
      </c>
      <c r="BJ327" s="110" t="s">
        <v>76</v>
      </c>
      <c r="BK327" s="207">
        <f>ROUND(I327*H327,2)</f>
        <v>0</v>
      </c>
      <c r="BL327" s="110" t="s">
        <v>146</v>
      </c>
      <c r="BM327" s="110" t="s">
        <v>1486</v>
      </c>
    </row>
    <row r="328" spans="2:47" s="259" customFormat="1" ht="27">
      <c r="B328" s="119"/>
      <c r="D328" s="208" t="s">
        <v>148</v>
      </c>
      <c r="F328" s="209" t="s">
        <v>1487</v>
      </c>
      <c r="L328" s="119"/>
      <c r="M328" s="210"/>
      <c r="N328" s="262"/>
      <c r="O328" s="262"/>
      <c r="P328" s="262"/>
      <c r="Q328" s="262"/>
      <c r="R328" s="262"/>
      <c r="S328" s="262"/>
      <c r="T328" s="211"/>
      <c r="AT328" s="110" t="s">
        <v>148</v>
      </c>
      <c r="AU328" s="110" t="s">
        <v>78</v>
      </c>
    </row>
    <row r="329" spans="2:47" s="259" customFormat="1" ht="27">
      <c r="B329" s="119"/>
      <c r="D329" s="208" t="s">
        <v>159</v>
      </c>
      <c r="F329" s="212" t="s">
        <v>1326</v>
      </c>
      <c r="L329" s="119"/>
      <c r="M329" s="210"/>
      <c r="N329" s="262"/>
      <c r="O329" s="262"/>
      <c r="P329" s="262"/>
      <c r="Q329" s="262"/>
      <c r="R329" s="262"/>
      <c r="S329" s="262"/>
      <c r="T329" s="211"/>
      <c r="AT329" s="110" t="s">
        <v>159</v>
      </c>
      <c r="AU329" s="110" t="s">
        <v>78</v>
      </c>
    </row>
    <row r="330" spans="2:51" s="221" customFormat="1" ht="13.5">
      <c r="B330" s="220"/>
      <c r="D330" s="208" t="s">
        <v>161</v>
      </c>
      <c r="E330" s="222" t="s">
        <v>5</v>
      </c>
      <c r="F330" s="223" t="s">
        <v>76</v>
      </c>
      <c r="H330" s="224">
        <v>1</v>
      </c>
      <c r="L330" s="220"/>
      <c r="M330" s="225"/>
      <c r="N330" s="226"/>
      <c r="O330" s="226"/>
      <c r="P330" s="226"/>
      <c r="Q330" s="226"/>
      <c r="R330" s="226"/>
      <c r="S330" s="226"/>
      <c r="T330" s="227"/>
      <c r="AT330" s="222" t="s">
        <v>161</v>
      </c>
      <c r="AU330" s="222" t="s">
        <v>78</v>
      </c>
      <c r="AV330" s="221" t="s">
        <v>78</v>
      </c>
      <c r="AW330" s="221" t="s">
        <v>34</v>
      </c>
      <c r="AX330" s="221" t="s">
        <v>76</v>
      </c>
      <c r="AY330" s="222" t="s">
        <v>139</v>
      </c>
    </row>
    <row r="331" spans="2:65" s="259" customFormat="1" ht="25.5" customHeight="1">
      <c r="B331" s="119"/>
      <c r="C331" s="196" t="s">
        <v>547</v>
      </c>
      <c r="D331" s="196" t="s">
        <v>141</v>
      </c>
      <c r="E331" s="197" t="s">
        <v>1488</v>
      </c>
      <c r="F331" s="198" t="s">
        <v>1489</v>
      </c>
      <c r="G331" s="199" t="s">
        <v>208</v>
      </c>
      <c r="H331" s="200">
        <v>3</v>
      </c>
      <c r="I331" s="6"/>
      <c r="J331" s="202">
        <f>ROUND(I331*H331,2)</f>
        <v>0</v>
      </c>
      <c r="K331" s="198" t="s">
        <v>5</v>
      </c>
      <c r="L331" s="119"/>
      <c r="M331" s="203" t="s">
        <v>5</v>
      </c>
      <c r="N331" s="204" t="s">
        <v>41</v>
      </c>
      <c r="O331" s="262"/>
      <c r="P331" s="205">
        <f>O331*H331</f>
        <v>0</v>
      </c>
      <c r="Q331" s="205">
        <v>0</v>
      </c>
      <c r="R331" s="205">
        <f>Q331*H331</f>
        <v>0</v>
      </c>
      <c r="S331" s="205">
        <v>0</v>
      </c>
      <c r="T331" s="206">
        <f>S331*H331</f>
        <v>0</v>
      </c>
      <c r="AR331" s="110" t="s">
        <v>146</v>
      </c>
      <c r="AT331" s="110" t="s">
        <v>141</v>
      </c>
      <c r="AU331" s="110" t="s">
        <v>78</v>
      </c>
      <c r="AY331" s="110" t="s">
        <v>139</v>
      </c>
      <c r="BE331" s="207">
        <f>IF(N331="základní",J331,0)</f>
        <v>0</v>
      </c>
      <c r="BF331" s="207">
        <f>IF(N331="snížená",J331,0)</f>
        <v>0</v>
      </c>
      <c r="BG331" s="207">
        <f>IF(N331="zákl. přenesená",J331,0)</f>
        <v>0</v>
      </c>
      <c r="BH331" s="207">
        <f>IF(N331="sníž. přenesená",J331,0)</f>
        <v>0</v>
      </c>
      <c r="BI331" s="207">
        <f>IF(N331="nulová",J331,0)</f>
        <v>0</v>
      </c>
      <c r="BJ331" s="110" t="s">
        <v>76</v>
      </c>
      <c r="BK331" s="207">
        <f>ROUND(I331*H331,2)</f>
        <v>0</v>
      </c>
      <c r="BL331" s="110" t="s">
        <v>146</v>
      </c>
      <c r="BM331" s="110" t="s">
        <v>1490</v>
      </c>
    </row>
    <row r="332" spans="2:47" s="259" customFormat="1" ht="27">
      <c r="B332" s="119"/>
      <c r="D332" s="208" t="s">
        <v>148</v>
      </c>
      <c r="F332" s="209" t="s">
        <v>1489</v>
      </c>
      <c r="L332" s="119"/>
      <c r="M332" s="210"/>
      <c r="N332" s="262"/>
      <c r="O332" s="262"/>
      <c r="P332" s="262"/>
      <c r="Q332" s="262"/>
      <c r="R332" s="262"/>
      <c r="S332" s="262"/>
      <c r="T332" s="211"/>
      <c r="AT332" s="110" t="s">
        <v>148</v>
      </c>
      <c r="AU332" s="110" t="s">
        <v>78</v>
      </c>
    </row>
    <row r="333" spans="2:47" s="259" customFormat="1" ht="27">
      <c r="B333" s="119"/>
      <c r="D333" s="208" t="s">
        <v>159</v>
      </c>
      <c r="F333" s="212" t="s">
        <v>1326</v>
      </c>
      <c r="L333" s="119"/>
      <c r="M333" s="210"/>
      <c r="N333" s="262"/>
      <c r="O333" s="262"/>
      <c r="P333" s="262"/>
      <c r="Q333" s="262"/>
      <c r="R333" s="262"/>
      <c r="S333" s="262"/>
      <c r="T333" s="211"/>
      <c r="AT333" s="110" t="s">
        <v>159</v>
      </c>
      <c r="AU333" s="110" t="s">
        <v>78</v>
      </c>
    </row>
    <row r="334" spans="2:51" s="214" customFormat="1" ht="13.5">
      <c r="B334" s="213"/>
      <c r="D334" s="208" t="s">
        <v>161</v>
      </c>
      <c r="E334" s="215" t="s">
        <v>5</v>
      </c>
      <c r="F334" s="216" t="s">
        <v>663</v>
      </c>
      <c r="H334" s="215" t="s">
        <v>5</v>
      </c>
      <c r="L334" s="213"/>
      <c r="M334" s="217"/>
      <c r="N334" s="218"/>
      <c r="O334" s="218"/>
      <c r="P334" s="218"/>
      <c r="Q334" s="218"/>
      <c r="R334" s="218"/>
      <c r="S334" s="218"/>
      <c r="T334" s="219"/>
      <c r="AT334" s="215" t="s">
        <v>161</v>
      </c>
      <c r="AU334" s="215" t="s">
        <v>78</v>
      </c>
      <c r="AV334" s="214" t="s">
        <v>76</v>
      </c>
      <c r="AW334" s="214" t="s">
        <v>34</v>
      </c>
      <c r="AX334" s="214" t="s">
        <v>70</v>
      </c>
      <c r="AY334" s="215" t="s">
        <v>139</v>
      </c>
    </row>
    <row r="335" spans="2:51" s="221" customFormat="1" ht="13.5">
      <c r="B335" s="220"/>
      <c r="D335" s="208" t="s">
        <v>161</v>
      </c>
      <c r="E335" s="222" t="s">
        <v>5</v>
      </c>
      <c r="F335" s="223" t="s">
        <v>76</v>
      </c>
      <c r="H335" s="224">
        <v>1</v>
      </c>
      <c r="L335" s="220"/>
      <c r="M335" s="225"/>
      <c r="N335" s="226"/>
      <c r="O335" s="226"/>
      <c r="P335" s="226"/>
      <c r="Q335" s="226"/>
      <c r="R335" s="226"/>
      <c r="S335" s="226"/>
      <c r="T335" s="227"/>
      <c r="AT335" s="222" t="s">
        <v>161</v>
      </c>
      <c r="AU335" s="222" t="s">
        <v>78</v>
      </c>
      <c r="AV335" s="221" t="s">
        <v>78</v>
      </c>
      <c r="AW335" s="221" t="s">
        <v>34</v>
      </c>
      <c r="AX335" s="221" t="s">
        <v>70</v>
      </c>
      <c r="AY335" s="222" t="s">
        <v>139</v>
      </c>
    </row>
    <row r="336" spans="2:51" s="214" customFormat="1" ht="13.5">
      <c r="B336" s="213"/>
      <c r="D336" s="208" t="s">
        <v>161</v>
      </c>
      <c r="E336" s="215" t="s">
        <v>5</v>
      </c>
      <c r="F336" s="216" t="s">
        <v>1491</v>
      </c>
      <c r="H336" s="215" t="s">
        <v>5</v>
      </c>
      <c r="L336" s="213"/>
      <c r="M336" s="217"/>
      <c r="N336" s="218"/>
      <c r="O336" s="218"/>
      <c r="P336" s="218"/>
      <c r="Q336" s="218"/>
      <c r="R336" s="218"/>
      <c r="S336" s="218"/>
      <c r="T336" s="219"/>
      <c r="AT336" s="215" t="s">
        <v>161</v>
      </c>
      <c r="AU336" s="215" t="s">
        <v>78</v>
      </c>
      <c r="AV336" s="214" t="s">
        <v>76</v>
      </c>
      <c r="AW336" s="214" t="s">
        <v>34</v>
      </c>
      <c r="AX336" s="214" t="s">
        <v>70</v>
      </c>
      <c r="AY336" s="215" t="s">
        <v>139</v>
      </c>
    </row>
    <row r="337" spans="2:51" s="221" customFormat="1" ht="13.5">
      <c r="B337" s="220"/>
      <c r="D337" s="208" t="s">
        <v>161</v>
      </c>
      <c r="E337" s="222" t="s">
        <v>5</v>
      </c>
      <c r="F337" s="223" t="s">
        <v>78</v>
      </c>
      <c r="H337" s="224">
        <v>2</v>
      </c>
      <c r="L337" s="220"/>
      <c r="M337" s="225"/>
      <c r="N337" s="226"/>
      <c r="O337" s="226"/>
      <c r="P337" s="226"/>
      <c r="Q337" s="226"/>
      <c r="R337" s="226"/>
      <c r="S337" s="226"/>
      <c r="T337" s="227"/>
      <c r="AT337" s="222" t="s">
        <v>161</v>
      </c>
      <c r="AU337" s="222" t="s">
        <v>78</v>
      </c>
      <c r="AV337" s="221" t="s">
        <v>78</v>
      </c>
      <c r="AW337" s="221" t="s">
        <v>34</v>
      </c>
      <c r="AX337" s="221" t="s">
        <v>70</v>
      </c>
      <c r="AY337" s="222" t="s">
        <v>139</v>
      </c>
    </row>
    <row r="338" spans="2:51" s="229" customFormat="1" ht="13.5">
      <c r="B338" s="228"/>
      <c r="D338" s="208" t="s">
        <v>161</v>
      </c>
      <c r="E338" s="230" t="s">
        <v>5</v>
      </c>
      <c r="F338" s="231" t="s">
        <v>173</v>
      </c>
      <c r="H338" s="232">
        <v>3</v>
      </c>
      <c r="L338" s="228"/>
      <c r="M338" s="233"/>
      <c r="N338" s="234"/>
      <c r="O338" s="234"/>
      <c r="P338" s="234"/>
      <c r="Q338" s="234"/>
      <c r="R338" s="234"/>
      <c r="S338" s="234"/>
      <c r="T338" s="235"/>
      <c r="AT338" s="230" t="s">
        <v>161</v>
      </c>
      <c r="AU338" s="230" t="s">
        <v>78</v>
      </c>
      <c r="AV338" s="229" t="s">
        <v>146</v>
      </c>
      <c r="AW338" s="229" t="s">
        <v>34</v>
      </c>
      <c r="AX338" s="229" t="s">
        <v>76</v>
      </c>
      <c r="AY338" s="230" t="s">
        <v>139</v>
      </c>
    </row>
    <row r="339" spans="2:65" s="259" customFormat="1" ht="25.5" customHeight="1">
      <c r="B339" s="119"/>
      <c r="C339" s="196" t="s">
        <v>552</v>
      </c>
      <c r="D339" s="196" t="s">
        <v>141</v>
      </c>
      <c r="E339" s="197" t="s">
        <v>1295</v>
      </c>
      <c r="F339" s="198" t="s">
        <v>1296</v>
      </c>
      <c r="G339" s="199" t="s">
        <v>224</v>
      </c>
      <c r="H339" s="200">
        <v>18</v>
      </c>
      <c r="I339" s="6"/>
      <c r="J339" s="202">
        <f>ROUND(I339*H339,2)</f>
        <v>0</v>
      </c>
      <c r="K339" s="198" t="s">
        <v>145</v>
      </c>
      <c r="L339" s="119"/>
      <c r="M339" s="203" t="s">
        <v>5</v>
      </c>
      <c r="N339" s="204" t="s">
        <v>41</v>
      </c>
      <c r="O339" s="262"/>
      <c r="P339" s="205">
        <f>O339*H339</f>
        <v>0</v>
      </c>
      <c r="Q339" s="205">
        <v>0.0719</v>
      </c>
      <c r="R339" s="205">
        <f>Q339*H339</f>
        <v>1.2942</v>
      </c>
      <c r="S339" s="205">
        <v>0</v>
      </c>
      <c r="T339" s="206">
        <f>S339*H339</f>
        <v>0</v>
      </c>
      <c r="AR339" s="110" t="s">
        <v>146</v>
      </c>
      <c r="AT339" s="110" t="s">
        <v>141</v>
      </c>
      <c r="AU339" s="110" t="s">
        <v>78</v>
      </c>
      <c r="AY339" s="110" t="s">
        <v>139</v>
      </c>
      <c r="BE339" s="207">
        <f>IF(N339="základní",J339,0)</f>
        <v>0</v>
      </c>
      <c r="BF339" s="207">
        <f>IF(N339="snížená",J339,0)</f>
        <v>0</v>
      </c>
      <c r="BG339" s="207">
        <f>IF(N339="zákl. přenesená",J339,0)</f>
        <v>0</v>
      </c>
      <c r="BH339" s="207">
        <f>IF(N339="sníž. přenesená",J339,0)</f>
        <v>0</v>
      </c>
      <c r="BI339" s="207">
        <f>IF(N339="nulová",J339,0)</f>
        <v>0</v>
      </c>
      <c r="BJ339" s="110" t="s">
        <v>76</v>
      </c>
      <c r="BK339" s="207">
        <f>ROUND(I339*H339,2)</f>
        <v>0</v>
      </c>
      <c r="BL339" s="110" t="s">
        <v>146</v>
      </c>
      <c r="BM339" s="110" t="s">
        <v>1492</v>
      </c>
    </row>
    <row r="340" spans="2:47" s="259" customFormat="1" ht="40.5">
      <c r="B340" s="119"/>
      <c r="D340" s="208" t="s">
        <v>148</v>
      </c>
      <c r="F340" s="209" t="s">
        <v>1298</v>
      </c>
      <c r="L340" s="119"/>
      <c r="M340" s="210"/>
      <c r="N340" s="262"/>
      <c r="O340" s="262"/>
      <c r="P340" s="262"/>
      <c r="Q340" s="262"/>
      <c r="R340" s="262"/>
      <c r="S340" s="262"/>
      <c r="T340" s="211"/>
      <c r="AT340" s="110" t="s">
        <v>148</v>
      </c>
      <c r="AU340" s="110" t="s">
        <v>78</v>
      </c>
    </row>
    <row r="341" spans="2:47" s="259" customFormat="1" ht="27">
      <c r="B341" s="119"/>
      <c r="D341" s="208" t="s">
        <v>159</v>
      </c>
      <c r="F341" s="212" t="s">
        <v>1326</v>
      </c>
      <c r="L341" s="119"/>
      <c r="M341" s="210"/>
      <c r="N341" s="262"/>
      <c r="O341" s="262"/>
      <c r="P341" s="262"/>
      <c r="Q341" s="262"/>
      <c r="R341" s="262"/>
      <c r="S341" s="262"/>
      <c r="T341" s="211"/>
      <c r="AT341" s="110" t="s">
        <v>159</v>
      </c>
      <c r="AU341" s="110" t="s">
        <v>78</v>
      </c>
    </row>
    <row r="342" spans="2:51" s="221" customFormat="1" ht="13.5">
      <c r="B342" s="220"/>
      <c r="D342" s="208" t="s">
        <v>161</v>
      </c>
      <c r="E342" s="222" t="s">
        <v>5</v>
      </c>
      <c r="F342" s="223" t="s">
        <v>1493</v>
      </c>
      <c r="H342" s="224">
        <v>18</v>
      </c>
      <c r="L342" s="220"/>
      <c r="M342" s="225"/>
      <c r="N342" s="226"/>
      <c r="O342" s="226"/>
      <c r="P342" s="226"/>
      <c r="Q342" s="226"/>
      <c r="R342" s="226"/>
      <c r="S342" s="226"/>
      <c r="T342" s="227"/>
      <c r="AT342" s="222" t="s">
        <v>161</v>
      </c>
      <c r="AU342" s="222" t="s">
        <v>78</v>
      </c>
      <c r="AV342" s="221" t="s">
        <v>78</v>
      </c>
      <c r="AW342" s="221" t="s">
        <v>34</v>
      </c>
      <c r="AX342" s="221" t="s">
        <v>76</v>
      </c>
      <c r="AY342" s="222" t="s">
        <v>139</v>
      </c>
    </row>
    <row r="343" spans="2:65" s="259" customFormat="1" ht="16.5" customHeight="1">
      <c r="B343" s="119"/>
      <c r="C343" s="244" t="s">
        <v>557</v>
      </c>
      <c r="D343" s="244" t="s">
        <v>368</v>
      </c>
      <c r="E343" s="245" t="s">
        <v>1494</v>
      </c>
      <c r="F343" s="246" t="s">
        <v>1495</v>
      </c>
      <c r="G343" s="247" t="s">
        <v>433</v>
      </c>
      <c r="H343" s="248">
        <v>0.441</v>
      </c>
      <c r="I343" s="6"/>
      <c r="J343" s="249">
        <f>ROUND(I343*H343,2)</f>
        <v>0</v>
      </c>
      <c r="K343" s="246" t="s">
        <v>145</v>
      </c>
      <c r="L343" s="250"/>
      <c r="M343" s="251" t="s">
        <v>5</v>
      </c>
      <c r="N343" s="252" t="s">
        <v>41</v>
      </c>
      <c r="O343" s="262"/>
      <c r="P343" s="205">
        <f>O343*H343</f>
        <v>0</v>
      </c>
      <c r="Q343" s="205">
        <v>1</v>
      </c>
      <c r="R343" s="205">
        <f>Q343*H343</f>
        <v>0.441</v>
      </c>
      <c r="S343" s="205">
        <v>0</v>
      </c>
      <c r="T343" s="206">
        <f>S343*H343</f>
        <v>0</v>
      </c>
      <c r="AR343" s="110" t="s">
        <v>213</v>
      </c>
      <c r="AT343" s="110" t="s">
        <v>368</v>
      </c>
      <c r="AU343" s="110" t="s">
        <v>78</v>
      </c>
      <c r="AY343" s="110" t="s">
        <v>139</v>
      </c>
      <c r="BE343" s="207">
        <f>IF(N343="základní",J343,0)</f>
        <v>0</v>
      </c>
      <c r="BF343" s="207">
        <f>IF(N343="snížená",J343,0)</f>
        <v>0</v>
      </c>
      <c r="BG343" s="207">
        <f>IF(N343="zákl. přenesená",J343,0)</f>
        <v>0</v>
      </c>
      <c r="BH343" s="207">
        <f>IF(N343="sníž. přenesená",J343,0)</f>
        <v>0</v>
      </c>
      <c r="BI343" s="207">
        <f>IF(N343="nulová",J343,0)</f>
        <v>0</v>
      </c>
      <c r="BJ343" s="110" t="s">
        <v>76</v>
      </c>
      <c r="BK343" s="207">
        <f>ROUND(I343*H343,2)</f>
        <v>0</v>
      </c>
      <c r="BL343" s="110" t="s">
        <v>146</v>
      </c>
      <c r="BM343" s="110" t="s">
        <v>1496</v>
      </c>
    </row>
    <row r="344" spans="2:47" s="259" customFormat="1" ht="13.5">
      <c r="B344" s="119"/>
      <c r="D344" s="208" t="s">
        <v>148</v>
      </c>
      <c r="F344" s="209" t="s">
        <v>1495</v>
      </c>
      <c r="L344" s="119"/>
      <c r="M344" s="210"/>
      <c r="N344" s="262"/>
      <c r="O344" s="262"/>
      <c r="P344" s="262"/>
      <c r="Q344" s="262"/>
      <c r="R344" s="262"/>
      <c r="S344" s="262"/>
      <c r="T344" s="211"/>
      <c r="AT344" s="110" t="s">
        <v>148</v>
      </c>
      <c r="AU344" s="110" t="s">
        <v>78</v>
      </c>
    </row>
    <row r="345" spans="2:51" s="221" customFormat="1" ht="13.5">
      <c r="B345" s="220"/>
      <c r="D345" s="208" t="s">
        <v>161</v>
      </c>
      <c r="E345" s="222" t="s">
        <v>5</v>
      </c>
      <c r="F345" s="223" t="s">
        <v>1497</v>
      </c>
      <c r="H345" s="224">
        <v>0.432</v>
      </c>
      <c r="L345" s="220"/>
      <c r="M345" s="225"/>
      <c r="N345" s="226"/>
      <c r="O345" s="226"/>
      <c r="P345" s="226"/>
      <c r="Q345" s="226"/>
      <c r="R345" s="226"/>
      <c r="S345" s="226"/>
      <c r="T345" s="227"/>
      <c r="AT345" s="222" t="s">
        <v>161</v>
      </c>
      <c r="AU345" s="222" t="s">
        <v>78</v>
      </c>
      <c r="AV345" s="221" t="s">
        <v>78</v>
      </c>
      <c r="AW345" s="221" t="s">
        <v>34</v>
      </c>
      <c r="AX345" s="221" t="s">
        <v>76</v>
      </c>
      <c r="AY345" s="222" t="s">
        <v>139</v>
      </c>
    </row>
    <row r="346" spans="2:51" s="221" customFormat="1" ht="13.5">
      <c r="B346" s="220"/>
      <c r="D346" s="208" t="s">
        <v>161</v>
      </c>
      <c r="F346" s="223" t="s">
        <v>1498</v>
      </c>
      <c r="H346" s="224">
        <v>0.441</v>
      </c>
      <c r="L346" s="220"/>
      <c r="M346" s="225"/>
      <c r="N346" s="226"/>
      <c r="O346" s="226"/>
      <c r="P346" s="226"/>
      <c r="Q346" s="226"/>
      <c r="R346" s="226"/>
      <c r="S346" s="226"/>
      <c r="T346" s="227"/>
      <c r="AT346" s="222" t="s">
        <v>161</v>
      </c>
      <c r="AU346" s="222" t="s">
        <v>78</v>
      </c>
      <c r="AV346" s="221" t="s">
        <v>78</v>
      </c>
      <c r="AW346" s="221" t="s">
        <v>6</v>
      </c>
      <c r="AX346" s="221" t="s">
        <v>76</v>
      </c>
      <c r="AY346" s="222" t="s">
        <v>139</v>
      </c>
    </row>
    <row r="347" spans="2:65" s="259" customFormat="1" ht="25.5" customHeight="1">
      <c r="B347" s="119"/>
      <c r="C347" s="196" t="s">
        <v>561</v>
      </c>
      <c r="D347" s="196" t="s">
        <v>141</v>
      </c>
      <c r="E347" s="197" t="s">
        <v>1499</v>
      </c>
      <c r="F347" s="198" t="s">
        <v>1500</v>
      </c>
      <c r="G347" s="199" t="s">
        <v>224</v>
      </c>
      <c r="H347" s="200">
        <v>17.6</v>
      </c>
      <c r="I347" s="6"/>
      <c r="J347" s="202">
        <f>ROUND(I347*H347,2)</f>
        <v>0</v>
      </c>
      <c r="K347" s="198" t="s">
        <v>145</v>
      </c>
      <c r="L347" s="119"/>
      <c r="M347" s="203" t="s">
        <v>5</v>
      </c>
      <c r="N347" s="204" t="s">
        <v>41</v>
      </c>
      <c r="O347" s="262"/>
      <c r="P347" s="205">
        <f>O347*H347</f>
        <v>0</v>
      </c>
      <c r="Q347" s="205">
        <v>0.1295</v>
      </c>
      <c r="R347" s="205">
        <f>Q347*H347</f>
        <v>2.2792000000000003</v>
      </c>
      <c r="S347" s="205">
        <v>0</v>
      </c>
      <c r="T347" s="206">
        <f>S347*H347</f>
        <v>0</v>
      </c>
      <c r="AR347" s="110" t="s">
        <v>146</v>
      </c>
      <c r="AT347" s="110" t="s">
        <v>141</v>
      </c>
      <c r="AU347" s="110" t="s">
        <v>78</v>
      </c>
      <c r="AY347" s="110" t="s">
        <v>139</v>
      </c>
      <c r="BE347" s="207">
        <f>IF(N347="základní",J347,0)</f>
        <v>0</v>
      </c>
      <c r="BF347" s="207">
        <f>IF(N347="snížená",J347,0)</f>
        <v>0</v>
      </c>
      <c r="BG347" s="207">
        <f>IF(N347="zákl. přenesená",J347,0)</f>
        <v>0</v>
      </c>
      <c r="BH347" s="207">
        <f>IF(N347="sníž. přenesená",J347,0)</f>
        <v>0</v>
      </c>
      <c r="BI347" s="207">
        <f>IF(N347="nulová",J347,0)</f>
        <v>0</v>
      </c>
      <c r="BJ347" s="110" t="s">
        <v>76</v>
      </c>
      <c r="BK347" s="207">
        <f>ROUND(I347*H347,2)</f>
        <v>0</v>
      </c>
      <c r="BL347" s="110" t="s">
        <v>146</v>
      </c>
      <c r="BM347" s="110" t="s">
        <v>1501</v>
      </c>
    </row>
    <row r="348" spans="2:47" s="259" customFormat="1" ht="27">
      <c r="B348" s="119"/>
      <c r="D348" s="208" t="s">
        <v>148</v>
      </c>
      <c r="F348" s="209" t="s">
        <v>1502</v>
      </c>
      <c r="L348" s="119"/>
      <c r="M348" s="210"/>
      <c r="N348" s="262"/>
      <c r="O348" s="262"/>
      <c r="P348" s="262"/>
      <c r="Q348" s="262"/>
      <c r="R348" s="262"/>
      <c r="S348" s="262"/>
      <c r="T348" s="211"/>
      <c r="AT348" s="110" t="s">
        <v>148</v>
      </c>
      <c r="AU348" s="110" t="s">
        <v>78</v>
      </c>
    </row>
    <row r="349" spans="2:47" s="259" customFormat="1" ht="27">
      <c r="B349" s="119"/>
      <c r="D349" s="208" t="s">
        <v>159</v>
      </c>
      <c r="F349" s="212" t="s">
        <v>1326</v>
      </c>
      <c r="L349" s="119"/>
      <c r="M349" s="210"/>
      <c r="N349" s="262"/>
      <c r="O349" s="262"/>
      <c r="P349" s="262"/>
      <c r="Q349" s="262"/>
      <c r="R349" s="262"/>
      <c r="S349" s="262"/>
      <c r="T349" s="211"/>
      <c r="AT349" s="110" t="s">
        <v>159</v>
      </c>
      <c r="AU349" s="110" t="s">
        <v>78</v>
      </c>
    </row>
    <row r="350" spans="2:51" s="221" customFormat="1" ht="13.5">
      <c r="B350" s="220"/>
      <c r="D350" s="208" t="s">
        <v>161</v>
      </c>
      <c r="E350" s="222" t="s">
        <v>5</v>
      </c>
      <c r="F350" s="223" t="s">
        <v>1503</v>
      </c>
      <c r="H350" s="224">
        <v>17.6</v>
      </c>
      <c r="L350" s="220"/>
      <c r="M350" s="225"/>
      <c r="N350" s="226"/>
      <c r="O350" s="226"/>
      <c r="P350" s="226"/>
      <c r="Q350" s="226"/>
      <c r="R350" s="226"/>
      <c r="S350" s="226"/>
      <c r="T350" s="227"/>
      <c r="AT350" s="222" t="s">
        <v>161</v>
      </c>
      <c r="AU350" s="222" t="s">
        <v>78</v>
      </c>
      <c r="AV350" s="221" t="s">
        <v>78</v>
      </c>
      <c r="AW350" s="221" t="s">
        <v>34</v>
      </c>
      <c r="AX350" s="221" t="s">
        <v>76</v>
      </c>
      <c r="AY350" s="222" t="s">
        <v>139</v>
      </c>
    </row>
    <row r="351" spans="2:65" s="259" customFormat="1" ht="16.5" customHeight="1">
      <c r="B351" s="119"/>
      <c r="C351" s="244" t="s">
        <v>568</v>
      </c>
      <c r="D351" s="244" t="s">
        <v>368</v>
      </c>
      <c r="E351" s="245" t="s">
        <v>1504</v>
      </c>
      <c r="F351" s="246" t="s">
        <v>1505</v>
      </c>
      <c r="G351" s="247" t="s">
        <v>224</v>
      </c>
      <c r="H351" s="248">
        <v>17.952</v>
      </c>
      <c r="I351" s="6"/>
      <c r="J351" s="249">
        <f>ROUND(I351*H351,2)</f>
        <v>0</v>
      </c>
      <c r="K351" s="246" t="s">
        <v>145</v>
      </c>
      <c r="L351" s="250"/>
      <c r="M351" s="251" t="s">
        <v>5</v>
      </c>
      <c r="N351" s="252" t="s">
        <v>41</v>
      </c>
      <c r="O351" s="262"/>
      <c r="P351" s="205">
        <f>O351*H351</f>
        <v>0</v>
      </c>
      <c r="Q351" s="205">
        <v>0.108</v>
      </c>
      <c r="R351" s="205">
        <f>Q351*H351</f>
        <v>1.938816</v>
      </c>
      <c r="S351" s="205">
        <v>0</v>
      </c>
      <c r="T351" s="206">
        <f>S351*H351</f>
        <v>0</v>
      </c>
      <c r="AR351" s="110" t="s">
        <v>213</v>
      </c>
      <c r="AT351" s="110" t="s">
        <v>368</v>
      </c>
      <c r="AU351" s="110" t="s">
        <v>78</v>
      </c>
      <c r="AY351" s="110" t="s">
        <v>139</v>
      </c>
      <c r="BE351" s="207">
        <f>IF(N351="základní",J351,0)</f>
        <v>0</v>
      </c>
      <c r="BF351" s="207">
        <f>IF(N351="snížená",J351,0)</f>
        <v>0</v>
      </c>
      <c r="BG351" s="207">
        <f>IF(N351="zákl. přenesená",J351,0)</f>
        <v>0</v>
      </c>
      <c r="BH351" s="207">
        <f>IF(N351="sníž. přenesená",J351,0)</f>
        <v>0</v>
      </c>
      <c r="BI351" s="207">
        <f>IF(N351="nulová",J351,0)</f>
        <v>0</v>
      </c>
      <c r="BJ351" s="110" t="s">
        <v>76</v>
      </c>
      <c r="BK351" s="207">
        <f>ROUND(I351*H351,2)</f>
        <v>0</v>
      </c>
      <c r="BL351" s="110" t="s">
        <v>146</v>
      </c>
      <c r="BM351" s="110" t="s">
        <v>1506</v>
      </c>
    </row>
    <row r="352" spans="2:47" s="259" customFormat="1" ht="13.5">
      <c r="B352" s="119"/>
      <c r="D352" s="208" t="s">
        <v>148</v>
      </c>
      <c r="F352" s="209" t="s">
        <v>1505</v>
      </c>
      <c r="L352" s="119"/>
      <c r="M352" s="210"/>
      <c r="N352" s="262"/>
      <c r="O352" s="262"/>
      <c r="P352" s="262"/>
      <c r="Q352" s="262"/>
      <c r="R352" s="262"/>
      <c r="S352" s="262"/>
      <c r="T352" s="211"/>
      <c r="AT352" s="110" t="s">
        <v>148</v>
      </c>
      <c r="AU352" s="110" t="s">
        <v>78</v>
      </c>
    </row>
    <row r="353" spans="2:51" s="221" customFormat="1" ht="13.5">
      <c r="B353" s="220"/>
      <c r="D353" s="208" t="s">
        <v>161</v>
      </c>
      <c r="F353" s="223" t="s">
        <v>1507</v>
      </c>
      <c r="H353" s="224">
        <v>17.952</v>
      </c>
      <c r="L353" s="220"/>
      <c r="M353" s="225"/>
      <c r="N353" s="226"/>
      <c r="O353" s="226"/>
      <c r="P353" s="226"/>
      <c r="Q353" s="226"/>
      <c r="R353" s="226"/>
      <c r="S353" s="226"/>
      <c r="T353" s="227"/>
      <c r="AT353" s="222" t="s">
        <v>161</v>
      </c>
      <c r="AU353" s="222" t="s">
        <v>78</v>
      </c>
      <c r="AV353" s="221" t="s">
        <v>78</v>
      </c>
      <c r="AW353" s="221" t="s">
        <v>6</v>
      </c>
      <c r="AX353" s="221" t="s">
        <v>76</v>
      </c>
      <c r="AY353" s="222" t="s">
        <v>139</v>
      </c>
    </row>
    <row r="354" spans="2:65" s="259" customFormat="1" ht="16.5" customHeight="1">
      <c r="B354" s="119"/>
      <c r="C354" s="196" t="s">
        <v>572</v>
      </c>
      <c r="D354" s="196" t="s">
        <v>141</v>
      </c>
      <c r="E354" s="197" t="s">
        <v>967</v>
      </c>
      <c r="F354" s="198" t="s">
        <v>968</v>
      </c>
      <c r="G354" s="199" t="s">
        <v>224</v>
      </c>
      <c r="H354" s="200">
        <v>54</v>
      </c>
      <c r="I354" s="6"/>
      <c r="J354" s="202">
        <f>ROUND(I354*H354,2)</f>
        <v>0</v>
      </c>
      <c r="K354" s="198" t="s">
        <v>145</v>
      </c>
      <c r="L354" s="119"/>
      <c r="M354" s="203" t="s">
        <v>5</v>
      </c>
      <c r="N354" s="204" t="s">
        <v>41</v>
      </c>
      <c r="O354" s="262"/>
      <c r="P354" s="205">
        <f>O354*H354</f>
        <v>0</v>
      </c>
      <c r="Q354" s="205">
        <v>0</v>
      </c>
      <c r="R354" s="205">
        <f>Q354*H354</f>
        <v>0</v>
      </c>
      <c r="S354" s="205">
        <v>0</v>
      </c>
      <c r="T354" s="206">
        <f>S354*H354</f>
        <v>0</v>
      </c>
      <c r="AR354" s="110" t="s">
        <v>146</v>
      </c>
      <c r="AT354" s="110" t="s">
        <v>141</v>
      </c>
      <c r="AU354" s="110" t="s">
        <v>78</v>
      </c>
      <c r="AY354" s="110" t="s">
        <v>139</v>
      </c>
      <c r="BE354" s="207">
        <f>IF(N354="základní",J354,0)</f>
        <v>0</v>
      </c>
      <c r="BF354" s="207">
        <f>IF(N354="snížená",J354,0)</f>
        <v>0</v>
      </c>
      <c r="BG354" s="207">
        <f>IF(N354="zákl. přenesená",J354,0)</f>
        <v>0</v>
      </c>
      <c r="BH354" s="207">
        <f>IF(N354="sníž. přenesená",J354,0)</f>
        <v>0</v>
      </c>
      <c r="BI354" s="207">
        <f>IF(N354="nulová",J354,0)</f>
        <v>0</v>
      </c>
      <c r="BJ354" s="110" t="s">
        <v>76</v>
      </c>
      <c r="BK354" s="207">
        <f>ROUND(I354*H354,2)</f>
        <v>0</v>
      </c>
      <c r="BL354" s="110" t="s">
        <v>146</v>
      </c>
      <c r="BM354" s="110" t="s">
        <v>1508</v>
      </c>
    </row>
    <row r="355" spans="2:47" s="259" customFormat="1" ht="13.5">
      <c r="B355" s="119"/>
      <c r="D355" s="208" t="s">
        <v>148</v>
      </c>
      <c r="F355" s="209" t="s">
        <v>970</v>
      </c>
      <c r="L355" s="119"/>
      <c r="M355" s="210"/>
      <c r="N355" s="262"/>
      <c r="O355" s="262"/>
      <c r="P355" s="262"/>
      <c r="Q355" s="262"/>
      <c r="R355" s="262"/>
      <c r="S355" s="262"/>
      <c r="T355" s="211"/>
      <c r="AT355" s="110" t="s">
        <v>148</v>
      </c>
      <c r="AU355" s="110" t="s">
        <v>78</v>
      </c>
    </row>
    <row r="356" spans="2:47" s="259" customFormat="1" ht="27">
      <c r="B356" s="119"/>
      <c r="D356" s="208" t="s">
        <v>159</v>
      </c>
      <c r="F356" s="212" t="s">
        <v>1326</v>
      </c>
      <c r="L356" s="119"/>
      <c r="M356" s="210"/>
      <c r="N356" s="262"/>
      <c r="O356" s="262"/>
      <c r="P356" s="262"/>
      <c r="Q356" s="262"/>
      <c r="R356" s="262"/>
      <c r="S356" s="262"/>
      <c r="T356" s="211"/>
      <c r="AT356" s="110" t="s">
        <v>159</v>
      </c>
      <c r="AU356" s="110" t="s">
        <v>78</v>
      </c>
    </row>
    <row r="357" spans="2:51" s="214" customFormat="1" ht="13.5">
      <c r="B357" s="213"/>
      <c r="D357" s="208" t="s">
        <v>161</v>
      </c>
      <c r="E357" s="215" t="s">
        <v>5</v>
      </c>
      <c r="F357" s="216" t="s">
        <v>1331</v>
      </c>
      <c r="H357" s="215" t="s">
        <v>5</v>
      </c>
      <c r="L357" s="213"/>
      <c r="M357" s="217"/>
      <c r="N357" s="218"/>
      <c r="O357" s="218"/>
      <c r="P357" s="218"/>
      <c r="Q357" s="218"/>
      <c r="R357" s="218"/>
      <c r="S357" s="218"/>
      <c r="T357" s="219"/>
      <c r="AT357" s="215" t="s">
        <v>161</v>
      </c>
      <c r="AU357" s="215" t="s">
        <v>78</v>
      </c>
      <c r="AV357" s="214" t="s">
        <v>76</v>
      </c>
      <c r="AW357" s="214" t="s">
        <v>34</v>
      </c>
      <c r="AX357" s="214" t="s">
        <v>70</v>
      </c>
      <c r="AY357" s="215" t="s">
        <v>139</v>
      </c>
    </row>
    <row r="358" spans="2:51" s="221" customFormat="1" ht="13.5">
      <c r="B358" s="220"/>
      <c r="D358" s="208" t="s">
        <v>161</v>
      </c>
      <c r="E358" s="222" t="s">
        <v>5</v>
      </c>
      <c r="F358" s="223" t="s">
        <v>1509</v>
      </c>
      <c r="H358" s="224">
        <v>18</v>
      </c>
      <c r="L358" s="220"/>
      <c r="M358" s="225"/>
      <c r="N358" s="226"/>
      <c r="O358" s="226"/>
      <c r="P358" s="226"/>
      <c r="Q358" s="226"/>
      <c r="R358" s="226"/>
      <c r="S358" s="226"/>
      <c r="T358" s="227"/>
      <c r="AT358" s="222" t="s">
        <v>161</v>
      </c>
      <c r="AU358" s="222" t="s">
        <v>78</v>
      </c>
      <c r="AV358" s="221" t="s">
        <v>78</v>
      </c>
      <c r="AW358" s="221" t="s">
        <v>34</v>
      </c>
      <c r="AX358" s="221" t="s">
        <v>70</v>
      </c>
      <c r="AY358" s="222" t="s">
        <v>139</v>
      </c>
    </row>
    <row r="359" spans="2:51" s="214" customFormat="1" ht="13.5">
      <c r="B359" s="213"/>
      <c r="D359" s="208" t="s">
        <v>161</v>
      </c>
      <c r="E359" s="215" t="s">
        <v>5</v>
      </c>
      <c r="F359" s="216" t="s">
        <v>1353</v>
      </c>
      <c r="H359" s="215" t="s">
        <v>5</v>
      </c>
      <c r="L359" s="213"/>
      <c r="M359" s="217"/>
      <c r="N359" s="218"/>
      <c r="O359" s="218"/>
      <c r="P359" s="218"/>
      <c r="Q359" s="218"/>
      <c r="R359" s="218"/>
      <c r="S359" s="218"/>
      <c r="T359" s="219"/>
      <c r="AT359" s="215" t="s">
        <v>161</v>
      </c>
      <c r="AU359" s="215" t="s">
        <v>78</v>
      </c>
      <c r="AV359" s="214" t="s">
        <v>76</v>
      </c>
      <c r="AW359" s="214" t="s">
        <v>34</v>
      </c>
      <c r="AX359" s="214" t="s">
        <v>70</v>
      </c>
      <c r="AY359" s="215" t="s">
        <v>139</v>
      </c>
    </row>
    <row r="360" spans="2:51" s="221" customFormat="1" ht="13.5">
      <c r="B360" s="220"/>
      <c r="D360" s="208" t="s">
        <v>161</v>
      </c>
      <c r="E360" s="222" t="s">
        <v>5</v>
      </c>
      <c r="F360" s="223" t="s">
        <v>1460</v>
      </c>
      <c r="H360" s="224">
        <v>36</v>
      </c>
      <c r="L360" s="220"/>
      <c r="M360" s="225"/>
      <c r="N360" s="226"/>
      <c r="O360" s="226"/>
      <c r="P360" s="226"/>
      <c r="Q360" s="226"/>
      <c r="R360" s="226"/>
      <c r="S360" s="226"/>
      <c r="T360" s="227"/>
      <c r="AT360" s="222" t="s">
        <v>161</v>
      </c>
      <c r="AU360" s="222" t="s">
        <v>78</v>
      </c>
      <c r="AV360" s="221" t="s">
        <v>78</v>
      </c>
      <c r="AW360" s="221" t="s">
        <v>34</v>
      </c>
      <c r="AX360" s="221" t="s">
        <v>70</v>
      </c>
      <c r="AY360" s="222" t="s">
        <v>139</v>
      </c>
    </row>
    <row r="361" spans="2:51" s="229" customFormat="1" ht="13.5">
      <c r="B361" s="228"/>
      <c r="D361" s="208" t="s">
        <v>161</v>
      </c>
      <c r="E361" s="230" t="s">
        <v>5</v>
      </c>
      <c r="F361" s="231" t="s">
        <v>173</v>
      </c>
      <c r="H361" s="232">
        <v>54</v>
      </c>
      <c r="L361" s="228"/>
      <c r="M361" s="233"/>
      <c r="N361" s="234"/>
      <c r="O361" s="234"/>
      <c r="P361" s="234"/>
      <c r="Q361" s="234"/>
      <c r="R361" s="234"/>
      <c r="S361" s="234"/>
      <c r="T361" s="235"/>
      <c r="AT361" s="230" t="s">
        <v>161</v>
      </c>
      <c r="AU361" s="230" t="s">
        <v>78</v>
      </c>
      <c r="AV361" s="229" t="s">
        <v>146</v>
      </c>
      <c r="AW361" s="229" t="s">
        <v>34</v>
      </c>
      <c r="AX361" s="229" t="s">
        <v>76</v>
      </c>
      <c r="AY361" s="230" t="s">
        <v>139</v>
      </c>
    </row>
    <row r="362" spans="2:65" s="259" customFormat="1" ht="16.5" customHeight="1">
      <c r="B362" s="119"/>
      <c r="C362" s="196" t="s">
        <v>581</v>
      </c>
      <c r="D362" s="196" t="s">
        <v>141</v>
      </c>
      <c r="E362" s="197" t="s">
        <v>1510</v>
      </c>
      <c r="F362" s="198" t="s">
        <v>1511</v>
      </c>
      <c r="G362" s="199" t="s">
        <v>302</v>
      </c>
      <c r="H362" s="200">
        <v>26.788</v>
      </c>
      <c r="I362" s="6"/>
      <c r="J362" s="202">
        <f>ROUND(I362*H362,2)</f>
        <v>0</v>
      </c>
      <c r="K362" s="198" t="s">
        <v>145</v>
      </c>
      <c r="L362" s="119"/>
      <c r="M362" s="203" t="s">
        <v>5</v>
      </c>
      <c r="N362" s="204" t="s">
        <v>41</v>
      </c>
      <c r="O362" s="262"/>
      <c r="P362" s="205">
        <f>O362*H362</f>
        <v>0</v>
      </c>
      <c r="Q362" s="205">
        <v>0</v>
      </c>
      <c r="R362" s="205">
        <f>Q362*H362</f>
        <v>0</v>
      </c>
      <c r="S362" s="205">
        <v>0</v>
      </c>
      <c r="T362" s="206">
        <f>S362*H362</f>
        <v>0</v>
      </c>
      <c r="AR362" s="110" t="s">
        <v>146</v>
      </c>
      <c r="AT362" s="110" t="s">
        <v>141</v>
      </c>
      <c r="AU362" s="110" t="s">
        <v>78</v>
      </c>
      <c r="AY362" s="110" t="s">
        <v>139</v>
      </c>
      <c r="BE362" s="207">
        <f>IF(N362="základní",J362,0)</f>
        <v>0</v>
      </c>
      <c r="BF362" s="207">
        <f>IF(N362="snížená",J362,0)</f>
        <v>0</v>
      </c>
      <c r="BG362" s="207">
        <f>IF(N362="zákl. přenesená",J362,0)</f>
        <v>0</v>
      </c>
      <c r="BH362" s="207">
        <f>IF(N362="sníž. přenesená",J362,0)</f>
        <v>0</v>
      </c>
      <c r="BI362" s="207">
        <f>IF(N362="nulová",J362,0)</f>
        <v>0</v>
      </c>
      <c r="BJ362" s="110" t="s">
        <v>76</v>
      </c>
      <c r="BK362" s="207">
        <f>ROUND(I362*H362,2)</f>
        <v>0</v>
      </c>
      <c r="BL362" s="110" t="s">
        <v>146</v>
      </c>
      <c r="BM362" s="110" t="s">
        <v>1512</v>
      </c>
    </row>
    <row r="363" spans="2:47" s="259" customFormat="1" ht="27">
      <c r="B363" s="119"/>
      <c r="D363" s="208" t="s">
        <v>148</v>
      </c>
      <c r="F363" s="209" t="s">
        <v>1513</v>
      </c>
      <c r="L363" s="119"/>
      <c r="M363" s="210"/>
      <c r="N363" s="262"/>
      <c r="O363" s="262"/>
      <c r="P363" s="262"/>
      <c r="Q363" s="262"/>
      <c r="R363" s="262"/>
      <c r="S363" s="262"/>
      <c r="T363" s="211"/>
      <c r="AT363" s="110" t="s">
        <v>148</v>
      </c>
      <c r="AU363" s="110" t="s">
        <v>78</v>
      </c>
    </row>
    <row r="364" spans="2:47" s="259" customFormat="1" ht="27">
      <c r="B364" s="119"/>
      <c r="D364" s="208" t="s">
        <v>159</v>
      </c>
      <c r="F364" s="212" t="s">
        <v>1326</v>
      </c>
      <c r="L364" s="119"/>
      <c r="M364" s="210"/>
      <c r="N364" s="262"/>
      <c r="O364" s="262"/>
      <c r="P364" s="262"/>
      <c r="Q364" s="262"/>
      <c r="R364" s="262"/>
      <c r="S364" s="262"/>
      <c r="T364" s="211"/>
      <c r="AT364" s="110" t="s">
        <v>159</v>
      </c>
      <c r="AU364" s="110" t="s">
        <v>78</v>
      </c>
    </row>
    <row r="365" spans="2:51" s="221" customFormat="1" ht="13.5">
      <c r="B365" s="220"/>
      <c r="D365" s="208" t="s">
        <v>161</v>
      </c>
      <c r="E365" s="222" t="s">
        <v>5</v>
      </c>
      <c r="F365" s="223" t="s">
        <v>1514</v>
      </c>
      <c r="H365" s="224">
        <v>26.788</v>
      </c>
      <c r="L365" s="220"/>
      <c r="M365" s="225"/>
      <c r="N365" s="226"/>
      <c r="O365" s="226"/>
      <c r="P365" s="226"/>
      <c r="Q365" s="226"/>
      <c r="R365" s="226"/>
      <c r="S365" s="226"/>
      <c r="T365" s="227"/>
      <c r="AT365" s="222" t="s">
        <v>161</v>
      </c>
      <c r="AU365" s="222" t="s">
        <v>78</v>
      </c>
      <c r="AV365" s="221" t="s">
        <v>78</v>
      </c>
      <c r="AW365" s="221" t="s">
        <v>34</v>
      </c>
      <c r="AX365" s="221" t="s">
        <v>76</v>
      </c>
      <c r="AY365" s="222" t="s">
        <v>139</v>
      </c>
    </row>
    <row r="366" spans="2:65" s="259" customFormat="1" ht="16.5" customHeight="1">
      <c r="B366" s="119"/>
      <c r="C366" s="244" t="s">
        <v>252</v>
      </c>
      <c r="D366" s="244" t="s">
        <v>368</v>
      </c>
      <c r="E366" s="245" t="s">
        <v>1515</v>
      </c>
      <c r="F366" s="246" t="s">
        <v>1516</v>
      </c>
      <c r="G366" s="247" t="s">
        <v>302</v>
      </c>
      <c r="H366" s="248">
        <v>26.788</v>
      </c>
      <c r="I366" s="6"/>
      <c r="J366" s="249">
        <f>ROUND(I366*H366,2)</f>
        <v>0</v>
      </c>
      <c r="K366" s="246" t="s">
        <v>145</v>
      </c>
      <c r="L366" s="250"/>
      <c r="M366" s="251" t="s">
        <v>5</v>
      </c>
      <c r="N366" s="252" t="s">
        <v>41</v>
      </c>
      <c r="O366" s="262"/>
      <c r="P366" s="205">
        <f>O366*H366</f>
        <v>0</v>
      </c>
      <c r="Q366" s="205">
        <v>0</v>
      </c>
      <c r="R366" s="205">
        <f>Q366*H366</f>
        <v>0</v>
      </c>
      <c r="S366" s="205">
        <v>0</v>
      </c>
      <c r="T366" s="206">
        <f>S366*H366</f>
        <v>0</v>
      </c>
      <c r="AR366" s="110" t="s">
        <v>213</v>
      </c>
      <c r="AT366" s="110" t="s">
        <v>368</v>
      </c>
      <c r="AU366" s="110" t="s">
        <v>78</v>
      </c>
      <c r="AY366" s="110" t="s">
        <v>139</v>
      </c>
      <c r="BE366" s="207">
        <f>IF(N366="základní",J366,0)</f>
        <v>0</v>
      </c>
      <c r="BF366" s="207">
        <f>IF(N366="snížená",J366,0)</f>
        <v>0</v>
      </c>
      <c r="BG366" s="207">
        <f>IF(N366="zákl. přenesená",J366,0)</f>
        <v>0</v>
      </c>
      <c r="BH366" s="207">
        <f>IF(N366="sníž. přenesená",J366,0)</f>
        <v>0</v>
      </c>
      <c r="BI366" s="207">
        <f>IF(N366="nulová",J366,0)</f>
        <v>0</v>
      </c>
      <c r="BJ366" s="110" t="s">
        <v>76</v>
      </c>
      <c r="BK366" s="207">
        <f>ROUND(I366*H366,2)</f>
        <v>0</v>
      </c>
      <c r="BL366" s="110" t="s">
        <v>146</v>
      </c>
      <c r="BM366" s="110" t="s">
        <v>1517</v>
      </c>
    </row>
    <row r="367" spans="2:47" s="259" customFormat="1" ht="13.5">
      <c r="B367" s="119"/>
      <c r="D367" s="208" t="s">
        <v>148</v>
      </c>
      <c r="F367" s="209" t="s">
        <v>1516</v>
      </c>
      <c r="L367" s="119"/>
      <c r="M367" s="210"/>
      <c r="N367" s="262"/>
      <c r="O367" s="262"/>
      <c r="P367" s="262"/>
      <c r="Q367" s="262"/>
      <c r="R367" s="262"/>
      <c r="S367" s="262"/>
      <c r="T367" s="211"/>
      <c r="AT367" s="110" t="s">
        <v>148</v>
      </c>
      <c r="AU367" s="110" t="s">
        <v>78</v>
      </c>
    </row>
    <row r="368" spans="2:63" s="184" customFormat="1" ht="29.85" customHeight="1">
      <c r="B368" s="183"/>
      <c r="D368" s="185" t="s">
        <v>69</v>
      </c>
      <c r="E368" s="194" t="s">
        <v>1006</v>
      </c>
      <c r="F368" s="194" t="s">
        <v>1007</v>
      </c>
      <c r="J368" s="195">
        <f>BK368</f>
        <v>0</v>
      </c>
      <c r="L368" s="183"/>
      <c r="M368" s="188"/>
      <c r="N368" s="189"/>
      <c r="O368" s="189"/>
      <c r="P368" s="190">
        <f>SUM(P369:P381)</f>
        <v>0</v>
      </c>
      <c r="Q368" s="189"/>
      <c r="R368" s="190">
        <f>SUM(R369:R381)</f>
        <v>0</v>
      </c>
      <c r="S368" s="189"/>
      <c r="T368" s="191">
        <f>SUM(T369:T381)</f>
        <v>0</v>
      </c>
      <c r="AR368" s="185" t="s">
        <v>76</v>
      </c>
      <c r="AT368" s="192" t="s">
        <v>69</v>
      </c>
      <c r="AU368" s="192" t="s">
        <v>76</v>
      </c>
      <c r="AY368" s="185" t="s">
        <v>139</v>
      </c>
      <c r="BK368" s="193">
        <f>SUM(BK369:BK381)</f>
        <v>0</v>
      </c>
    </row>
    <row r="369" spans="2:65" s="259" customFormat="1" ht="16.5" customHeight="1">
      <c r="B369" s="119"/>
      <c r="C369" s="196" t="s">
        <v>592</v>
      </c>
      <c r="D369" s="196" t="s">
        <v>141</v>
      </c>
      <c r="E369" s="197" t="s">
        <v>1009</v>
      </c>
      <c r="F369" s="198" t="s">
        <v>1010</v>
      </c>
      <c r="G369" s="199" t="s">
        <v>433</v>
      </c>
      <c r="H369" s="200">
        <v>68.108</v>
      </c>
      <c r="I369" s="6"/>
      <c r="J369" s="202">
        <f>ROUND(I369*H369,2)</f>
        <v>0</v>
      </c>
      <c r="K369" s="198" t="s">
        <v>145</v>
      </c>
      <c r="L369" s="119"/>
      <c r="M369" s="203" t="s">
        <v>5</v>
      </c>
      <c r="N369" s="204" t="s">
        <v>41</v>
      </c>
      <c r="O369" s="262"/>
      <c r="P369" s="205">
        <f>O369*H369</f>
        <v>0</v>
      </c>
      <c r="Q369" s="205">
        <v>0</v>
      </c>
      <c r="R369" s="205">
        <f>Q369*H369</f>
        <v>0</v>
      </c>
      <c r="S369" s="205">
        <v>0</v>
      </c>
      <c r="T369" s="206">
        <f>S369*H369</f>
        <v>0</v>
      </c>
      <c r="AR369" s="110" t="s">
        <v>146</v>
      </c>
      <c r="AT369" s="110" t="s">
        <v>141</v>
      </c>
      <c r="AU369" s="110" t="s">
        <v>78</v>
      </c>
      <c r="AY369" s="110" t="s">
        <v>139</v>
      </c>
      <c r="BE369" s="207">
        <f>IF(N369="základní",J369,0)</f>
        <v>0</v>
      </c>
      <c r="BF369" s="207">
        <f>IF(N369="snížená",J369,0)</f>
        <v>0</v>
      </c>
      <c r="BG369" s="207">
        <f>IF(N369="zákl. přenesená",J369,0)</f>
        <v>0</v>
      </c>
      <c r="BH369" s="207">
        <f>IF(N369="sníž. přenesená",J369,0)</f>
        <v>0</v>
      </c>
      <c r="BI369" s="207">
        <f>IF(N369="nulová",J369,0)</f>
        <v>0</v>
      </c>
      <c r="BJ369" s="110" t="s">
        <v>76</v>
      </c>
      <c r="BK369" s="207">
        <f>ROUND(I369*H369,2)</f>
        <v>0</v>
      </c>
      <c r="BL369" s="110" t="s">
        <v>146</v>
      </c>
      <c r="BM369" s="110" t="s">
        <v>1518</v>
      </c>
    </row>
    <row r="370" spans="2:47" s="259" customFormat="1" ht="27">
      <c r="B370" s="119"/>
      <c r="D370" s="208" t="s">
        <v>148</v>
      </c>
      <c r="F370" s="209" t="s">
        <v>1012</v>
      </c>
      <c r="L370" s="119"/>
      <c r="M370" s="210"/>
      <c r="N370" s="262"/>
      <c r="O370" s="262"/>
      <c r="P370" s="262"/>
      <c r="Q370" s="262"/>
      <c r="R370" s="262"/>
      <c r="S370" s="262"/>
      <c r="T370" s="211"/>
      <c r="AT370" s="110" t="s">
        <v>148</v>
      </c>
      <c r="AU370" s="110" t="s">
        <v>78</v>
      </c>
    </row>
    <row r="371" spans="2:65" s="259" customFormat="1" ht="16.5" customHeight="1">
      <c r="B371" s="119"/>
      <c r="C371" s="196" t="s">
        <v>597</v>
      </c>
      <c r="D371" s="196" t="s">
        <v>141</v>
      </c>
      <c r="E371" s="197" t="s">
        <v>1014</v>
      </c>
      <c r="F371" s="198" t="s">
        <v>1015</v>
      </c>
      <c r="G371" s="199" t="s">
        <v>433</v>
      </c>
      <c r="H371" s="200">
        <v>612.972</v>
      </c>
      <c r="I371" s="6"/>
      <c r="J371" s="202">
        <f>ROUND(I371*H371,2)</f>
        <v>0</v>
      </c>
      <c r="K371" s="198" t="s">
        <v>145</v>
      </c>
      <c r="L371" s="119"/>
      <c r="M371" s="203" t="s">
        <v>5</v>
      </c>
      <c r="N371" s="204" t="s">
        <v>41</v>
      </c>
      <c r="O371" s="262"/>
      <c r="P371" s="205">
        <f>O371*H371</f>
        <v>0</v>
      </c>
      <c r="Q371" s="205">
        <v>0</v>
      </c>
      <c r="R371" s="205">
        <f>Q371*H371</f>
        <v>0</v>
      </c>
      <c r="S371" s="205">
        <v>0</v>
      </c>
      <c r="T371" s="206">
        <f>S371*H371</f>
        <v>0</v>
      </c>
      <c r="AR371" s="110" t="s">
        <v>146</v>
      </c>
      <c r="AT371" s="110" t="s">
        <v>141</v>
      </c>
      <c r="AU371" s="110" t="s">
        <v>78</v>
      </c>
      <c r="AY371" s="110" t="s">
        <v>139</v>
      </c>
      <c r="BE371" s="207">
        <f>IF(N371="základní",J371,0)</f>
        <v>0</v>
      </c>
      <c r="BF371" s="207">
        <f>IF(N371="snížená",J371,0)</f>
        <v>0</v>
      </c>
      <c r="BG371" s="207">
        <f>IF(N371="zákl. přenesená",J371,0)</f>
        <v>0</v>
      </c>
      <c r="BH371" s="207">
        <f>IF(N371="sníž. přenesená",J371,0)</f>
        <v>0</v>
      </c>
      <c r="BI371" s="207">
        <f>IF(N371="nulová",J371,0)</f>
        <v>0</v>
      </c>
      <c r="BJ371" s="110" t="s">
        <v>76</v>
      </c>
      <c r="BK371" s="207">
        <f>ROUND(I371*H371,2)</f>
        <v>0</v>
      </c>
      <c r="BL371" s="110" t="s">
        <v>146</v>
      </c>
      <c r="BM371" s="110" t="s">
        <v>1519</v>
      </c>
    </row>
    <row r="372" spans="2:47" s="259" customFormat="1" ht="27">
      <c r="B372" s="119"/>
      <c r="D372" s="208" t="s">
        <v>148</v>
      </c>
      <c r="F372" s="209" t="s">
        <v>1017</v>
      </c>
      <c r="L372" s="119"/>
      <c r="M372" s="210"/>
      <c r="N372" s="262"/>
      <c r="O372" s="262"/>
      <c r="P372" s="262"/>
      <c r="Q372" s="262"/>
      <c r="R372" s="262"/>
      <c r="S372" s="262"/>
      <c r="T372" s="211"/>
      <c r="AT372" s="110" t="s">
        <v>148</v>
      </c>
      <c r="AU372" s="110" t="s">
        <v>78</v>
      </c>
    </row>
    <row r="373" spans="2:51" s="221" customFormat="1" ht="13.5">
      <c r="B373" s="220"/>
      <c r="D373" s="208" t="s">
        <v>161</v>
      </c>
      <c r="F373" s="223" t="s">
        <v>1520</v>
      </c>
      <c r="H373" s="224">
        <v>612.972</v>
      </c>
      <c r="L373" s="220"/>
      <c r="M373" s="225"/>
      <c r="N373" s="226"/>
      <c r="O373" s="226"/>
      <c r="P373" s="226"/>
      <c r="Q373" s="226"/>
      <c r="R373" s="226"/>
      <c r="S373" s="226"/>
      <c r="T373" s="227"/>
      <c r="AT373" s="222" t="s">
        <v>161</v>
      </c>
      <c r="AU373" s="222" t="s">
        <v>78</v>
      </c>
      <c r="AV373" s="221" t="s">
        <v>78</v>
      </c>
      <c r="AW373" s="221" t="s">
        <v>6</v>
      </c>
      <c r="AX373" s="221" t="s">
        <v>76</v>
      </c>
      <c r="AY373" s="222" t="s">
        <v>139</v>
      </c>
    </row>
    <row r="374" spans="2:65" s="259" customFormat="1" ht="16.5" customHeight="1">
      <c r="B374" s="119"/>
      <c r="C374" s="196" t="s">
        <v>602</v>
      </c>
      <c r="D374" s="196" t="s">
        <v>141</v>
      </c>
      <c r="E374" s="197" t="s">
        <v>1020</v>
      </c>
      <c r="F374" s="198" t="s">
        <v>1021</v>
      </c>
      <c r="G374" s="199" t="s">
        <v>433</v>
      </c>
      <c r="H374" s="200">
        <v>68.108</v>
      </c>
      <c r="I374" s="6"/>
      <c r="J374" s="202">
        <f>ROUND(I374*H374,2)</f>
        <v>0</v>
      </c>
      <c r="K374" s="198" t="s">
        <v>145</v>
      </c>
      <c r="L374" s="119"/>
      <c r="M374" s="203" t="s">
        <v>5</v>
      </c>
      <c r="N374" s="204" t="s">
        <v>41</v>
      </c>
      <c r="O374" s="262"/>
      <c r="P374" s="205">
        <f>O374*H374</f>
        <v>0</v>
      </c>
      <c r="Q374" s="205">
        <v>0</v>
      </c>
      <c r="R374" s="205">
        <f>Q374*H374</f>
        <v>0</v>
      </c>
      <c r="S374" s="205">
        <v>0</v>
      </c>
      <c r="T374" s="206">
        <f>S374*H374</f>
        <v>0</v>
      </c>
      <c r="AR374" s="110" t="s">
        <v>146</v>
      </c>
      <c r="AT374" s="110" t="s">
        <v>141</v>
      </c>
      <c r="AU374" s="110" t="s">
        <v>78</v>
      </c>
      <c r="AY374" s="110" t="s">
        <v>139</v>
      </c>
      <c r="BE374" s="207">
        <f>IF(N374="základní",J374,0)</f>
        <v>0</v>
      </c>
      <c r="BF374" s="207">
        <f>IF(N374="snížená",J374,0)</f>
        <v>0</v>
      </c>
      <c r="BG374" s="207">
        <f>IF(N374="zákl. přenesená",J374,0)</f>
        <v>0</v>
      </c>
      <c r="BH374" s="207">
        <f>IF(N374="sníž. přenesená",J374,0)</f>
        <v>0</v>
      </c>
      <c r="BI374" s="207">
        <f>IF(N374="nulová",J374,0)</f>
        <v>0</v>
      </c>
      <c r="BJ374" s="110" t="s">
        <v>76</v>
      </c>
      <c r="BK374" s="207">
        <f>ROUND(I374*H374,2)</f>
        <v>0</v>
      </c>
      <c r="BL374" s="110" t="s">
        <v>146</v>
      </c>
      <c r="BM374" s="110" t="s">
        <v>1521</v>
      </c>
    </row>
    <row r="375" spans="2:47" s="259" customFormat="1" ht="13.5">
      <c r="B375" s="119"/>
      <c r="D375" s="208" t="s">
        <v>148</v>
      </c>
      <c r="F375" s="209" t="s">
        <v>1023</v>
      </c>
      <c r="L375" s="119"/>
      <c r="M375" s="210"/>
      <c r="N375" s="262"/>
      <c r="O375" s="262"/>
      <c r="P375" s="262"/>
      <c r="Q375" s="262"/>
      <c r="R375" s="262"/>
      <c r="S375" s="262"/>
      <c r="T375" s="211"/>
      <c r="AT375" s="110" t="s">
        <v>148</v>
      </c>
      <c r="AU375" s="110" t="s">
        <v>78</v>
      </c>
    </row>
    <row r="376" spans="2:65" s="259" customFormat="1" ht="25.5" customHeight="1">
      <c r="B376" s="119"/>
      <c r="C376" s="196" t="s">
        <v>607</v>
      </c>
      <c r="D376" s="196" t="s">
        <v>141</v>
      </c>
      <c r="E376" s="197" t="s">
        <v>1031</v>
      </c>
      <c r="F376" s="198" t="s">
        <v>1032</v>
      </c>
      <c r="G376" s="199" t="s">
        <v>433</v>
      </c>
      <c r="H376" s="200">
        <v>22.023</v>
      </c>
      <c r="I376" s="6"/>
      <c r="J376" s="202">
        <f>ROUND(I376*H376,2)</f>
        <v>0</v>
      </c>
      <c r="K376" s="198" t="s">
        <v>145</v>
      </c>
      <c r="L376" s="119"/>
      <c r="M376" s="203" t="s">
        <v>5</v>
      </c>
      <c r="N376" s="204" t="s">
        <v>41</v>
      </c>
      <c r="O376" s="262"/>
      <c r="P376" s="205">
        <f>O376*H376</f>
        <v>0</v>
      </c>
      <c r="Q376" s="205">
        <v>0</v>
      </c>
      <c r="R376" s="205">
        <f>Q376*H376</f>
        <v>0</v>
      </c>
      <c r="S376" s="205">
        <v>0</v>
      </c>
      <c r="T376" s="206">
        <f>S376*H376</f>
        <v>0</v>
      </c>
      <c r="AR376" s="110" t="s">
        <v>146</v>
      </c>
      <c r="AT376" s="110" t="s">
        <v>141</v>
      </c>
      <c r="AU376" s="110" t="s">
        <v>78</v>
      </c>
      <c r="AY376" s="110" t="s">
        <v>139</v>
      </c>
      <c r="BE376" s="207">
        <f>IF(N376="základní",J376,0)</f>
        <v>0</v>
      </c>
      <c r="BF376" s="207">
        <f>IF(N376="snížená",J376,0)</f>
        <v>0</v>
      </c>
      <c r="BG376" s="207">
        <f>IF(N376="zákl. přenesená",J376,0)</f>
        <v>0</v>
      </c>
      <c r="BH376" s="207">
        <f>IF(N376="sníž. přenesená",J376,0)</f>
        <v>0</v>
      </c>
      <c r="BI376" s="207">
        <f>IF(N376="nulová",J376,0)</f>
        <v>0</v>
      </c>
      <c r="BJ376" s="110" t="s">
        <v>76</v>
      </c>
      <c r="BK376" s="207">
        <f>ROUND(I376*H376,2)</f>
        <v>0</v>
      </c>
      <c r="BL376" s="110" t="s">
        <v>146</v>
      </c>
      <c r="BM376" s="110" t="s">
        <v>1522</v>
      </c>
    </row>
    <row r="377" spans="2:47" s="259" customFormat="1" ht="27">
      <c r="B377" s="119"/>
      <c r="D377" s="208" t="s">
        <v>148</v>
      </c>
      <c r="F377" s="209" t="s">
        <v>1034</v>
      </c>
      <c r="L377" s="119"/>
      <c r="M377" s="210"/>
      <c r="N377" s="262"/>
      <c r="O377" s="262"/>
      <c r="P377" s="262"/>
      <c r="Q377" s="262"/>
      <c r="R377" s="262"/>
      <c r="S377" s="262"/>
      <c r="T377" s="211"/>
      <c r="AT377" s="110" t="s">
        <v>148</v>
      </c>
      <c r="AU377" s="110" t="s">
        <v>78</v>
      </c>
    </row>
    <row r="378" spans="2:51" s="221" customFormat="1" ht="13.5">
      <c r="B378" s="220"/>
      <c r="D378" s="208" t="s">
        <v>161</v>
      </c>
      <c r="E378" s="222" t="s">
        <v>5</v>
      </c>
      <c r="F378" s="223" t="s">
        <v>1523</v>
      </c>
      <c r="H378" s="224">
        <v>22.023</v>
      </c>
      <c r="L378" s="220"/>
      <c r="M378" s="225"/>
      <c r="N378" s="226"/>
      <c r="O378" s="226"/>
      <c r="P378" s="226"/>
      <c r="Q378" s="226"/>
      <c r="R378" s="226"/>
      <c r="S378" s="226"/>
      <c r="T378" s="227"/>
      <c r="AT378" s="222" t="s">
        <v>161</v>
      </c>
      <c r="AU378" s="222" t="s">
        <v>78</v>
      </c>
      <c r="AV378" s="221" t="s">
        <v>78</v>
      </c>
      <c r="AW378" s="221" t="s">
        <v>34</v>
      </c>
      <c r="AX378" s="221" t="s">
        <v>76</v>
      </c>
      <c r="AY378" s="222" t="s">
        <v>139</v>
      </c>
    </row>
    <row r="379" spans="2:65" s="259" customFormat="1" ht="25.5" customHeight="1">
      <c r="B379" s="119"/>
      <c r="C379" s="196" t="s">
        <v>612</v>
      </c>
      <c r="D379" s="196" t="s">
        <v>141</v>
      </c>
      <c r="E379" s="197" t="s">
        <v>1037</v>
      </c>
      <c r="F379" s="198" t="s">
        <v>1038</v>
      </c>
      <c r="G379" s="199" t="s">
        <v>433</v>
      </c>
      <c r="H379" s="200">
        <v>46.085</v>
      </c>
      <c r="I379" s="6"/>
      <c r="J379" s="202">
        <f>ROUND(I379*H379,2)</f>
        <v>0</v>
      </c>
      <c r="K379" s="198" t="s">
        <v>145</v>
      </c>
      <c r="L379" s="119"/>
      <c r="M379" s="203" t="s">
        <v>5</v>
      </c>
      <c r="N379" s="204" t="s">
        <v>41</v>
      </c>
      <c r="O379" s="262"/>
      <c r="P379" s="205">
        <f>O379*H379</f>
        <v>0</v>
      </c>
      <c r="Q379" s="205">
        <v>0</v>
      </c>
      <c r="R379" s="205">
        <f>Q379*H379</f>
        <v>0</v>
      </c>
      <c r="S379" s="205">
        <v>0</v>
      </c>
      <c r="T379" s="206">
        <f>S379*H379</f>
        <v>0</v>
      </c>
      <c r="AR379" s="110" t="s">
        <v>146</v>
      </c>
      <c r="AT379" s="110" t="s">
        <v>141</v>
      </c>
      <c r="AU379" s="110" t="s">
        <v>78</v>
      </c>
      <c r="AY379" s="110" t="s">
        <v>139</v>
      </c>
      <c r="BE379" s="207">
        <f>IF(N379="základní",J379,0)</f>
        <v>0</v>
      </c>
      <c r="BF379" s="207">
        <f>IF(N379="snížená",J379,0)</f>
        <v>0</v>
      </c>
      <c r="BG379" s="207">
        <f>IF(N379="zákl. přenesená",J379,0)</f>
        <v>0</v>
      </c>
      <c r="BH379" s="207">
        <f>IF(N379="sníž. přenesená",J379,0)</f>
        <v>0</v>
      </c>
      <c r="BI379" s="207">
        <f>IF(N379="nulová",J379,0)</f>
        <v>0</v>
      </c>
      <c r="BJ379" s="110" t="s">
        <v>76</v>
      </c>
      <c r="BK379" s="207">
        <f>ROUND(I379*H379,2)</f>
        <v>0</v>
      </c>
      <c r="BL379" s="110" t="s">
        <v>146</v>
      </c>
      <c r="BM379" s="110" t="s">
        <v>1524</v>
      </c>
    </row>
    <row r="380" spans="2:47" s="259" customFormat="1" ht="27">
      <c r="B380" s="119"/>
      <c r="D380" s="208" t="s">
        <v>148</v>
      </c>
      <c r="F380" s="209" t="s">
        <v>435</v>
      </c>
      <c r="L380" s="119"/>
      <c r="M380" s="210"/>
      <c r="N380" s="262"/>
      <c r="O380" s="262"/>
      <c r="P380" s="262"/>
      <c r="Q380" s="262"/>
      <c r="R380" s="262"/>
      <c r="S380" s="262"/>
      <c r="T380" s="211"/>
      <c r="AT380" s="110" t="s">
        <v>148</v>
      </c>
      <c r="AU380" s="110" t="s">
        <v>78</v>
      </c>
    </row>
    <row r="381" spans="2:51" s="221" customFormat="1" ht="13.5">
      <c r="B381" s="220"/>
      <c r="D381" s="208" t="s">
        <v>161</v>
      </c>
      <c r="E381" s="222" t="s">
        <v>5</v>
      </c>
      <c r="F381" s="223" t="s">
        <v>1525</v>
      </c>
      <c r="H381" s="224">
        <v>46.085</v>
      </c>
      <c r="L381" s="220"/>
      <c r="M381" s="225"/>
      <c r="N381" s="226"/>
      <c r="O381" s="226"/>
      <c r="P381" s="226"/>
      <c r="Q381" s="226"/>
      <c r="R381" s="226"/>
      <c r="S381" s="226"/>
      <c r="T381" s="227"/>
      <c r="AT381" s="222" t="s">
        <v>161</v>
      </c>
      <c r="AU381" s="222" t="s">
        <v>78</v>
      </c>
      <c r="AV381" s="221" t="s">
        <v>78</v>
      </c>
      <c r="AW381" s="221" t="s">
        <v>34</v>
      </c>
      <c r="AX381" s="221" t="s">
        <v>76</v>
      </c>
      <c r="AY381" s="222" t="s">
        <v>139</v>
      </c>
    </row>
    <row r="382" spans="2:63" s="184" customFormat="1" ht="29.85" customHeight="1">
      <c r="B382" s="183"/>
      <c r="D382" s="185" t="s">
        <v>69</v>
      </c>
      <c r="E382" s="194" t="s">
        <v>1041</v>
      </c>
      <c r="F382" s="194" t="s">
        <v>1042</v>
      </c>
      <c r="J382" s="195">
        <f>BK382</f>
        <v>0</v>
      </c>
      <c r="L382" s="183"/>
      <c r="M382" s="188"/>
      <c r="N382" s="189"/>
      <c r="O382" s="189"/>
      <c r="P382" s="190">
        <f>SUM(P383:P384)</f>
        <v>0</v>
      </c>
      <c r="Q382" s="189"/>
      <c r="R382" s="190">
        <f>SUM(R383:R384)</f>
        <v>0</v>
      </c>
      <c r="S382" s="189"/>
      <c r="T382" s="191">
        <f>SUM(T383:T384)</f>
        <v>0</v>
      </c>
      <c r="AR382" s="185" t="s">
        <v>76</v>
      </c>
      <c r="AT382" s="192" t="s">
        <v>69</v>
      </c>
      <c r="AU382" s="192" t="s">
        <v>76</v>
      </c>
      <c r="AY382" s="185" t="s">
        <v>139</v>
      </c>
      <c r="BK382" s="193">
        <f>SUM(BK383:BK384)</f>
        <v>0</v>
      </c>
    </row>
    <row r="383" spans="2:65" s="259" customFormat="1" ht="25.5" customHeight="1">
      <c r="B383" s="119"/>
      <c r="C383" s="196" t="s">
        <v>617</v>
      </c>
      <c r="D383" s="196" t="s">
        <v>141</v>
      </c>
      <c r="E383" s="197" t="s">
        <v>1526</v>
      </c>
      <c r="F383" s="198" t="s">
        <v>1527</v>
      </c>
      <c r="G383" s="199" t="s">
        <v>433</v>
      </c>
      <c r="H383" s="200">
        <v>74.588</v>
      </c>
      <c r="I383" s="6"/>
      <c r="J383" s="202">
        <f>ROUND(I383*H383,2)</f>
        <v>0</v>
      </c>
      <c r="K383" s="198" t="s">
        <v>145</v>
      </c>
      <c r="L383" s="119"/>
      <c r="M383" s="203" t="s">
        <v>5</v>
      </c>
      <c r="N383" s="204" t="s">
        <v>41</v>
      </c>
      <c r="O383" s="262"/>
      <c r="P383" s="205">
        <f>O383*H383</f>
        <v>0</v>
      </c>
      <c r="Q383" s="205">
        <v>0</v>
      </c>
      <c r="R383" s="205">
        <f>Q383*H383</f>
        <v>0</v>
      </c>
      <c r="S383" s="205">
        <v>0</v>
      </c>
      <c r="T383" s="206">
        <f>S383*H383</f>
        <v>0</v>
      </c>
      <c r="AR383" s="110" t="s">
        <v>146</v>
      </c>
      <c r="AT383" s="110" t="s">
        <v>141</v>
      </c>
      <c r="AU383" s="110" t="s">
        <v>78</v>
      </c>
      <c r="AY383" s="110" t="s">
        <v>139</v>
      </c>
      <c r="BE383" s="207">
        <f>IF(N383="základní",J383,0)</f>
        <v>0</v>
      </c>
      <c r="BF383" s="207">
        <f>IF(N383="snížená",J383,0)</f>
        <v>0</v>
      </c>
      <c r="BG383" s="207">
        <f>IF(N383="zákl. přenesená",J383,0)</f>
        <v>0</v>
      </c>
      <c r="BH383" s="207">
        <f>IF(N383="sníž. přenesená",J383,0)</f>
        <v>0</v>
      </c>
      <c r="BI383" s="207">
        <f>IF(N383="nulová",J383,0)</f>
        <v>0</v>
      </c>
      <c r="BJ383" s="110" t="s">
        <v>76</v>
      </c>
      <c r="BK383" s="207">
        <f>ROUND(I383*H383,2)</f>
        <v>0</v>
      </c>
      <c r="BL383" s="110" t="s">
        <v>146</v>
      </c>
      <c r="BM383" s="110" t="s">
        <v>1528</v>
      </c>
    </row>
    <row r="384" spans="2:47" s="259" customFormat="1" ht="40.5">
      <c r="B384" s="119"/>
      <c r="D384" s="208" t="s">
        <v>148</v>
      </c>
      <c r="F384" s="209" t="s">
        <v>1529</v>
      </c>
      <c r="L384" s="119"/>
      <c r="M384" s="210"/>
      <c r="N384" s="262"/>
      <c r="O384" s="262"/>
      <c r="P384" s="262"/>
      <c r="Q384" s="262"/>
      <c r="R384" s="262"/>
      <c r="S384" s="262"/>
      <c r="T384" s="211"/>
      <c r="AT384" s="110" t="s">
        <v>148</v>
      </c>
      <c r="AU384" s="110" t="s">
        <v>78</v>
      </c>
    </row>
    <row r="385" spans="2:63" s="184" customFormat="1" ht="37.35" customHeight="1">
      <c r="B385" s="183"/>
      <c r="D385" s="185" t="s">
        <v>69</v>
      </c>
      <c r="E385" s="186" t="s">
        <v>1530</v>
      </c>
      <c r="F385" s="186" t="s">
        <v>1531</v>
      </c>
      <c r="J385" s="187">
        <f>BK385</f>
        <v>0</v>
      </c>
      <c r="L385" s="183"/>
      <c r="M385" s="188"/>
      <c r="N385" s="189"/>
      <c r="O385" s="189"/>
      <c r="P385" s="190" t="e">
        <f>P386+#REF!+#REF!</f>
        <v>#REF!</v>
      </c>
      <c r="Q385" s="189"/>
      <c r="R385" s="190" t="e">
        <f>R386+#REF!+#REF!</f>
        <v>#REF!</v>
      </c>
      <c r="S385" s="189"/>
      <c r="T385" s="191" t="e">
        <f>T386+#REF!+#REF!</f>
        <v>#REF!</v>
      </c>
      <c r="AR385" s="185" t="s">
        <v>78</v>
      </c>
      <c r="AT385" s="192" t="s">
        <v>69</v>
      </c>
      <c r="AU385" s="192" t="s">
        <v>70</v>
      </c>
      <c r="AY385" s="185" t="s">
        <v>139</v>
      </c>
      <c r="BK385" s="193">
        <f>BK386</f>
        <v>0</v>
      </c>
    </row>
    <row r="386" spans="2:63" s="184" customFormat="1" ht="19.9" customHeight="1">
      <c r="B386" s="183"/>
      <c r="D386" s="185" t="s">
        <v>69</v>
      </c>
      <c r="E386" s="194" t="s">
        <v>1532</v>
      </c>
      <c r="F386" s="194" t="s">
        <v>1533</v>
      </c>
      <c r="J386" s="195">
        <f>BK386</f>
        <v>0</v>
      </c>
      <c r="L386" s="183"/>
      <c r="M386" s="188"/>
      <c r="N386" s="189"/>
      <c r="O386" s="189"/>
      <c r="P386" s="190">
        <f>SUM(P387:P394)</f>
        <v>0</v>
      </c>
      <c r="Q386" s="189"/>
      <c r="R386" s="190">
        <f>SUM(R387:R394)</f>
        <v>0</v>
      </c>
      <c r="S386" s="189"/>
      <c r="T386" s="191">
        <f>SUM(T387:T394)</f>
        <v>0</v>
      </c>
      <c r="AR386" s="185" t="s">
        <v>78</v>
      </c>
      <c r="AT386" s="192" t="s">
        <v>69</v>
      </c>
      <c r="AU386" s="192" t="s">
        <v>76</v>
      </c>
      <c r="AY386" s="185" t="s">
        <v>139</v>
      </c>
      <c r="BK386" s="193">
        <f>SUM(BK387:BK391)</f>
        <v>0</v>
      </c>
    </row>
    <row r="387" spans="2:65" s="259" customFormat="1" ht="25.5" customHeight="1">
      <c r="B387" s="119"/>
      <c r="C387" s="196" t="s">
        <v>628</v>
      </c>
      <c r="D387" s="196" t="s">
        <v>141</v>
      </c>
      <c r="E387" s="197" t="s">
        <v>1534</v>
      </c>
      <c r="F387" s="198" t="s">
        <v>1535</v>
      </c>
      <c r="G387" s="199" t="s">
        <v>1536</v>
      </c>
      <c r="H387" s="200">
        <v>37.4</v>
      </c>
      <c r="I387" s="6"/>
      <c r="J387" s="202">
        <f>ROUND(I387*H387,2)</f>
        <v>0</v>
      </c>
      <c r="K387" s="198" t="s">
        <v>5</v>
      </c>
      <c r="L387" s="119"/>
      <c r="M387" s="203" t="s">
        <v>5</v>
      </c>
      <c r="N387" s="204" t="s">
        <v>41</v>
      </c>
      <c r="O387" s="262"/>
      <c r="P387" s="205">
        <f>O387*H387</f>
        <v>0</v>
      </c>
      <c r="Q387" s="205">
        <v>0</v>
      </c>
      <c r="R387" s="205">
        <f>Q387*H387</f>
        <v>0</v>
      </c>
      <c r="S387" s="205">
        <v>0</v>
      </c>
      <c r="T387" s="206">
        <f>S387*H387</f>
        <v>0</v>
      </c>
      <c r="AR387" s="110" t="s">
        <v>266</v>
      </c>
      <c r="AT387" s="110" t="s">
        <v>141</v>
      </c>
      <c r="AU387" s="110" t="s">
        <v>78</v>
      </c>
      <c r="AY387" s="110" t="s">
        <v>139</v>
      </c>
      <c r="BE387" s="207">
        <f>IF(N387="základní",J387,0)</f>
        <v>0</v>
      </c>
      <c r="BF387" s="207">
        <f>IF(N387="snížená",J387,0)</f>
        <v>0</v>
      </c>
      <c r="BG387" s="207">
        <f>IF(N387="zákl. přenesená",J387,0)</f>
        <v>0</v>
      </c>
      <c r="BH387" s="207">
        <f>IF(N387="sníž. přenesená",J387,0)</f>
        <v>0</v>
      </c>
      <c r="BI387" s="207">
        <f>IF(N387="nulová",J387,0)</f>
        <v>0</v>
      </c>
      <c r="BJ387" s="110" t="s">
        <v>76</v>
      </c>
      <c r="BK387" s="207">
        <f>ROUND(I387*H387,2)</f>
        <v>0</v>
      </c>
      <c r="BL387" s="110" t="s">
        <v>266</v>
      </c>
      <c r="BM387" s="110" t="s">
        <v>1537</v>
      </c>
    </row>
    <row r="388" spans="2:47" s="259" customFormat="1" ht="27">
      <c r="B388" s="119"/>
      <c r="D388" s="208" t="s">
        <v>148</v>
      </c>
      <c r="F388" s="209" t="s">
        <v>1538</v>
      </c>
      <c r="L388" s="119"/>
      <c r="M388" s="210"/>
      <c r="N388" s="262"/>
      <c r="O388" s="262"/>
      <c r="P388" s="262"/>
      <c r="Q388" s="262"/>
      <c r="R388" s="262"/>
      <c r="S388" s="262"/>
      <c r="T388" s="211"/>
      <c r="AT388" s="110" t="s">
        <v>148</v>
      </c>
      <c r="AU388" s="110" t="s">
        <v>78</v>
      </c>
    </row>
    <row r="389" spans="2:47" s="259" customFormat="1" ht="27">
      <c r="B389" s="119"/>
      <c r="D389" s="208" t="s">
        <v>159</v>
      </c>
      <c r="F389" s="212" t="s">
        <v>1326</v>
      </c>
      <c r="L389" s="119"/>
      <c r="M389" s="210"/>
      <c r="N389" s="262"/>
      <c r="O389" s="262"/>
      <c r="P389" s="262"/>
      <c r="Q389" s="262"/>
      <c r="R389" s="262"/>
      <c r="S389" s="262"/>
      <c r="T389" s="211"/>
      <c r="AT389" s="110" t="s">
        <v>159</v>
      </c>
      <c r="AU389" s="110" t="s">
        <v>78</v>
      </c>
    </row>
    <row r="390" spans="2:65" s="221" customFormat="1" ht="15">
      <c r="B390" s="220"/>
      <c r="D390" s="208" t="s">
        <v>161</v>
      </c>
      <c r="E390" s="222" t="s">
        <v>5</v>
      </c>
      <c r="F390" s="223" t="s">
        <v>1539</v>
      </c>
      <c r="H390" s="224">
        <v>37.4</v>
      </c>
      <c r="J390" s="195"/>
      <c r="K390" s="184"/>
      <c r="L390" s="183"/>
      <c r="M390" s="188"/>
      <c r="N390" s="189"/>
      <c r="O390" s="189"/>
      <c r="P390" s="190"/>
      <c r="Q390" s="189"/>
      <c r="R390" s="190"/>
      <c r="S390" s="189"/>
      <c r="T390" s="191"/>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5"/>
      <c r="AS390" s="184"/>
      <c r="AT390" s="192"/>
      <c r="AU390" s="192"/>
      <c r="AV390" s="184"/>
      <c r="AW390" s="184"/>
      <c r="AX390" s="184"/>
      <c r="AY390" s="185"/>
      <c r="AZ390" s="184"/>
      <c r="BA390" s="184"/>
      <c r="BB390" s="184"/>
      <c r="BC390" s="184"/>
      <c r="BD390" s="184"/>
      <c r="BE390" s="184"/>
      <c r="BF390" s="184"/>
      <c r="BG390" s="184"/>
      <c r="BH390" s="184"/>
      <c r="BI390" s="184"/>
      <c r="BJ390" s="184"/>
      <c r="BK390" s="193"/>
      <c r="BL390" s="184"/>
      <c r="BM390" s="184"/>
    </row>
    <row r="391" spans="2:65" s="259" customFormat="1" ht="25.5" customHeight="1">
      <c r="B391" s="119"/>
      <c r="C391" s="196" t="s">
        <v>633</v>
      </c>
      <c r="D391" s="196" t="s">
        <v>141</v>
      </c>
      <c r="E391" s="197" t="s">
        <v>1540</v>
      </c>
      <c r="F391" s="198" t="s">
        <v>1541</v>
      </c>
      <c r="G391" s="199" t="s">
        <v>1536</v>
      </c>
      <c r="H391" s="200">
        <v>38.61</v>
      </c>
      <c r="I391" s="6"/>
      <c r="J391" s="202">
        <f>ROUND(I391*H391,2)</f>
        <v>0</v>
      </c>
      <c r="K391" s="198" t="s">
        <v>5</v>
      </c>
      <c r="L391" s="119"/>
      <c r="M391" s="203" t="s">
        <v>5</v>
      </c>
      <c r="N391" s="204" t="s">
        <v>41</v>
      </c>
      <c r="O391" s="262"/>
      <c r="P391" s="205">
        <f>O391*H391</f>
        <v>0</v>
      </c>
      <c r="Q391" s="205">
        <v>0</v>
      </c>
      <c r="R391" s="205">
        <f>Q391*H391</f>
        <v>0</v>
      </c>
      <c r="S391" s="205">
        <v>0</v>
      </c>
      <c r="T391" s="206">
        <f>S391*H391</f>
        <v>0</v>
      </c>
      <c r="AR391" s="110" t="s">
        <v>266</v>
      </c>
      <c r="AT391" s="110" t="s">
        <v>141</v>
      </c>
      <c r="AU391" s="110" t="s">
        <v>78</v>
      </c>
      <c r="AY391" s="110" t="s">
        <v>139</v>
      </c>
      <c r="BE391" s="207">
        <f>IF(N391="základní",J391,0)</f>
        <v>0</v>
      </c>
      <c r="BF391" s="207">
        <f>IF(N391="snížená",J391,0)</f>
        <v>0</v>
      </c>
      <c r="BG391" s="207">
        <f>IF(N391="zákl. přenesená",J391,0)</f>
        <v>0</v>
      </c>
      <c r="BH391" s="207">
        <f>IF(N391="sníž. přenesená",J391,0)</f>
        <v>0</v>
      </c>
      <c r="BI391" s="207">
        <f>IF(N391="nulová",J391,0)</f>
        <v>0</v>
      </c>
      <c r="BJ391" s="110" t="s">
        <v>76</v>
      </c>
      <c r="BK391" s="207">
        <f>ROUND(I391*H391,2)</f>
        <v>0</v>
      </c>
      <c r="BL391" s="110" t="s">
        <v>266</v>
      </c>
      <c r="BM391" s="110" t="s">
        <v>1542</v>
      </c>
    </row>
    <row r="392" spans="2:47" s="259" customFormat="1" ht="27">
      <c r="B392" s="119"/>
      <c r="D392" s="208" t="s">
        <v>148</v>
      </c>
      <c r="F392" s="209" t="s">
        <v>1541</v>
      </c>
      <c r="L392" s="119"/>
      <c r="M392" s="210"/>
      <c r="N392" s="262"/>
      <c r="O392" s="262"/>
      <c r="P392" s="262"/>
      <c r="Q392" s="262"/>
      <c r="R392" s="262"/>
      <c r="S392" s="262"/>
      <c r="T392" s="211"/>
      <c r="AT392" s="110" t="s">
        <v>148</v>
      </c>
      <c r="AU392" s="110" t="s">
        <v>78</v>
      </c>
    </row>
    <row r="393" spans="2:47" s="259" customFormat="1" ht="27">
      <c r="B393" s="119"/>
      <c r="D393" s="208" t="s">
        <v>159</v>
      </c>
      <c r="F393" s="212" t="s">
        <v>1326</v>
      </c>
      <c r="L393" s="119"/>
      <c r="M393" s="210"/>
      <c r="N393" s="262"/>
      <c r="O393" s="262"/>
      <c r="P393" s="262"/>
      <c r="Q393" s="262"/>
      <c r="R393" s="262"/>
      <c r="S393" s="262"/>
      <c r="T393" s="211"/>
      <c r="AT393" s="110" t="s">
        <v>159</v>
      </c>
      <c r="AU393" s="110" t="s">
        <v>78</v>
      </c>
    </row>
    <row r="394" spans="2:51" s="221" customFormat="1" ht="13.5">
      <c r="B394" s="220"/>
      <c r="D394" s="208" t="s">
        <v>161</v>
      </c>
      <c r="E394" s="222" t="s">
        <v>5</v>
      </c>
      <c r="F394" s="223" t="s">
        <v>1543</v>
      </c>
      <c r="H394" s="224">
        <v>38.61</v>
      </c>
      <c r="L394" s="220"/>
      <c r="M394" s="225"/>
      <c r="N394" s="226"/>
      <c r="O394" s="226"/>
      <c r="P394" s="226"/>
      <c r="Q394" s="226"/>
      <c r="R394" s="226"/>
      <c r="S394" s="226"/>
      <c r="T394" s="227"/>
      <c r="AT394" s="222" t="s">
        <v>161</v>
      </c>
      <c r="AU394" s="222" t="s">
        <v>78</v>
      </c>
      <c r="AV394" s="221" t="s">
        <v>78</v>
      </c>
      <c r="AW394" s="221" t="s">
        <v>34</v>
      </c>
      <c r="AX394" s="221" t="s">
        <v>76</v>
      </c>
      <c r="AY394" s="222" t="s">
        <v>139</v>
      </c>
    </row>
    <row r="395" spans="2:63" s="184" customFormat="1" ht="37.35" customHeight="1">
      <c r="B395" s="183"/>
      <c r="D395" s="185" t="s">
        <v>69</v>
      </c>
      <c r="E395" s="186" t="s">
        <v>368</v>
      </c>
      <c r="F395" s="186" t="s">
        <v>1544</v>
      </c>
      <c r="J395" s="187">
        <f>BK395</f>
        <v>0</v>
      </c>
      <c r="L395" s="183"/>
      <c r="M395" s="188"/>
      <c r="N395" s="189"/>
      <c r="O395" s="189"/>
      <c r="P395" s="190">
        <f>P396</f>
        <v>0</v>
      </c>
      <c r="Q395" s="189"/>
      <c r="R395" s="190">
        <f>R396</f>
        <v>0</v>
      </c>
      <c r="S395" s="189"/>
      <c r="T395" s="191">
        <f>T396</f>
        <v>0</v>
      </c>
      <c r="AR395" s="185" t="s">
        <v>154</v>
      </c>
      <c r="AT395" s="192" t="s">
        <v>69</v>
      </c>
      <c r="AU395" s="192" t="s">
        <v>70</v>
      </c>
      <c r="AY395" s="185" t="s">
        <v>139</v>
      </c>
      <c r="BK395" s="193">
        <f>BK396</f>
        <v>0</v>
      </c>
    </row>
    <row r="396" spans="2:63" s="184" customFormat="1" ht="19.9" customHeight="1">
      <c r="B396" s="183"/>
      <c r="D396" s="185" t="s">
        <v>69</v>
      </c>
      <c r="E396" s="194" t="s">
        <v>1545</v>
      </c>
      <c r="F396" s="194" t="s">
        <v>1546</v>
      </c>
      <c r="J396" s="195">
        <f>BK396</f>
        <v>0</v>
      </c>
      <c r="L396" s="183"/>
      <c r="M396" s="188"/>
      <c r="N396" s="189"/>
      <c r="O396" s="189"/>
      <c r="P396" s="190">
        <f>SUM(P397:P399)</f>
        <v>0</v>
      </c>
      <c r="Q396" s="189"/>
      <c r="R396" s="190">
        <f>SUM(R397:R399)</f>
        <v>0</v>
      </c>
      <c r="S396" s="189"/>
      <c r="T396" s="191">
        <f>SUM(T397:T399)</f>
        <v>0</v>
      </c>
      <c r="AR396" s="185" t="s">
        <v>154</v>
      </c>
      <c r="AT396" s="192" t="s">
        <v>69</v>
      </c>
      <c r="AU396" s="192" t="s">
        <v>76</v>
      </c>
      <c r="AY396" s="185" t="s">
        <v>139</v>
      </c>
      <c r="BK396" s="193">
        <f>SUM(BK397:BK398)</f>
        <v>0</v>
      </c>
    </row>
    <row r="397" spans="2:65" s="259" customFormat="1" ht="16.5" customHeight="1">
      <c r="B397" s="119"/>
      <c r="C397" s="196" t="s">
        <v>664</v>
      </c>
      <c r="D397" s="196" t="s">
        <v>141</v>
      </c>
      <c r="E397" s="197" t="s">
        <v>1547</v>
      </c>
      <c r="F397" s="198" t="s">
        <v>1548</v>
      </c>
      <c r="G397" s="199" t="s">
        <v>224</v>
      </c>
      <c r="H397" s="200">
        <v>3</v>
      </c>
      <c r="I397" s="6"/>
      <c r="J397" s="202">
        <f>ROUND(I397*H397,2)</f>
        <v>0</v>
      </c>
      <c r="K397" s="198" t="s">
        <v>5</v>
      </c>
      <c r="L397" s="119"/>
      <c r="M397" s="203" t="s">
        <v>5</v>
      </c>
      <c r="N397" s="204" t="s">
        <v>41</v>
      </c>
      <c r="O397" s="262"/>
      <c r="P397" s="205">
        <f>O397*H397</f>
        <v>0</v>
      </c>
      <c r="Q397" s="205">
        <v>0</v>
      </c>
      <c r="R397" s="205">
        <f>Q397*H397</f>
        <v>0</v>
      </c>
      <c r="S397" s="205">
        <v>0</v>
      </c>
      <c r="T397" s="206">
        <f>S397*H397</f>
        <v>0</v>
      </c>
      <c r="AR397" s="110" t="s">
        <v>607</v>
      </c>
      <c r="AT397" s="110" t="s">
        <v>141</v>
      </c>
      <c r="AU397" s="110" t="s">
        <v>78</v>
      </c>
      <c r="AY397" s="110" t="s">
        <v>139</v>
      </c>
      <c r="BE397" s="207">
        <f>IF(N397="základní",J397,0)</f>
        <v>0</v>
      </c>
      <c r="BF397" s="207">
        <f>IF(N397="snížená",J397,0)</f>
        <v>0</v>
      </c>
      <c r="BG397" s="207">
        <f>IF(N397="zákl. přenesená",J397,0)</f>
        <v>0</v>
      </c>
      <c r="BH397" s="207">
        <f>IF(N397="sníž. přenesená",J397,0)</f>
        <v>0</v>
      </c>
      <c r="BI397" s="207">
        <f>IF(N397="nulová",J397,0)</f>
        <v>0</v>
      </c>
      <c r="BJ397" s="110" t="s">
        <v>76</v>
      </c>
      <c r="BK397" s="207">
        <f>ROUND(I397*H397,2)</f>
        <v>0</v>
      </c>
      <c r="BL397" s="110" t="s">
        <v>607</v>
      </c>
      <c r="BM397" s="110" t="s">
        <v>1549</v>
      </c>
    </row>
    <row r="398" spans="2:47" s="259" customFormat="1" ht="27">
      <c r="B398" s="119"/>
      <c r="D398" s="208" t="s">
        <v>148</v>
      </c>
      <c r="F398" s="209" t="s">
        <v>1550</v>
      </c>
      <c r="L398" s="119"/>
      <c r="M398" s="210"/>
      <c r="N398" s="262"/>
      <c r="O398" s="262"/>
      <c r="P398" s="262"/>
      <c r="Q398" s="262"/>
      <c r="R398" s="262"/>
      <c r="S398" s="262"/>
      <c r="T398" s="211"/>
      <c r="AT398" s="110" t="s">
        <v>148</v>
      </c>
      <c r="AU398" s="110" t="s">
        <v>78</v>
      </c>
    </row>
    <row r="399" spans="2:47" s="259" customFormat="1" ht="27">
      <c r="B399" s="119"/>
      <c r="D399" s="208" t="s">
        <v>159</v>
      </c>
      <c r="F399" s="212" t="s">
        <v>1326</v>
      </c>
      <c r="L399" s="119"/>
      <c r="M399" s="255"/>
      <c r="N399" s="256"/>
      <c r="O399" s="256"/>
      <c r="P399" s="256"/>
      <c r="Q399" s="256"/>
      <c r="R399" s="256"/>
      <c r="S399" s="256"/>
      <c r="T399" s="257"/>
      <c r="AT399" s="110" t="s">
        <v>159</v>
      </c>
      <c r="AU399" s="110" t="s">
        <v>78</v>
      </c>
    </row>
    <row r="400" spans="2:12" s="259" customFormat="1" ht="6.95" customHeight="1">
      <c r="B400" s="142"/>
      <c r="C400" s="143"/>
      <c r="D400" s="143"/>
      <c r="E400" s="143"/>
      <c r="F400" s="143"/>
      <c r="G400" s="143"/>
      <c r="H400" s="143"/>
      <c r="I400" s="143"/>
      <c r="J400" s="143"/>
      <c r="K400" s="143"/>
      <c r="L400" s="119"/>
    </row>
  </sheetData>
  <sheetProtection algorithmName="SHA-512" hashValue="Tv2nqC3I3ERihVEzMYZkx3Vhjwiu8xS5gGV6QvSPOjVHCU88THpzM0hgOh8g3A8hQ+Zke0RzTs/z5gS2mDidQw==" saltValue="Qas4bXpdrbgHVoZH0nZybg==" spinCount="100000" sheet="1" objects="1" scenarios="1"/>
  <autoFilter ref="C95:K399"/>
  <mergeCells count="13">
    <mergeCell ref="E88:H88"/>
    <mergeCell ref="G1:H1"/>
    <mergeCell ref="L2:V2"/>
    <mergeCell ref="E49:H49"/>
    <mergeCell ref="E51:H51"/>
    <mergeCell ref="J55:J56"/>
    <mergeCell ref="E84:H84"/>
    <mergeCell ref="E86:H86"/>
    <mergeCell ref="E7:H7"/>
    <mergeCell ref="E9:H9"/>
    <mergeCell ref="E11:H11"/>
    <mergeCell ref="E26:H26"/>
    <mergeCell ref="E47:H47"/>
  </mergeCells>
  <hyperlinks>
    <hyperlink ref="F1:G1" location="C2" display="1) Krycí list soupisu"/>
    <hyperlink ref="G1:H1" location="C58"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
  <sheetViews>
    <sheetView showZeros="0" view="pageBreakPreview" zoomScaleSheetLayoutView="100" workbookViewId="0" topLeftCell="A1">
      <selection activeCell="F7" sqref="F7"/>
    </sheetView>
  </sheetViews>
  <sheetFormatPr defaultColWidth="9.33203125" defaultRowHeight="13.5"/>
  <cols>
    <col min="1" max="1" width="14.33203125" style="322" customWidth="1"/>
    <col min="2" max="2" width="100.33203125" style="322" customWidth="1"/>
    <col min="3" max="3" width="11.33203125" style="322" customWidth="1"/>
    <col min="4" max="4" width="12.66015625" style="322" customWidth="1"/>
    <col min="5" max="5" width="13.16015625" style="322" customWidth="1"/>
    <col min="6" max="6" width="14.66015625" style="322" customWidth="1"/>
    <col min="7" max="256" width="9.33203125" style="322" customWidth="1"/>
    <col min="257" max="257" width="14.33203125" style="322" customWidth="1"/>
    <col min="258" max="258" width="100.33203125" style="322" customWidth="1"/>
    <col min="259" max="259" width="11.33203125" style="322" customWidth="1"/>
    <col min="260" max="260" width="12.66015625" style="322" customWidth="1"/>
    <col min="261" max="261" width="13.16015625" style="322" customWidth="1"/>
    <col min="262" max="262" width="14.66015625" style="322" customWidth="1"/>
    <col min="263" max="512" width="9.33203125" style="322" customWidth="1"/>
    <col min="513" max="513" width="14.33203125" style="322" customWidth="1"/>
    <col min="514" max="514" width="100.33203125" style="322" customWidth="1"/>
    <col min="515" max="515" width="11.33203125" style="322" customWidth="1"/>
    <col min="516" max="516" width="12.66015625" style="322" customWidth="1"/>
    <col min="517" max="517" width="13.16015625" style="322" customWidth="1"/>
    <col min="518" max="518" width="14.66015625" style="322" customWidth="1"/>
    <col min="519" max="768" width="9.33203125" style="322" customWidth="1"/>
    <col min="769" max="769" width="14.33203125" style="322" customWidth="1"/>
    <col min="770" max="770" width="100.33203125" style="322" customWidth="1"/>
    <col min="771" max="771" width="11.33203125" style="322" customWidth="1"/>
    <col min="772" max="772" width="12.66015625" style="322" customWidth="1"/>
    <col min="773" max="773" width="13.16015625" style="322" customWidth="1"/>
    <col min="774" max="774" width="14.66015625" style="322" customWidth="1"/>
    <col min="775" max="1024" width="9.33203125" style="322" customWidth="1"/>
    <col min="1025" max="1025" width="14.33203125" style="322" customWidth="1"/>
    <col min="1026" max="1026" width="100.33203125" style="322" customWidth="1"/>
    <col min="1027" max="1027" width="11.33203125" style="322" customWidth="1"/>
    <col min="1028" max="1028" width="12.66015625" style="322" customWidth="1"/>
    <col min="1029" max="1029" width="13.16015625" style="322" customWidth="1"/>
    <col min="1030" max="1030" width="14.66015625" style="322" customWidth="1"/>
    <col min="1031" max="1280" width="9.33203125" style="322" customWidth="1"/>
    <col min="1281" max="1281" width="14.33203125" style="322" customWidth="1"/>
    <col min="1282" max="1282" width="100.33203125" style="322" customWidth="1"/>
    <col min="1283" max="1283" width="11.33203125" style="322" customWidth="1"/>
    <col min="1284" max="1284" width="12.66015625" style="322" customWidth="1"/>
    <col min="1285" max="1285" width="13.16015625" style="322" customWidth="1"/>
    <col min="1286" max="1286" width="14.66015625" style="322" customWidth="1"/>
    <col min="1287" max="1536" width="9.33203125" style="322" customWidth="1"/>
    <col min="1537" max="1537" width="14.33203125" style="322" customWidth="1"/>
    <col min="1538" max="1538" width="100.33203125" style="322" customWidth="1"/>
    <col min="1539" max="1539" width="11.33203125" style="322" customWidth="1"/>
    <col min="1540" max="1540" width="12.66015625" style="322" customWidth="1"/>
    <col min="1541" max="1541" width="13.16015625" style="322" customWidth="1"/>
    <col min="1542" max="1542" width="14.66015625" style="322" customWidth="1"/>
    <col min="1543" max="1792" width="9.33203125" style="322" customWidth="1"/>
    <col min="1793" max="1793" width="14.33203125" style="322" customWidth="1"/>
    <col min="1794" max="1794" width="100.33203125" style="322" customWidth="1"/>
    <col min="1795" max="1795" width="11.33203125" style="322" customWidth="1"/>
    <col min="1796" max="1796" width="12.66015625" style="322" customWidth="1"/>
    <col min="1797" max="1797" width="13.16015625" style="322" customWidth="1"/>
    <col min="1798" max="1798" width="14.66015625" style="322" customWidth="1"/>
    <col min="1799" max="2048" width="9.33203125" style="322" customWidth="1"/>
    <col min="2049" max="2049" width="14.33203125" style="322" customWidth="1"/>
    <col min="2050" max="2050" width="100.33203125" style="322" customWidth="1"/>
    <col min="2051" max="2051" width="11.33203125" style="322" customWidth="1"/>
    <col min="2052" max="2052" width="12.66015625" style="322" customWidth="1"/>
    <col min="2053" max="2053" width="13.16015625" style="322" customWidth="1"/>
    <col min="2054" max="2054" width="14.66015625" style="322" customWidth="1"/>
    <col min="2055" max="2304" width="9.33203125" style="322" customWidth="1"/>
    <col min="2305" max="2305" width="14.33203125" style="322" customWidth="1"/>
    <col min="2306" max="2306" width="100.33203125" style="322" customWidth="1"/>
    <col min="2307" max="2307" width="11.33203125" style="322" customWidth="1"/>
    <col min="2308" max="2308" width="12.66015625" style="322" customWidth="1"/>
    <col min="2309" max="2309" width="13.16015625" style="322" customWidth="1"/>
    <col min="2310" max="2310" width="14.66015625" style="322" customWidth="1"/>
    <col min="2311" max="2560" width="9.33203125" style="322" customWidth="1"/>
    <col min="2561" max="2561" width="14.33203125" style="322" customWidth="1"/>
    <col min="2562" max="2562" width="100.33203125" style="322" customWidth="1"/>
    <col min="2563" max="2563" width="11.33203125" style="322" customWidth="1"/>
    <col min="2564" max="2564" width="12.66015625" style="322" customWidth="1"/>
    <col min="2565" max="2565" width="13.16015625" style="322" customWidth="1"/>
    <col min="2566" max="2566" width="14.66015625" style="322" customWidth="1"/>
    <col min="2567" max="2816" width="9.33203125" style="322" customWidth="1"/>
    <col min="2817" max="2817" width="14.33203125" style="322" customWidth="1"/>
    <col min="2818" max="2818" width="100.33203125" style="322" customWidth="1"/>
    <col min="2819" max="2819" width="11.33203125" style="322" customWidth="1"/>
    <col min="2820" max="2820" width="12.66015625" style="322" customWidth="1"/>
    <col min="2821" max="2821" width="13.16015625" style="322" customWidth="1"/>
    <col min="2822" max="2822" width="14.66015625" style="322" customWidth="1"/>
    <col min="2823" max="3072" width="9.33203125" style="322" customWidth="1"/>
    <col min="3073" max="3073" width="14.33203125" style="322" customWidth="1"/>
    <col min="3074" max="3074" width="100.33203125" style="322" customWidth="1"/>
    <col min="3075" max="3075" width="11.33203125" style="322" customWidth="1"/>
    <col min="3076" max="3076" width="12.66015625" style="322" customWidth="1"/>
    <col min="3077" max="3077" width="13.16015625" style="322" customWidth="1"/>
    <col min="3078" max="3078" width="14.66015625" style="322" customWidth="1"/>
    <col min="3079" max="3328" width="9.33203125" style="322" customWidth="1"/>
    <col min="3329" max="3329" width="14.33203125" style="322" customWidth="1"/>
    <col min="3330" max="3330" width="100.33203125" style="322" customWidth="1"/>
    <col min="3331" max="3331" width="11.33203125" style="322" customWidth="1"/>
    <col min="3332" max="3332" width="12.66015625" style="322" customWidth="1"/>
    <col min="3333" max="3333" width="13.16015625" style="322" customWidth="1"/>
    <col min="3334" max="3334" width="14.66015625" style="322" customWidth="1"/>
    <col min="3335" max="3584" width="9.33203125" style="322" customWidth="1"/>
    <col min="3585" max="3585" width="14.33203125" style="322" customWidth="1"/>
    <col min="3586" max="3586" width="100.33203125" style="322" customWidth="1"/>
    <col min="3587" max="3587" width="11.33203125" style="322" customWidth="1"/>
    <col min="3588" max="3588" width="12.66015625" style="322" customWidth="1"/>
    <col min="3589" max="3589" width="13.16015625" style="322" customWidth="1"/>
    <col min="3590" max="3590" width="14.66015625" style="322" customWidth="1"/>
    <col min="3591" max="3840" width="9.33203125" style="322" customWidth="1"/>
    <col min="3841" max="3841" width="14.33203125" style="322" customWidth="1"/>
    <col min="3842" max="3842" width="100.33203125" style="322" customWidth="1"/>
    <col min="3843" max="3843" width="11.33203125" style="322" customWidth="1"/>
    <col min="3844" max="3844" width="12.66015625" style="322" customWidth="1"/>
    <col min="3845" max="3845" width="13.16015625" style="322" customWidth="1"/>
    <col min="3846" max="3846" width="14.66015625" style="322" customWidth="1"/>
    <col min="3847" max="4096" width="9.33203125" style="322" customWidth="1"/>
    <col min="4097" max="4097" width="14.33203125" style="322" customWidth="1"/>
    <col min="4098" max="4098" width="100.33203125" style="322" customWidth="1"/>
    <col min="4099" max="4099" width="11.33203125" style="322" customWidth="1"/>
    <col min="4100" max="4100" width="12.66015625" style="322" customWidth="1"/>
    <col min="4101" max="4101" width="13.16015625" style="322" customWidth="1"/>
    <col min="4102" max="4102" width="14.66015625" style="322" customWidth="1"/>
    <col min="4103" max="4352" width="9.33203125" style="322" customWidth="1"/>
    <col min="4353" max="4353" width="14.33203125" style="322" customWidth="1"/>
    <col min="4354" max="4354" width="100.33203125" style="322" customWidth="1"/>
    <col min="4355" max="4355" width="11.33203125" style="322" customWidth="1"/>
    <col min="4356" max="4356" width="12.66015625" style="322" customWidth="1"/>
    <col min="4357" max="4357" width="13.16015625" style="322" customWidth="1"/>
    <col min="4358" max="4358" width="14.66015625" style="322" customWidth="1"/>
    <col min="4359" max="4608" width="9.33203125" style="322" customWidth="1"/>
    <col min="4609" max="4609" width="14.33203125" style="322" customWidth="1"/>
    <col min="4610" max="4610" width="100.33203125" style="322" customWidth="1"/>
    <col min="4611" max="4611" width="11.33203125" style="322" customWidth="1"/>
    <col min="4612" max="4612" width="12.66015625" style="322" customWidth="1"/>
    <col min="4613" max="4613" width="13.16015625" style="322" customWidth="1"/>
    <col min="4614" max="4614" width="14.66015625" style="322" customWidth="1"/>
    <col min="4615" max="4864" width="9.33203125" style="322" customWidth="1"/>
    <col min="4865" max="4865" width="14.33203125" style="322" customWidth="1"/>
    <col min="4866" max="4866" width="100.33203125" style="322" customWidth="1"/>
    <col min="4867" max="4867" width="11.33203125" style="322" customWidth="1"/>
    <col min="4868" max="4868" width="12.66015625" style="322" customWidth="1"/>
    <col min="4869" max="4869" width="13.16015625" style="322" customWidth="1"/>
    <col min="4870" max="4870" width="14.66015625" style="322" customWidth="1"/>
    <col min="4871" max="5120" width="9.33203125" style="322" customWidth="1"/>
    <col min="5121" max="5121" width="14.33203125" style="322" customWidth="1"/>
    <col min="5122" max="5122" width="100.33203125" style="322" customWidth="1"/>
    <col min="5123" max="5123" width="11.33203125" style="322" customWidth="1"/>
    <col min="5124" max="5124" width="12.66015625" style="322" customWidth="1"/>
    <col min="5125" max="5125" width="13.16015625" style="322" customWidth="1"/>
    <col min="5126" max="5126" width="14.66015625" style="322" customWidth="1"/>
    <col min="5127" max="5376" width="9.33203125" style="322" customWidth="1"/>
    <col min="5377" max="5377" width="14.33203125" style="322" customWidth="1"/>
    <col min="5378" max="5378" width="100.33203125" style="322" customWidth="1"/>
    <col min="5379" max="5379" width="11.33203125" style="322" customWidth="1"/>
    <col min="5380" max="5380" width="12.66015625" style="322" customWidth="1"/>
    <col min="5381" max="5381" width="13.16015625" style="322" customWidth="1"/>
    <col min="5382" max="5382" width="14.66015625" style="322" customWidth="1"/>
    <col min="5383" max="5632" width="9.33203125" style="322" customWidth="1"/>
    <col min="5633" max="5633" width="14.33203125" style="322" customWidth="1"/>
    <col min="5634" max="5634" width="100.33203125" style="322" customWidth="1"/>
    <col min="5635" max="5635" width="11.33203125" style="322" customWidth="1"/>
    <col min="5636" max="5636" width="12.66015625" style="322" customWidth="1"/>
    <col min="5637" max="5637" width="13.16015625" style="322" customWidth="1"/>
    <col min="5638" max="5638" width="14.66015625" style="322" customWidth="1"/>
    <col min="5639" max="5888" width="9.33203125" style="322" customWidth="1"/>
    <col min="5889" max="5889" width="14.33203125" style="322" customWidth="1"/>
    <col min="5890" max="5890" width="100.33203125" style="322" customWidth="1"/>
    <col min="5891" max="5891" width="11.33203125" style="322" customWidth="1"/>
    <col min="5892" max="5892" width="12.66015625" style="322" customWidth="1"/>
    <col min="5893" max="5893" width="13.16015625" style="322" customWidth="1"/>
    <col min="5894" max="5894" width="14.66015625" style="322" customWidth="1"/>
    <col min="5895" max="6144" width="9.33203125" style="322" customWidth="1"/>
    <col min="6145" max="6145" width="14.33203125" style="322" customWidth="1"/>
    <col min="6146" max="6146" width="100.33203125" style="322" customWidth="1"/>
    <col min="6147" max="6147" width="11.33203125" style="322" customWidth="1"/>
    <col min="6148" max="6148" width="12.66015625" style="322" customWidth="1"/>
    <col min="6149" max="6149" width="13.16015625" style="322" customWidth="1"/>
    <col min="6150" max="6150" width="14.66015625" style="322" customWidth="1"/>
    <col min="6151" max="6400" width="9.33203125" style="322" customWidth="1"/>
    <col min="6401" max="6401" width="14.33203125" style="322" customWidth="1"/>
    <col min="6402" max="6402" width="100.33203125" style="322" customWidth="1"/>
    <col min="6403" max="6403" width="11.33203125" style="322" customWidth="1"/>
    <col min="6404" max="6404" width="12.66015625" style="322" customWidth="1"/>
    <col min="6405" max="6405" width="13.16015625" style="322" customWidth="1"/>
    <col min="6406" max="6406" width="14.66015625" style="322" customWidth="1"/>
    <col min="6407" max="6656" width="9.33203125" style="322" customWidth="1"/>
    <col min="6657" max="6657" width="14.33203125" style="322" customWidth="1"/>
    <col min="6658" max="6658" width="100.33203125" style="322" customWidth="1"/>
    <col min="6659" max="6659" width="11.33203125" style="322" customWidth="1"/>
    <col min="6660" max="6660" width="12.66015625" style="322" customWidth="1"/>
    <col min="6661" max="6661" width="13.16015625" style="322" customWidth="1"/>
    <col min="6662" max="6662" width="14.66015625" style="322" customWidth="1"/>
    <col min="6663" max="6912" width="9.33203125" style="322" customWidth="1"/>
    <col min="6913" max="6913" width="14.33203125" style="322" customWidth="1"/>
    <col min="6914" max="6914" width="100.33203125" style="322" customWidth="1"/>
    <col min="6915" max="6915" width="11.33203125" style="322" customWidth="1"/>
    <col min="6916" max="6916" width="12.66015625" style="322" customWidth="1"/>
    <col min="6917" max="6917" width="13.16015625" style="322" customWidth="1"/>
    <col min="6918" max="6918" width="14.66015625" style="322" customWidth="1"/>
    <col min="6919" max="7168" width="9.33203125" style="322" customWidth="1"/>
    <col min="7169" max="7169" width="14.33203125" style="322" customWidth="1"/>
    <col min="7170" max="7170" width="100.33203125" style="322" customWidth="1"/>
    <col min="7171" max="7171" width="11.33203125" style="322" customWidth="1"/>
    <col min="7172" max="7172" width="12.66015625" style="322" customWidth="1"/>
    <col min="7173" max="7173" width="13.16015625" style="322" customWidth="1"/>
    <col min="7174" max="7174" width="14.66015625" style="322" customWidth="1"/>
    <col min="7175" max="7424" width="9.33203125" style="322" customWidth="1"/>
    <col min="7425" max="7425" width="14.33203125" style="322" customWidth="1"/>
    <col min="7426" max="7426" width="100.33203125" style="322" customWidth="1"/>
    <col min="7427" max="7427" width="11.33203125" style="322" customWidth="1"/>
    <col min="7428" max="7428" width="12.66015625" style="322" customWidth="1"/>
    <col min="7429" max="7429" width="13.16015625" style="322" customWidth="1"/>
    <col min="7430" max="7430" width="14.66015625" style="322" customWidth="1"/>
    <col min="7431" max="7680" width="9.33203125" style="322" customWidth="1"/>
    <col min="7681" max="7681" width="14.33203125" style="322" customWidth="1"/>
    <col min="7682" max="7682" width="100.33203125" style="322" customWidth="1"/>
    <col min="7683" max="7683" width="11.33203125" style="322" customWidth="1"/>
    <col min="7684" max="7684" width="12.66015625" style="322" customWidth="1"/>
    <col min="7685" max="7685" width="13.16015625" style="322" customWidth="1"/>
    <col min="7686" max="7686" width="14.66015625" style="322" customWidth="1"/>
    <col min="7687" max="7936" width="9.33203125" style="322" customWidth="1"/>
    <col min="7937" max="7937" width="14.33203125" style="322" customWidth="1"/>
    <col min="7938" max="7938" width="100.33203125" style="322" customWidth="1"/>
    <col min="7939" max="7939" width="11.33203125" style="322" customWidth="1"/>
    <col min="7940" max="7940" width="12.66015625" style="322" customWidth="1"/>
    <col min="7941" max="7941" width="13.16015625" style="322" customWidth="1"/>
    <col min="7942" max="7942" width="14.66015625" style="322" customWidth="1"/>
    <col min="7943" max="8192" width="9.33203125" style="322" customWidth="1"/>
    <col min="8193" max="8193" width="14.33203125" style="322" customWidth="1"/>
    <col min="8194" max="8194" width="100.33203125" style="322" customWidth="1"/>
    <col min="8195" max="8195" width="11.33203125" style="322" customWidth="1"/>
    <col min="8196" max="8196" width="12.66015625" style="322" customWidth="1"/>
    <col min="8197" max="8197" width="13.16015625" style="322" customWidth="1"/>
    <col min="8198" max="8198" width="14.66015625" style="322" customWidth="1"/>
    <col min="8199" max="8448" width="9.33203125" style="322" customWidth="1"/>
    <col min="8449" max="8449" width="14.33203125" style="322" customWidth="1"/>
    <col min="8450" max="8450" width="100.33203125" style="322" customWidth="1"/>
    <col min="8451" max="8451" width="11.33203125" style="322" customWidth="1"/>
    <col min="8452" max="8452" width="12.66015625" style="322" customWidth="1"/>
    <col min="8453" max="8453" width="13.16015625" style="322" customWidth="1"/>
    <col min="8454" max="8454" width="14.66015625" style="322" customWidth="1"/>
    <col min="8455" max="8704" width="9.33203125" style="322" customWidth="1"/>
    <col min="8705" max="8705" width="14.33203125" style="322" customWidth="1"/>
    <col min="8706" max="8706" width="100.33203125" style="322" customWidth="1"/>
    <col min="8707" max="8707" width="11.33203125" style="322" customWidth="1"/>
    <col min="8708" max="8708" width="12.66015625" style="322" customWidth="1"/>
    <col min="8709" max="8709" width="13.16015625" style="322" customWidth="1"/>
    <col min="8710" max="8710" width="14.66015625" style="322" customWidth="1"/>
    <col min="8711" max="8960" width="9.33203125" style="322" customWidth="1"/>
    <col min="8961" max="8961" width="14.33203125" style="322" customWidth="1"/>
    <col min="8962" max="8962" width="100.33203125" style="322" customWidth="1"/>
    <col min="8963" max="8963" width="11.33203125" style="322" customWidth="1"/>
    <col min="8964" max="8964" width="12.66015625" style="322" customWidth="1"/>
    <col min="8965" max="8965" width="13.16015625" style="322" customWidth="1"/>
    <col min="8966" max="8966" width="14.66015625" style="322" customWidth="1"/>
    <col min="8967" max="9216" width="9.33203125" style="322" customWidth="1"/>
    <col min="9217" max="9217" width="14.33203125" style="322" customWidth="1"/>
    <col min="9218" max="9218" width="100.33203125" style="322" customWidth="1"/>
    <col min="9219" max="9219" width="11.33203125" style="322" customWidth="1"/>
    <col min="9220" max="9220" width="12.66015625" style="322" customWidth="1"/>
    <col min="9221" max="9221" width="13.16015625" style="322" customWidth="1"/>
    <col min="9222" max="9222" width="14.66015625" style="322" customWidth="1"/>
    <col min="9223" max="9472" width="9.33203125" style="322" customWidth="1"/>
    <col min="9473" max="9473" width="14.33203125" style="322" customWidth="1"/>
    <col min="9474" max="9474" width="100.33203125" style="322" customWidth="1"/>
    <col min="9475" max="9475" width="11.33203125" style="322" customWidth="1"/>
    <col min="9476" max="9476" width="12.66015625" style="322" customWidth="1"/>
    <col min="9477" max="9477" width="13.16015625" style="322" customWidth="1"/>
    <col min="9478" max="9478" width="14.66015625" style="322" customWidth="1"/>
    <col min="9479" max="9728" width="9.33203125" style="322" customWidth="1"/>
    <col min="9729" max="9729" width="14.33203125" style="322" customWidth="1"/>
    <col min="9730" max="9730" width="100.33203125" style="322" customWidth="1"/>
    <col min="9731" max="9731" width="11.33203125" style="322" customWidth="1"/>
    <col min="9732" max="9732" width="12.66015625" style="322" customWidth="1"/>
    <col min="9733" max="9733" width="13.16015625" style="322" customWidth="1"/>
    <col min="9734" max="9734" width="14.66015625" style="322" customWidth="1"/>
    <col min="9735" max="9984" width="9.33203125" style="322" customWidth="1"/>
    <col min="9985" max="9985" width="14.33203125" style="322" customWidth="1"/>
    <col min="9986" max="9986" width="100.33203125" style="322" customWidth="1"/>
    <col min="9987" max="9987" width="11.33203125" style="322" customWidth="1"/>
    <col min="9988" max="9988" width="12.66015625" style="322" customWidth="1"/>
    <col min="9989" max="9989" width="13.16015625" style="322" customWidth="1"/>
    <col min="9990" max="9990" width="14.66015625" style="322" customWidth="1"/>
    <col min="9991" max="10240" width="9.33203125" style="322" customWidth="1"/>
    <col min="10241" max="10241" width="14.33203125" style="322" customWidth="1"/>
    <col min="10242" max="10242" width="100.33203125" style="322" customWidth="1"/>
    <col min="10243" max="10243" width="11.33203125" style="322" customWidth="1"/>
    <col min="10244" max="10244" width="12.66015625" style="322" customWidth="1"/>
    <col min="10245" max="10245" width="13.16015625" style="322" customWidth="1"/>
    <col min="10246" max="10246" width="14.66015625" style="322" customWidth="1"/>
    <col min="10247" max="10496" width="9.33203125" style="322" customWidth="1"/>
    <col min="10497" max="10497" width="14.33203125" style="322" customWidth="1"/>
    <col min="10498" max="10498" width="100.33203125" style="322" customWidth="1"/>
    <col min="10499" max="10499" width="11.33203125" style="322" customWidth="1"/>
    <col min="10500" max="10500" width="12.66015625" style="322" customWidth="1"/>
    <col min="10501" max="10501" width="13.16015625" style="322" customWidth="1"/>
    <col min="10502" max="10502" width="14.66015625" style="322" customWidth="1"/>
    <col min="10503" max="10752" width="9.33203125" style="322" customWidth="1"/>
    <col min="10753" max="10753" width="14.33203125" style="322" customWidth="1"/>
    <col min="10754" max="10754" width="100.33203125" style="322" customWidth="1"/>
    <col min="10755" max="10755" width="11.33203125" style="322" customWidth="1"/>
    <col min="10756" max="10756" width="12.66015625" style="322" customWidth="1"/>
    <col min="10757" max="10757" width="13.16015625" style="322" customWidth="1"/>
    <col min="10758" max="10758" width="14.66015625" style="322" customWidth="1"/>
    <col min="10759" max="11008" width="9.33203125" style="322" customWidth="1"/>
    <col min="11009" max="11009" width="14.33203125" style="322" customWidth="1"/>
    <col min="11010" max="11010" width="100.33203125" style="322" customWidth="1"/>
    <col min="11011" max="11011" width="11.33203125" style="322" customWidth="1"/>
    <col min="11012" max="11012" width="12.66015625" style="322" customWidth="1"/>
    <col min="11013" max="11013" width="13.16015625" style="322" customWidth="1"/>
    <col min="11014" max="11014" width="14.66015625" style="322" customWidth="1"/>
    <col min="11015" max="11264" width="9.33203125" style="322" customWidth="1"/>
    <col min="11265" max="11265" width="14.33203125" style="322" customWidth="1"/>
    <col min="11266" max="11266" width="100.33203125" style="322" customWidth="1"/>
    <col min="11267" max="11267" width="11.33203125" style="322" customWidth="1"/>
    <col min="11268" max="11268" width="12.66015625" style="322" customWidth="1"/>
    <col min="11269" max="11269" width="13.16015625" style="322" customWidth="1"/>
    <col min="11270" max="11270" width="14.66015625" style="322" customWidth="1"/>
    <col min="11271" max="11520" width="9.33203125" style="322" customWidth="1"/>
    <col min="11521" max="11521" width="14.33203125" style="322" customWidth="1"/>
    <col min="11522" max="11522" width="100.33203125" style="322" customWidth="1"/>
    <col min="11523" max="11523" width="11.33203125" style="322" customWidth="1"/>
    <col min="11524" max="11524" width="12.66015625" style="322" customWidth="1"/>
    <col min="11525" max="11525" width="13.16015625" style="322" customWidth="1"/>
    <col min="11526" max="11526" width="14.66015625" style="322" customWidth="1"/>
    <col min="11527" max="11776" width="9.33203125" style="322" customWidth="1"/>
    <col min="11777" max="11777" width="14.33203125" style="322" customWidth="1"/>
    <col min="11778" max="11778" width="100.33203125" style="322" customWidth="1"/>
    <col min="11779" max="11779" width="11.33203125" style="322" customWidth="1"/>
    <col min="11780" max="11780" width="12.66015625" style="322" customWidth="1"/>
    <col min="11781" max="11781" width="13.16015625" style="322" customWidth="1"/>
    <col min="11782" max="11782" width="14.66015625" style="322" customWidth="1"/>
    <col min="11783" max="12032" width="9.33203125" style="322" customWidth="1"/>
    <col min="12033" max="12033" width="14.33203125" style="322" customWidth="1"/>
    <col min="12034" max="12034" width="100.33203125" style="322" customWidth="1"/>
    <col min="12035" max="12035" width="11.33203125" style="322" customWidth="1"/>
    <col min="12036" max="12036" width="12.66015625" style="322" customWidth="1"/>
    <col min="12037" max="12037" width="13.16015625" style="322" customWidth="1"/>
    <col min="12038" max="12038" width="14.66015625" style="322" customWidth="1"/>
    <col min="12039" max="12288" width="9.33203125" style="322" customWidth="1"/>
    <col min="12289" max="12289" width="14.33203125" style="322" customWidth="1"/>
    <col min="12290" max="12290" width="100.33203125" style="322" customWidth="1"/>
    <col min="12291" max="12291" width="11.33203125" style="322" customWidth="1"/>
    <col min="12292" max="12292" width="12.66015625" style="322" customWidth="1"/>
    <col min="12293" max="12293" width="13.16015625" style="322" customWidth="1"/>
    <col min="12294" max="12294" width="14.66015625" style="322" customWidth="1"/>
    <col min="12295" max="12544" width="9.33203125" style="322" customWidth="1"/>
    <col min="12545" max="12545" width="14.33203125" style="322" customWidth="1"/>
    <col min="12546" max="12546" width="100.33203125" style="322" customWidth="1"/>
    <col min="12547" max="12547" width="11.33203125" style="322" customWidth="1"/>
    <col min="12548" max="12548" width="12.66015625" style="322" customWidth="1"/>
    <col min="12549" max="12549" width="13.16015625" style="322" customWidth="1"/>
    <col min="12550" max="12550" width="14.66015625" style="322" customWidth="1"/>
    <col min="12551" max="12800" width="9.33203125" style="322" customWidth="1"/>
    <col min="12801" max="12801" width="14.33203125" style="322" customWidth="1"/>
    <col min="12802" max="12802" width="100.33203125" style="322" customWidth="1"/>
    <col min="12803" max="12803" width="11.33203125" style="322" customWidth="1"/>
    <col min="12804" max="12804" width="12.66015625" style="322" customWidth="1"/>
    <col min="12805" max="12805" width="13.16015625" style="322" customWidth="1"/>
    <col min="12806" max="12806" width="14.66015625" style="322" customWidth="1"/>
    <col min="12807" max="13056" width="9.33203125" style="322" customWidth="1"/>
    <col min="13057" max="13057" width="14.33203125" style="322" customWidth="1"/>
    <col min="13058" max="13058" width="100.33203125" style="322" customWidth="1"/>
    <col min="13059" max="13059" width="11.33203125" style="322" customWidth="1"/>
    <col min="13060" max="13060" width="12.66015625" style="322" customWidth="1"/>
    <col min="13061" max="13061" width="13.16015625" style="322" customWidth="1"/>
    <col min="13062" max="13062" width="14.66015625" style="322" customWidth="1"/>
    <col min="13063" max="13312" width="9.33203125" style="322" customWidth="1"/>
    <col min="13313" max="13313" width="14.33203125" style="322" customWidth="1"/>
    <col min="13314" max="13314" width="100.33203125" style="322" customWidth="1"/>
    <col min="13315" max="13315" width="11.33203125" style="322" customWidth="1"/>
    <col min="13316" max="13316" width="12.66015625" style="322" customWidth="1"/>
    <col min="13317" max="13317" width="13.16015625" style="322" customWidth="1"/>
    <col min="13318" max="13318" width="14.66015625" style="322" customWidth="1"/>
    <col min="13319" max="13568" width="9.33203125" style="322" customWidth="1"/>
    <col min="13569" max="13569" width="14.33203125" style="322" customWidth="1"/>
    <col min="13570" max="13570" width="100.33203125" style="322" customWidth="1"/>
    <col min="13571" max="13571" width="11.33203125" style="322" customWidth="1"/>
    <col min="13572" max="13572" width="12.66015625" style="322" customWidth="1"/>
    <col min="13573" max="13573" width="13.16015625" style="322" customWidth="1"/>
    <col min="13574" max="13574" width="14.66015625" style="322" customWidth="1"/>
    <col min="13575" max="13824" width="9.33203125" style="322" customWidth="1"/>
    <col min="13825" max="13825" width="14.33203125" style="322" customWidth="1"/>
    <col min="13826" max="13826" width="100.33203125" style="322" customWidth="1"/>
    <col min="13827" max="13827" width="11.33203125" style="322" customWidth="1"/>
    <col min="13828" max="13828" width="12.66015625" style="322" customWidth="1"/>
    <col min="13829" max="13829" width="13.16015625" style="322" customWidth="1"/>
    <col min="13830" max="13830" width="14.66015625" style="322" customWidth="1"/>
    <col min="13831" max="14080" width="9.33203125" style="322" customWidth="1"/>
    <col min="14081" max="14081" width="14.33203125" style="322" customWidth="1"/>
    <col min="14082" max="14082" width="100.33203125" style="322" customWidth="1"/>
    <col min="14083" max="14083" width="11.33203125" style="322" customWidth="1"/>
    <col min="14084" max="14084" width="12.66015625" style="322" customWidth="1"/>
    <col min="14085" max="14085" width="13.16015625" style="322" customWidth="1"/>
    <col min="14086" max="14086" width="14.66015625" style="322" customWidth="1"/>
    <col min="14087" max="14336" width="9.33203125" style="322" customWidth="1"/>
    <col min="14337" max="14337" width="14.33203125" style="322" customWidth="1"/>
    <col min="14338" max="14338" width="100.33203125" style="322" customWidth="1"/>
    <col min="14339" max="14339" width="11.33203125" style="322" customWidth="1"/>
    <col min="14340" max="14340" width="12.66015625" style="322" customWidth="1"/>
    <col min="14341" max="14341" width="13.16015625" style="322" customWidth="1"/>
    <col min="14342" max="14342" width="14.66015625" style="322" customWidth="1"/>
    <col min="14343" max="14592" width="9.33203125" style="322" customWidth="1"/>
    <col min="14593" max="14593" width="14.33203125" style="322" customWidth="1"/>
    <col min="14594" max="14594" width="100.33203125" style="322" customWidth="1"/>
    <col min="14595" max="14595" width="11.33203125" style="322" customWidth="1"/>
    <col min="14596" max="14596" width="12.66015625" style="322" customWidth="1"/>
    <col min="14597" max="14597" width="13.16015625" style="322" customWidth="1"/>
    <col min="14598" max="14598" width="14.66015625" style="322" customWidth="1"/>
    <col min="14599" max="14848" width="9.33203125" style="322" customWidth="1"/>
    <col min="14849" max="14849" width="14.33203125" style="322" customWidth="1"/>
    <col min="14850" max="14850" width="100.33203125" style="322" customWidth="1"/>
    <col min="14851" max="14851" width="11.33203125" style="322" customWidth="1"/>
    <col min="14852" max="14852" width="12.66015625" style="322" customWidth="1"/>
    <col min="14853" max="14853" width="13.16015625" style="322" customWidth="1"/>
    <col min="14854" max="14854" width="14.66015625" style="322" customWidth="1"/>
    <col min="14855" max="15104" width="9.33203125" style="322" customWidth="1"/>
    <col min="15105" max="15105" width="14.33203125" style="322" customWidth="1"/>
    <col min="15106" max="15106" width="100.33203125" style="322" customWidth="1"/>
    <col min="15107" max="15107" width="11.33203125" style="322" customWidth="1"/>
    <col min="15108" max="15108" width="12.66015625" style="322" customWidth="1"/>
    <col min="15109" max="15109" width="13.16015625" style="322" customWidth="1"/>
    <col min="15110" max="15110" width="14.66015625" style="322" customWidth="1"/>
    <col min="15111" max="15360" width="9.33203125" style="322" customWidth="1"/>
    <col min="15361" max="15361" width="14.33203125" style="322" customWidth="1"/>
    <col min="15362" max="15362" width="100.33203125" style="322" customWidth="1"/>
    <col min="15363" max="15363" width="11.33203125" style="322" customWidth="1"/>
    <col min="15364" max="15364" width="12.66015625" style="322" customWidth="1"/>
    <col min="15365" max="15365" width="13.16015625" style="322" customWidth="1"/>
    <col min="15366" max="15366" width="14.66015625" style="322" customWidth="1"/>
    <col min="15367" max="15616" width="9.33203125" style="322" customWidth="1"/>
    <col min="15617" max="15617" width="14.33203125" style="322" customWidth="1"/>
    <col min="15618" max="15618" width="100.33203125" style="322" customWidth="1"/>
    <col min="15619" max="15619" width="11.33203125" style="322" customWidth="1"/>
    <col min="15620" max="15620" width="12.66015625" style="322" customWidth="1"/>
    <col min="15621" max="15621" width="13.16015625" style="322" customWidth="1"/>
    <col min="15622" max="15622" width="14.66015625" style="322" customWidth="1"/>
    <col min="15623" max="15872" width="9.33203125" style="322" customWidth="1"/>
    <col min="15873" max="15873" width="14.33203125" style="322" customWidth="1"/>
    <col min="15874" max="15874" width="100.33203125" style="322" customWidth="1"/>
    <col min="15875" max="15875" width="11.33203125" style="322" customWidth="1"/>
    <col min="15876" max="15876" width="12.66015625" style="322" customWidth="1"/>
    <col min="15877" max="15877" width="13.16015625" style="322" customWidth="1"/>
    <col min="15878" max="15878" width="14.66015625" style="322" customWidth="1"/>
    <col min="15879" max="16128" width="9.33203125" style="322" customWidth="1"/>
    <col min="16129" max="16129" width="14.33203125" style="322" customWidth="1"/>
    <col min="16130" max="16130" width="100.33203125" style="322" customWidth="1"/>
    <col min="16131" max="16131" width="11.33203125" style="322" customWidth="1"/>
    <col min="16132" max="16132" width="12.66015625" style="322" customWidth="1"/>
    <col min="16133" max="16133" width="13.16015625" style="322" customWidth="1"/>
    <col min="16134" max="16134" width="14.66015625" style="322" customWidth="1"/>
    <col min="16135" max="16384" width="9.33203125" style="322" customWidth="1"/>
  </cols>
  <sheetData>
    <row r="1" spans="1:6" ht="12.75">
      <c r="A1" s="497" t="s">
        <v>1906</v>
      </c>
      <c r="B1" s="499" t="s">
        <v>1907</v>
      </c>
      <c r="C1" s="500"/>
      <c r="D1" s="500"/>
      <c r="E1" s="501"/>
      <c r="F1" s="501"/>
    </row>
    <row r="2" spans="1:6" ht="9.6" customHeight="1" thickBot="1">
      <c r="A2" s="498"/>
      <c r="B2" s="502"/>
      <c r="C2" s="503"/>
      <c r="D2" s="503"/>
      <c r="E2" s="504"/>
      <c r="F2" s="504"/>
    </row>
    <row r="3" spans="1:6" s="328" customFormat="1" ht="25.5">
      <c r="A3" s="323" t="s">
        <v>1908</v>
      </c>
      <c r="B3" s="324" t="s">
        <v>1909</v>
      </c>
      <c r="C3" s="325" t="s">
        <v>1910</v>
      </c>
      <c r="D3" s="325" t="s">
        <v>127</v>
      </c>
      <c r="E3" s="326" t="s">
        <v>1911</v>
      </c>
      <c r="F3" s="327" t="s">
        <v>1912</v>
      </c>
    </row>
    <row r="4" spans="1:6" s="328" customFormat="1" ht="12" customHeight="1">
      <c r="A4" s="329">
        <v>1</v>
      </c>
      <c r="B4" s="330">
        <v>2</v>
      </c>
      <c r="C4" s="330">
        <v>3</v>
      </c>
      <c r="D4" s="330">
        <v>4</v>
      </c>
      <c r="E4" s="331">
        <v>5</v>
      </c>
      <c r="F4" s="332">
        <v>6</v>
      </c>
    </row>
    <row r="5" spans="1:6" s="328" customFormat="1" ht="13.5" thickBot="1">
      <c r="A5" s="333" t="s">
        <v>1913</v>
      </c>
      <c r="B5" s="334" t="s">
        <v>1913</v>
      </c>
      <c r="C5" s="334" t="s">
        <v>1914</v>
      </c>
      <c r="D5" s="334" t="s">
        <v>1914</v>
      </c>
      <c r="E5" s="334" t="s">
        <v>1915</v>
      </c>
      <c r="F5" s="335" t="s">
        <v>1915</v>
      </c>
    </row>
    <row r="6" spans="1:6" ht="21.75" customHeight="1">
      <c r="A6" s="336"/>
      <c r="B6" s="337" t="s">
        <v>1916</v>
      </c>
      <c r="C6" s="338"/>
      <c r="D6" s="339"/>
      <c r="E6" s="340"/>
      <c r="F6" s="341">
        <f>E6*D6</f>
        <v>0</v>
      </c>
    </row>
    <row r="7" spans="1:6" ht="15" customHeight="1">
      <c r="A7" s="336" t="s">
        <v>1917</v>
      </c>
      <c r="B7" s="342" t="s">
        <v>1918</v>
      </c>
      <c r="C7" s="338" t="s">
        <v>1589</v>
      </c>
      <c r="D7" s="339">
        <v>1</v>
      </c>
      <c r="E7" s="106"/>
      <c r="F7" s="341">
        <f>E7*D7</f>
        <v>0</v>
      </c>
    </row>
    <row r="8" spans="1:6" ht="366" customHeight="1">
      <c r="A8" s="343"/>
      <c r="B8" s="344" t="s">
        <v>1919</v>
      </c>
      <c r="C8" s="345"/>
      <c r="D8" s="346"/>
      <c r="E8" s="347"/>
      <c r="F8" s="348"/>
    </row>
    <row r="9" spans="1:6" ht="20.25" customHeight="1">
      <c r="A9" s="336" t="s">
        <v>1920</v>
      </c>
      <c r="B9" s="349" t="s">
        <v>1921</v>
      </c>
      <c r="C9" s="338"/>
      <c r="D9" s="339"/>
      <c r="E9" s="340"/>
      <c r="F9" s="341"/>
    </row>
    <row r="10" spans="1:6" ht="28.5" customHeight="1">
      <c r="A10" s="350"/>
      <c r="B10" s="351" t="s">
        <v>1922</v>
      </c>
      <c r="C10" s="352"/>
      <c r="D10" s="353"/>
      <c r="E10" s="354"/>
      <c r="F10" s="355"/>
    </row>
    <row r="11" spans="1:6" ht="13.15" customHeight="1">
      <c r="A11" s="350" t="s">
        <v>1923</v>
      </c>
      <c r="B11" s="356" t="s">
        <v>1924</v>
      </c>
      <c r="C11" s="352" t="s">
        <v>1589</v>
      </c>
      <c r="D11" s="353">
        <v>1</v>
      </c>
      <c r="E11" s="107"/>
      <c r="F11" s="355">
        <f>E11*D11</f>
        <v>0</v>
      </c>
    </row>
    <row r="12" spans="1:6" ht="16.15" customHeight="1">
      <c r="A12" s="336"/>
      <c r="B12" s="357" t="s">
        <v>1925</v>
      </c>
      <c r="C12" s="338"/>
      <c r="D12" s="339"/>
      <c r="E12" s="340"/>
      <c r="F12" s="341"/>
    </row>
    <row r="13" spans="1:6" ht="13.15" customHeight="1">
      <c r="A13" s="358"/>
      <c r="B13" s="359"/>
      <c r="C13" s="360"/>
      <c r="D13" s="361"/>
      <c r="E13" s="362"/>
      <c r="F13" s="363">
        <f>E13*D13</f>
        <v>0</v>
      </c>
    </row>
    <row r="14" spans="1:6" ht="12" customHeight="1" thickBot="1">
      <c r="A14" s="364"/>
      <c r="B14" s="365"/>
      <c r="C14" s="366"/>
      <c r="D14" s="367"/>
      <c r="E14" s="368"/>
      <c r="F14" s="363"/>
    </row>
    <row r="15" spans="1:6" ht="9.75" customHeight="1" hidden="1" thickBot="1">
      <c r="A15" s="364"/>
      <c r="B15" s="369"/>
      <c r="C15" s="370"/>
      <c r="D15" s="371"/>
      <c r="E15" s="372"/>
      <c r="F15" s="373"/>
    </row>
    <row r="16" spans="1:6" ht="13.5" customHeight="1" thickBot="1">
      <c r="A16" s="374" t="s">
        <v>1926</v>
      </c>
      <c r="B16" s="494" t="s">
        <v>1927</v>
      </c>
      <c r="C16" s="495"/>
      <c r="D16" s="495"/>
      <c r="E16" s="496"/>
      <c r="F16" s="375">
        <f>SUM(F6:F13)</f>
        <v>0</v>
      </c>
    </row>
  </sheetData>
  <sheetProtection algorithmName="SHA-512" hashValue="evqAM+4HwjQQ+n0OPwdsS8wH4HDzyKara41K/V5kISVJl0kArzoqU9pzpgdnUVtpxE8VOF0rzXnDgawjdgU2BQ==" saltValue="MXRKE535ySmmUWfQ97cZ6g==" spinCount="100000" sheet="1" objects="1" scenarios="1"/>
  <mergeCells count="6">
    <mergeCell ref="B16:E16"/>
    <mergeCell ref="A1:A2"/>
    <mergeCell ref="B1:D1"/>
    <mergeCell ref="E1:F1"/>
    <mergeCell ref="B2:D2"/>
    <mergeCell ref="E2:F2"/>
  </mergeCells>
  <printOptions horizontalCentered="1"/>
  <pageMargins left="0.7" right="0.7" top="0.75" bottom="0.75" header="0.3" footer="0.3"/>
  <pageSetup fitToHeight="0" horizontalDpi="600" verticalDpi="600" orientation="landscape" paperSize="9" scale="93" r:id="rId2"/>
  <headerFooter alignWithMargins="0">
    <oddFooter>&amp;RPS 201</oddFooter>
  </headerFooter>
  <rowBreaks count="1" manualBreakCount="1">
    <brk id="9" min="1"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87"/>
  <sheetViews>
    <sheetView showGridLines="0" workbookViewId="0" topLeftCell="A1">
      <pane ySplit="1" topLeftCell="A79" activePane="bottomLeft" state="frozen"/>
      <selection pane="bottomLeft" activeCell="I85" sqref="I85"/>
    </sheetView>
  </sheetViews>
  <sheetFormatPr defaultColWidth="9.33203125" defaultRowHeight="13.5"/>
  <cols>
    <col min="1" max="1" width="8.33203125" style="434" customWidth="1"/>
    <col min="2" max="2" width="1.66796875" style="434" customWidth="1"/>
    <col min="3" max="3" width="4.16015625" style="434" customWidth="1"/>
    <col min="4" max="4" width="4.33203125" style="434" customWidth="1"/>
    <col min="5" max="5" width="17.16015625" style="434" customWidth="1"/>
    <col min="6" max="6" width="75" style="434" customWidth="1"/>
    <col min="7" max="7" width="8.66015625" style="434" customWidth="1"/>
    <col min="8" max="8" width="11.16015625" style="434" customWidth="1"/>
    <col min="9" max="9" width="12.66015625" style="434" customWidth="1"/>
    <col min="10" max="10" width="23.5" style="434" customWidth="1"/>
    <col min="11" max="11" width="15.5" style="434" customWidth="1"/>
    <col min="12" max="12" width="9.33203125" style="434" customWidth="1"/>
    <col min="13" max="18" width="9.33203125" style="434" hidden="1" customWidth="1"/>
    <col min="19" max="19" width="8.16015625" style="434" hidden="1" customWidth="1"/>
    <col min="20" max="20" width="29.66015625" style="434" hidden="1" customWidth="1"/>
    <col min="21" max="21" width="16.33203125" style="434" hidden="1" customWidth="1"/>
    <col min="22" max="22" width="12.33203125" style="434" customWidth="1"/>
    <col min="23" max="23" width="16.33203125" style="434" customWidth="1"/>
    <col min="24" max="24" width="12.33203125" style="434" customWidth="1"/>
    <col min="25" max="25" width="15" style="434" customWidth="1"/>
    <col min="26" max="26" width="11" style="434" customWidth="1"/>
    <col min="27" max="27" width="15" style="434" customWidth="1"/>
    <col min="28" max="28" width="16.33203125" style="434" customWidth="1"/>
    <col min="29" max="29" width="11" style="434" customWidth="1"/>
    <col min="30" max="30" width="15" style="434" customWidth="1"/>
    <col min="31" max="31" width="16.33203125" style="434" customWidth="1"/>
    <col min="32" max="43" width="9.33203125" style="434" customWidth="1"/>
    <col min="44" max="65" width="9.33203125" style="434" hidden="1" customWidth="1"/>
    <col min="66" max="16384" width="9.33203125" style="434" customWidth="1"/>
  </cols>
  <sheetData>
    <row r="1" spans="1:70" ht="21.75" customHeight="1">
      <c r="A1" s="108"/>
      <c r="B1" s="3"/>
      <c r="C1" s="3"/>
      <c r="D1" s="4" t="s">
        <v>1</v>
      </c>
      <c r="E1" s="3"/>
      <c r="F1" s="436" t="s">
        <v>99</v>
      </c>
      <c r="G1" s="486" t="s">
        <v>100</v>
      </c>
      <c r="H1" s="486"/>
      <c r="I1" s="3"/>
      <c r="J1" s="436" t="s">
        <v>101</v>
      </c>
      <c r="K1" s="4" t="s">
        <v>102</v>
      </c>
      <c r="L1" s="436" t="s">
        <v>103</v>
      </c>
      <c r="M1" s="436"/>
      <c r="N1" s="436"/>
      <c r="O1" s="436"/>
      <c r="P1" s="436"/>
      <c r="Q1" s="436"/>
      <c r="R1" s="436"/>
      <c r="S1" s="436"/>
      <c r="T1" s="436"/>
      <c r="U1" s="109"/>
      <c r="V1" s="109"/>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row>
    <row r="2" spans="3:46" ht="36.95" customHeight="1">
      <c r="L2" s="443" t="s">
        <v>8</v>
      </c>
      <c r="M2" s="444"/>
      <c r="N2" s="444"/>
      <c r="O2" s="444"/>
      <c r="P2" s="444"/>
      <c r="Q2" s="444"/>
      <c r="R2" s="444"/>
      <c r="S2" s="444"/>
      <c r="T2" s="444"/>
      <c r="U2" s="444"/>
      <c r="V2" s="444"/>
      <c r="AT2" s="110" t="s">
        <v>95</v>
      </c>
    </row>
    <row r="3" spans="2:46" ht="6.95" customHeight="1">
      <c r="B3" s="111"/>
      <c r="C3" s="112"/>
      <c r="D3" s="112"/>
      <c r="E3" s="112"/>
      <c r="F3" s="112"/>
      <c r="G3" s="112"/>
      <c r="H3" s="112"/>
      <c r="I3" s="112"/>
      <c r="J3" s="112"/>
      <c r="K3" s="113"/>
      <c r="AT3" s="110" t="s">
        <v>78</v>
      </c>
    </row>
    <row r="4" spans="2:46" ht="36.95" customHeight="1">
      <c r="B4" s="114"/>
      <c r="C4" s="430"/>
      <c r="D4" s="116" t="s">
        <v>104</v>
      </c>
      <c r="E4" s="430"/>
      <c r="F4" s="430"/>
      <c r="G4" s="430"/>
      <c r="H4" s="430"/>
      <c r="I4" s="430"/>
      <c r="J4" s="430"/>
      <c r="K4" s="117"/>
      <c r="M4" s="118" t="s">
        <v>13</v>
      </c>
      <c r="AT4" s="110" t="s">
        <v>6</v>
      </c>
    </row>
    <row r="5" spans="2:11" ht="6.95" customHeight="1">
      <c r="B5" s="114"/>
      <c r="C5" s="430"/>
      <c r="D5" s="430"/>
      <c r="E5" s="430"/>
      <c r="F5" s="430"/>
      <c r="G5" s="430"/>
      <c r="H5" s="430"/>
      <c r="I5" s="430"/>
      <c r="J5" s="430"/>
      <c r="K5" s="117"/>
    </row>
    <row r="6" spans="2:11" ht="15">
      <c r="B6" s="114"/>
      <c r="C6" s="430"/>
      <c r="D6" s="439" t="s">
        <v>19</v>
      </c>
      <c r="E6" s="430"/>
      <c r="F6" s="430"/>
      <c r="G6" s="430"/>
      <c r="H6" s="430"/>
      <c r="I6" s="430"/>
      <c r="J6" s="430"/>
      <c r="K6" s="117"/>
    </row>
    <row r="7" spans="2:11" ht="16.5" customHeight="1">
      <c r="B7" s="114"/>
      <c r="C7" s="430"/>
      <c r="D7" s="430"/>
      <c r="E7" s="487" t="str">
        <f>'Rekapitulace stavby'!K6</f>
        <v>Úprava Staré Jaktarky</v>
      </c>
      <c r="F7" s="493"/>
      <c r="G7" s="493"/>
      <c r="H7" s="493"/>
      <c r="I7" s="430"/>
      <c r="J7" s="430"/>
      <c r="K7" s="117"/>
    </row>
    <row r="8" spans="2:11" ht="15">
      <c r="B8" s="114"/>
      <c r="C8" s="430"/>
      <c r="D8" s="439" t="s">
        <v>105</v>
      </c>
      <c r="E8" s="430"/>
      <c r="F8" s="430"/>
      <c r="G8" s="430"/>
      <c r="H8" s="430"/>
      <c r="I8" s="430"/>
      <c r="J8" s="430"/>
      <c r="K8" s="117"/>
    </row>
    <row r="9" spans="2:11" s="435" customFormat="1" ht="16.5" customHeight="1">
      <c r="B9" s="119"/>
      <c r="C9" s="437"/>
      <c r="D9" s="437"/>
      <c r="E9" s="487" t="s">
        <v>106</v>
      </c>
      <c r="F9" s="488"/>
      <c r="G9" s="488"/>
      <c r="H9" s="488"/>
      <c r="I9" s="437"/>
      <c r="J9" s="437"/>
      <c r="K9" s="120"/>
    </row>
    <row r="10" spans="2:11" s="435" customFormat="1" ht="15">
      <c r="B10" s="119"/>
      <c r="C10" s="437"/>
      <c r="D10" s="439" t="s">
        <v>107</v>
      </c>
      <c r="E10" s="437"/>
      <c r="F10" s="437"/>
      <c r="G10" s="437"/>
      <c r="H10" s="437"/>
      <c r="I10" s="437"/>
      <c r="J10" s="437"/>
      <c r="K10" s="120"/>
    </row>
    <row r="11" spans="2:11" s="435" customFormat="1" ht="36.95" customHeight="1">
      <c r="B11" s="119"/>
      <c r="C11" s="437"/>
      <c r="D11" s="437"/>
      <c r="E11" s="489" t="s">
        <v>1553</v>
      </c>
      <c r="F11" s="488"/>
      <c r="G11" s="488"/>
      <c r="H11" s="488"/>
      <c r="I11" s="437"/>
      <c r="J11" s="437"/>
      <c r="K11" s="120"/>
    </row>
    <row r="12" spans="2:11" s="435" customFormat="1" ht="13.5">
      <c r="B12" s="119"/>
      <c r="C12" s="437"/>
      <c r="D12" s="437"/>
      <c r="E12" s="437"/>
      <c r="F12" s="437"/>
      <c r="G12" s="437"/>
      <c r="H12" s="437"/>
      <c r="I12" s="437"/>
      <c r="J12" s="437"/>
      <c r="K12" s="120"/>
    </row>
    <row r="13" spans="2:11" s="435" customFormat="1" ht="14.45" customHeight="1">
      <c r="B13" s="119"/>
      <c r="C13" s="437"/>
      <c r="D13" s="439" t="s">
        <v>21</v>
      </c>
      <c r="E13" s="437"/>
      <c r="F13" s="429" t="s">
        <v>5</v>
      </c>
      <c r="G13" s="437"/>
      <c r="H13" s="437"/>
      <c r="I13" s="439" t="s">
        <v>22</v>
      </c>
      <c r="J13" s="429" t="s">
        <v>5</v>
      </c>
      <c r="K13" s="120"/>
    </row>
    <row r="14" spans="2:11" s="435" customFormat="1" ht="14.45" customHeight="1">
      <c r="B14" s="119"/>
      <c r="C14" s="437"/>
      <c r="D14" s="439" t="s">
        <v>23</v>
      </c>
      <c r="E14" s="437"/>
      <c r="F14" s="429" t="s">
        <v>24</v>
      </c>
      <c r="G14" s="437"/>
      <c r="H14" s="437"/>
      <c r="I14" s="439" t="s">
        <v>25</v>
      </c>
      <c r="J14" s="122">
        <f>'Rekapitulace stavby'!AN8</f>
        <v>43220</v>
      </c>
      <c r="K14" s="120"/>
    </row>
    <row r="15" spans="2:11" s="435" customFormat="1" ht="10.9" customHeight="1">
      <c r="B15" s="119"/>
      <c r="C15" s="437"/>
      <c r="D15" s="437"/>
      <c r="E15" s="437"/>
      <c r="F15" s="437"/>
      <c r="G15" s="437"/>
      <c r="H15" s="437"/>
      <c r="I15" s="437"/>
      <c r="J15" s="437"/>
      <c r="K15" s="120"/>
    </row>
    <row r="16" spans="2:11" s="435" customFormat="1" ht="14.45" customHeight="1">
      <c r="B16" s="119"/>
      <c r="C16" s="437"/>
      <c r="D16" s="439" t="s">
        <v>26</v>
      </c>
      <c r="E16" s="437"/>
      <c r="F16" s="437"/>
      <c r="G16" s="437"/>
      <c r="H16" s="437"/>
      <c r="I16" s="439" t="s">
        <v>27</v>
      </c>
      <c r="J16" s="429" t="s">
        <v>5</v>
      </c>
      <c r="K16" s="120"/>
    </row>
    <row r="17" spans="2:11" s="435" customFormat="1" ht="18" customHeight="1">
      <c r="B17" s="119"/>
      <c r="C17" s="437"/>
      <c r="D17" s="437"/>
      <c r="E17" s="429" t="s">
        <v>28</v>
      </c>
      <c r="F17" s="437"/>
      <c r="G17" s="437"/>
      <c r="H17" s="437"/>
      <c r="I17" s="439" t="s">
        <v>29</v>
      </c>
      <c r="J17" s="429" t="s">
        <v>5</v>
      </c>
      <c r="K17" s="120"/>
    </row>
    <row r="18" spans="2:11" s="435" customFormat="1" ht="6.95" customHeight="1">
      <c r="B18" s="119"/>
      <c r="C18" s="437"/>
      <c r="D18" s="437"/>
      <c r="E18" s="437"/>
      <c r="F18" s="437"/>
      <c r="G18" s="437"/>
      <c r="H18" s="437"/>
      <c r="I18" s="437"/>
      <c r="J18" s="437"/>
      <c r="K18" s="120"/>
    </row>
    <row r="19" spans="2:11" s="435" customFormat="1" ht="14.45" customHeight="1">
      <c r="B19" s="119"/>
      <c r="C19" s="437"/>
      <c r="D19" s="439" t="s">
        <v>30</v>
      </c>
      <c r="E19" s="437"/>
      <c r="F19" s="437"/>
      <c r="G19" s="437"/>
      <c r="H19" s="437"/>
      <c r="I19" s="439" t="s">
        <v>27</v>
      </c>
      <c r="J19" s="429" t="str">
        <f>IF('Rekapitulace stavby'!AN13="Vyplň údaj","",IF('Rekapitulace stavby'!AN13="","",'Rekapitulace stavby'!AN13))</f>
        <v/>
      </c>
      <c r="K19" s="120"/>
    </row>
    <row r="20" spans="2:11" s="435" customFormat="1" ht="18" customHeight="1">
      <c r="B20" s="119"/>
      <c r="C20" s="437"/>
      <c r="D20" s="437"/>
      <c r="E20" s="429" t="str">
        <f>IF('Rekapitulace stavby'!E14="Vyplň údaj","",IF('Rekapitulace stavby'!E14="","",'Rekapitulace stavby'!E14))</f>
        <v/>
      </c>
      <c r="F20" s="437"/>
      <c r="G20" s="437"/>
      <c r="H20" s="437"/>
      <c r="I20" s="439" t="s">
        <v>29</v>
      </c>
      <c r="J20" s="429" t="str">
        <f>IF('Rekapitulace stavby'!AN14="Vyplň údaj","",IF('Rekapitulace stavby'!AN14="","",'Rekapitulace stavby'!AN14))</f>
        <v/>
      </c>
      <c r="K20" s="120"/>
    </row>
    <row r="21" spans="2:11" s="435" customFormat="1" ht="6.95" customHeight="1">
      <c r="B21" s="119"/>
      <c r="C21" s="437"/>
      <c r="D21" s="437"/>
      <c r="E21" s="437"/>
      <c r="F21" s="437"/>
      <c r="G21" s="437"/>
      <c r="H21" s="437"/>
      <c r="I21" s="437"/>
      <c r="J21" s="437"/>
      <c r="K21" s="120"/>
    </row>
    <row r="22" spans="2:11" s="435" customFormat="1" ht="14.45" customHeight="1">
      <c r="B22" s="119"/>
      <c r="C22" s="437"/>
      <c r="D22" s="439" t="s">
        <v>32</v>
      </c>
      <c r="E22" s="437"/>
      <c r="F22" s="437"/>
      <c r="G22" s="437"/>
      <c r="H22" s="437"/>
      <c r="I22" s="439" t="s">
        <v>27</v>
      </c>
      <c r="J22" s="429" t="s">
        <v>5</v>
      </c>
      <c r="K22" s="120"/>
    </row>
    <row r="23" spans="2:11" s="435" customFormat="1" ht="18" customHeight="1">
      <c r="B23" s="119"/>
      <c r="C23" s="437"/>
      <c r="D23" s="437"/>
      <c r="E23" s="429" t="s">
        <v>33</v>
      </c>
      <c r="F23" s="437"/>
      <c r="G23" s="437"/>
      <c r="H23" s="437"/>
      <c r="I23" s="439" t="s">
        <v>29</v>
      </c>
      <c r="J23" s="429" t="s">
        <v>5</v>
      </c>
      <c r="K23" s="120"/>
    </row>
    <row r="24" spans="2:11" s="435" customFormat="1" ht="6.95" customHeight="1">
      <c r="B24" s="119"/>
      <c r="C24" s="437"/>
      <c r="D24" s="437"/>
      <c r="E24" s="437"/>
      <c r="F24" s="437"/>
      <c r="G24" s="437"/>
      <c r="H24" s="437"/>
      <c r="I24" s="437"/>
      <c r="J24" s="437"/>
      <c r="K24" s="120"/>
    </row>
    <row r="25" spans="2:11" s="435" customFormat="1" ht="14.45" customHeight="1">
      <c r="B25" s="119"/>
      <c r="C25" s="437"/>
      <c r="D25" s="439" t="s">
        <v>35</v>
      </c>
      <c r="E25" s="437"/>
      <c r="F25" s="437"/>
      <c r="G25" s="437"/>
      <c r="H25" s="437"/>
      <c r="I25" s="437"/>
      <c r="J25" s="437"/>
      <c r="K25" s="120"/>
    </row>
    <row r="26" spans="2:11" s="126" customFormat="1" ht="16.5" customHeight="1">
      <c r="B26" s="123"/>
      <c r="C26" s="124"/>
      <c r="D26" s="124"/>
      <c r="E26" s="481" t="s">
        <v>5</v>
      </c>
      <c r="F26" s="481"/>
      <c r="G26" s="481"/>
      <c r="H26" s="481"/>
      <c r="I26" s="124"/>
      <c r="J26" s="124"/>
      <c r="K26" s="125"/>
    </row>
    <row r="27" spans="2:11" s="435" customFormat="1" ht="6.95" customHeight="1">
      <c r="B27" s="119"/>
      <c r="C27" s="437"/>
      <c r="D27" s="437"/>
      <c r="E27" s="437"/>
      <c r="F27" s="437"/>
      <c r="G27" s="437"/>
      <c r="H27" s="437"/>
      <c r="I27" s="437"/>
      <c r="J27" s="437"/>
      <c r="K27" s="120"/>
    </row>
    <row r="28" spans="2:11" s="435" customFormat="1" ht="6.95" customHeight="1">
      <c r="B28" s="119"/>
      <c r="C28" s="437"/>
      <c r="D28" s="127"/>
      <c r="E28" s="127"/>
      <c r="F28" s="127"/>
      <c r="G28" s="127"/>
      <c r="H28" s="127"/>
      <c r="I28" s="127"/>
      <c r="J28" s="127"/>
      <c r="K28" s="128"/>
    </row>
    <row r="29" spans="2:11" s="435" customFormat="1" ht="25.35" customHeight="1">
      <c r="B29" s="119"/>
      <c r="C29" s="437"/>
      <c r="D29" s="129" t="s">
        <v>36</v>
      </c>
      <c r="E29" s="437"/>
      <c r="F29" s="437"/>
      <c r="G29" s="437"/>
      <c r="H29" s="437"/>
      <c r="I29" s="437"/>
      <c r="J29" s="130">
        <f>ROUND(J83,2)</f>
        <v>0</v>
      </c>
      <c r="K29" s="120"/>
    </row>
    <row r="30" spans="2:11" s="435" customFormat="1" ht="6.95" customHeight="1">
      <c r="B30" s="119"/>
      <c r="C30" s="437"/>
      <c r="D30" s="127"/>
      <c r="E30" s="127"/>
      <c r="F30" s="127"/>
      <c r="G30" s="127"/>
      <c r="H30" s="127"/>
      <c r="I30" s="127"/>
      <c r="J30" s="127"/>
      <c r="K30" s="128"/>
    </row>
    <row r="31" spans="2:11" s="435" customFormat="1" ht="14.45" customHeight="1">
      <c r="B31" s="119"/>
      <c r="C31" s="437"/>
      <c r="D31" s="437"/>
      <c r="E31" s="437"/>
      <c r="F31" s="431" t="s">
        <v>38</v>
      </c>
      <c r="G31" s="437"/>
      <c r="H31" s="437"/>
      <c r="I31" s="431" t="s">
        <v>37</v>
      </c>
      <c r="J31" s="431" t="s">
        <v>39</v>
      </c>
      <c r="K31" s="120"/>
    </row>
    <row r="32" spans="2:11" s="435" customFormat="1" ht="14.45" customHeight="1">
      <c r="B32" s="119"/>
      <c r="C32" s="437"/>
      <c r="D32" s="433" t="s">
        <v>40</v>
      </c>
      <c r="E32" s="433" t="s">
        <v>41</v>
      </c>
      <c r="F32" s="133">
        <f>ROUND(SUM(BE83:BE86),2)</f>
        <v>0</v>
      </c>
      <c r="G32" s="437"/>
      <c r="H32" s="437"/>
      <c r="I32" s="134">
        <v>0.21</v>
      </c>
      <c r="J32" s="133">
        <f>ROUND(ROUND((SUM(BE83:BE86)),2)*I32,2)</f>
        <v>0</v>
      </c>
      <c r="K32" s="120"/>
    </row>
    <row r="33" spans="2:11" s="435" customFormat="1" ht="14.45" customHeight="1">
      <c r="B33" s="119"/>
      <c r="C33" s="437"/>
      <c r="D33" s="437"/>
      <c r="E33" s="433" t="s">
        <v>42</v>
      </c>
      <c r="F33" s="133">
        <f>ROUND(SUM(BF83:BF86),2)</f>
        <v>0</v>
      </c>
      <c r="G33" s="437"/>
      <c r="H33" s="437"/>
      <c r="I33" s="134">
        <v>0.15</v>
      </c>
      <c r="J33" s="133">
        <f>ROUND(ROUND((SUM(BF83:BF86)),2)*I33,2)</f>
        <v>0</v>
      </c>
      <c r="K33" s="120"/>
    </row>
    <row r="34" spans="2:11" s="435" customFormat="1" ht="14.45" customHeight="1" hidden="1">
      <c r="B34" s="119"/>
      <c r="C34" s="437"/>
      <c r="D34" s="437"/>
      <c r="E34" s="433" t="s">
        <v>43</v>
      </c>
      <c r="F34" s="133">
        <f>ROUND(SUM(BG83:BG86),2)</f>
        <v>0</v>
      </c>
      <c r="G34" s="437"/>
      <c r="H34" s="437"/>
      <c r="I34" s="134">
        <v>0.21</v>
      </c>
      <c r="J34" s="133">
        <v>0</v>
      </c>
      <c r="K34" s="120"/>
    </row>
    <row r="35" spans="2:11" s="435" customFormat="1" ht="14.45" customHeight="1" hidden="1">
      <c r="B35" s="119"/>
      <c r="C35" s="437"/>
      <c r="D35" s="437"/>
      <c r="E35" s="433" t="s">
        <v>44</v>
      </c>
      <c r="F35" s="133">
        <f>ROUND(SUM(BH83:BH86),2)</f>
        <v>0</v>
      </c>
      <c r="G35" s="437"/>
      <c r="H35" s="437"/>
      <c r="I35" s="134">
        <v>0.15</v>
      </c>
      <c r="J35" s="133">
        <v>0</v>
      </c>
      <c r="K35" s="120"/>
    </row>
    <row r="36" spans="2:11" s="435" customFormat="1" ht="14.45" customHeight="1" hidden="1">
      <c r="B36" s="119"/>
      <c r="C36" s="437"/>
      <c r="D36" s="437"/>
      <c r="E36" s="433" t="s">
        <v>45</v>
      </c>
      <c r="F36" s="133">
        <f>ROUND(SUM(BI83:BI86),2)</f>
        <v>0</v>
      </c>
      <c r="G36" s="437"/>
      <c r="H36" s="437"/>
      <c r="I36" s="134">
        <v>0</v>
      </c>
      <c r="J36" s="133">
        <v>0</v>
      </c>
      <c r="K36" s="120"/>
    </row>
    <row r="37" spans="2:11" s="435" customFormat="1" ht="6.95" customHeight="1">
      <c r="B37" s="119"/>
      <c r="C37" s="437"/>
      <c r="D37" s="437"/>
      <c r="E37" s="437"/>
      <c r="F37" s="437"/>
      <c r="G37" s="437"/>
      <c r="H37" s="437"/>
      <c r="I37" s="437"/>
      <c r="J37" s="437"/>
      <c r="K37" s="120"/>
    </row>
    <row r="38" spans="2:11" s="435" customFormat="1" ht="25.35" customHeight="1">
      <c r="B38" s="119"/>
      <c r="C38" s="135"/>
      <c r="D38" s="136" t="s">
        <v>46</v>
      </c>
      <c r="E38" s="137"/>
      <c r="F38" s="137"/>
      <c r="G38" s="138" t="s">
        <v>47</v>
      </c>
      <c r="H38" s="139" t="s">
        <v>48</v>
      </c>
      <c r="I38" s="137"/>
      <c r="J38" s="140">
        <f>SUM(J29:J36)</f>
        <v>0</v>
      </c>
      <c r="K38" s="141"/>
    </row>
    <row r="39" spans="2:11" s="435" customFormat="1" ht="14.45" customHeight="1">
      <c r="B39" s="142"/>
      <c r="C39" s="143"/>
      <c r="D39" s="143"/>
      <c r="E39" s="143"/>
      <c r="F39" s="143"/>
      <c r="G39" s="143"/>
      <c r="H39" s="143"/>
      <c r="I39" s="143"/>
      <c r="J39" s="143"/>
      <c r="K39" s="144"/>
    </row>
    <row r="43" spans="2:11" s="435" customFormat="1" ht="6.95" customHeight="1">
      <c r="B43" s="145"/>
      <c r="C43" s="146"/>
      <c r="D43" s="146"/>
      <c r="E43" s="146"/>
      <c r="F43" s="146"/>
      <c r="G43" s="146"/>
      <c r="H43" s="146"/>
      <c r="I43" s="146"/>
      <c r="J43" s="146"/>
      <c r="K43" s="147"/>
    </row>
    <row r="44" spans="2:11" s="435" customFormat="1" ht="36.95" customHeight="1">
      <c r="B44" s="119"/>
      <c r="C44" s="116" t="s">
        <v>109</v>
      </c>
      <c r="D44" s="437"/>
      <c r="E44" s="437"/>
      <c r="F44" s="437"/>
      <c r="G44" s="437"/>
      <c r="H44" s="437"/>
      <c r="I44" s="437"/>
      <c r="J44" s="437"/>
      <c r="K44" s="120"/>
    </row>
    <row r="45" spans="2:11" s="435" customFormat="1" ht="6.95" customHeight="1">
      <c r="B45" s="119"/>
      <c r="C45" s="437"/>
      <c r="D45" s="437"/>
      <c r="E45" s="437"/>
      <c r="F45" s="437"/>
      <c r="G45" s="437"/>
      <c r="H45" s="437"/>
      <c r="I45" s="437"/>
      <c r="J45" s="437"/>
      <c r="K45" s="120"/>
    </row>
    <row r="46" spans="2:11" s="435" customFormat="1" ht="14.45" customHeight="1">
      <c r="B46" s="119"/>
      <c r="C46" s="439" t="s">
        <v>19</v>
      </c>
      <c r="D46" s="437"/>
      <c r="E46" s="437"/>
      <c r="F46" s="437"/>
      <c r="G46" s="437"/>
      <c r="H46" s="437"/>
      <c r="I46" s="437"/>
      <c r="J46" s="437"/>
      <c r="K46" s="120"/>
    </row>
    <row r="47" spans="2:11" s="435" customFormat="1" ht="16.5" customHeight="1">
      <c r="B47" s="119"/>
      <c r="C47" s="437"/>
      <c r="D47" s="437"/>
      <c r="E47" s="487" t="str">
        <f>E7</f>
        <v>Úprava Staré Jaktarky</v>
      </c>
      <c r="F47" s="493"/>
      <c r="G47" s="493"/>
      <c r="H47" s="493"/>
      <c r="I47" s="437"/>
      <c r="J47" s="437"/>
      <c r="K47" s="120"/>
    </row>
    <row r="48" spans="2:11" ht="15">
      <c r="B48" s="114"/>
      <c r="C48" s="439" t="s">
        <v>105</v>
      </c>
      <c r="D48" s="430"/>
      <c r="E48" s="430"/>
      <c r="F48" s="430"/>
      <c r="G48" s="430"/>
      <c r="H48" s="430"/>
      <c r="I48" s="430"/>
      <c r="J48" s="430"/>
      <c r="K48" s="117"/>
    </row>
    <row r="49" spans="2:11" s="435" customFormat="1" ht="16.5" customHeight="1">
      <c r="B49" s="119"/>
      <c r="C49" s="437"/>
      <c r="D49" s="437"/>
      <c r="E49" s="487" t="s">
        <v>106</v>
      </c>
      <c r="F49" s="488"/>
      <c r="G49" s="488"/>
      <c r="H49" s="488"/>
      <c r="I49" s="437"/>
      <c r="J49" s="437"/>
      <c r="K49" s="120"/>
    </row>
    <row r="50" spans="2:11" s="435" customFormat="1" ht="14.45" customHeight="1">
      <c r="B50" s="119"/>
      <c r="C50" s="439" t="s">
        <v>107</v>
      </c>
      <c r="D50" s="437"/>
      <c r="E50" s="437"/>
      <c r="F50" s="437"/>
      <c r="G50" s="437"/>
      <c r="H50" s="437"/>
      <c r="I50" s="437"/>
      <c r="J50" s="437"/>
      <c r="K50" s="120"/>
    </row>
    <row r="51" spans="2:11" s="435" customFormat="1" ht="17.25" customHeight="1">
      <c r="B51" s="119"/>
      <c r="C51" s="437"/>
      <c r="D51" s="437"/>
      <c r="E51" s="489" t="str">
        <f>E11</f>
        <v>005 - PS 202 Elektrotechnologická část</v>
      </c>
      <c r="F51" s="488"/>
      <c r="G51" s="488"/>
      <c r="H51" s="488"/>
      <c r="I51" s="437"/>
      <c r="J51" s="437"/>
      <c r="K51" s="120"/>
    </row>
    <row r="52" spans="2:11" s="435" customFormat="1" ht="6.95" customHeight="1">
      <c r="B52" s="119"/>
      <c r="C52" s="437"/>
      <c r="D52" s="437"/>
      <c r="E52" s="437"/>
      <c r="F52" s="437"/>
      <c r="G52" s="437"/>
      <c r="H52" s="437"/>
      <c r="I52" s="437"/>
      <c r="J52" s="437"/>
      <c r="K52" s="120"/>
    </row>
    <row r="53" spans="2:11" s="435" customFormat="1" ht="18" customHeight="1">
      <c r="B53" s="119"/>
      <c r="C53" s="439" t="s">
        <v>23</v>
      </c>
      <c r="D53" s="437"/>
      <c r="E53" s="437"/>
      <c r="F53" s="429" t="str">
        <f>F14</f>
        <v xml:space="preserve"> </v>
      </c>
      <c r="G53" s="437"/>
      <c r="H53" s="437"/>
      <c r="I53" s="439" t="s">
        <v>25</v>
      </c>
      <c r="J53" s="122">
        <f>IF(J14="","",J14)</f>
        <v>43220</v>
      </c>
      <c r="K53" s="120"/>
    </row>
    <row r="54" spans="2:11" s="435" customFormat="1" ht="6.95" customHeight="1">
      <c r="B54" s="119"/>
      <c r="C54" s="437"/>
      <c r="D54" s="437"/>
      <c r="E54" s="437"/>
      <c r="F54" s="437"/>
      <c r="G54" s="437"/>
      <c r="H54" s="437"/>
      <c r="I54" s="437"/>
      <c r="J54" s="437"/>
      <c r="K54" s="120"/>
    </row>
    <row r="55" spans="2:11" s="435" customFormat="1" ht="15">
      <c r="B55" s="119"/>
      <c r="C55" s="439" t="s">
        <v>26</v>
      </c>
      <c r="D55" s="437"/>
      <c r="E55" s="437"/>
      <c r="F55" s="429" t="str">
        <f>E17</f>
        <v>Statutarní město Opava</v>
      </c>
      <c r="G55" s="437"/>
      <c r="H55" s="437"/>
      <c r="I55" s="439" t="s">
        <v>32</v>
      </c>
      <c r="J55" s="481" t="str">
        <f>E23</f>
        <v>KB projekt Aqua s.r.o.</v>
      </c>
      <c r="K55" s="120"/>
    </row>
    <row r="56" spans="2:11" s="435" customFormat="1" ht="14.45" customHeight="1">
      <c r="B56" s="119"/>
      <c r="C56" s="439" t="s">
        <v>30</v>
      </c>
      <c r="D56" s="437"/>
      <c r="E56" s="437"/>
      <c r="F56" s="429" t="str">
        <f>IF(E20="","",E20)</f>
        <v/>
      </c>
      <c r="G56" s="437"/>
      <c r="H56" s="437"/>
      <c r="I56" s="437"/>
      <c r="J56" s="490"/>
      <c r="K56" s="120"/>
    </row>
    <row r="57" spans="2:11" s="435" customFormat="1" ht="10.35" customHeight="1">
      <c r="B57" s="119"/>
      <c r="C57" s="437"/>
      <c r="D57" s="437"/>
      <c r="E57" s="437"/>
      <c r="F57" s="437"/>
      <c r="G57" s="437"/>
      <c r="H57" s="437"/>
      <c r="I57" s="437"/>
      <c r="J57" s="437"/>
      <c r="K57" s="120"/>
    </row>
    <row r="58" spans="2:11" s="435" customFormat="1" ht="29.25" customHeight="1">
      <c r="B58" s="119"/>
      <c r="C58" s="148" t="s">
        <v>110</v>
      </c>
      <c r="D58" s="135"/>
      <c r="E58" s="135"/>
      <c r="F58" s="135"/>
      <c r="G58" s="135"/>
      <c r="H58" s="135"/>
      <c r="I58" s="135"/>
      <c r="J58" s="149" t="s">
        <v>111</v>
      </c>
      <c r="K58" s="150"/>
    </row>
    <row r="59" spans="2:11" s="435" customFormat="1" ht="10.35" customHeight="1">
      <c r="B59" s="119"/>
      <c r="C59" s="437"/>
      <c r="D59" s="437"/>
      <c r="E59" s="437"/>
      <c r="F59" s="437"/>
      <c r="G59" s="437"/>
      <c r="H59" s="437"/>
      <c r="I59" s="437"/>
      <c r="J59" s="437"/>
      <c r="K59" s="120"/>
    </row>
    <row r="60" spans="2:47" s="435" customFormat="1" ht="29.25" customHeight="1">
      <c r="B60" s="119"/>
      <c r="C60" s="151" t="s">
        <v>112</v>
      </c>
      <c r="D60" s="437"/>
      <c r="E60" s="437"/>
      <c r="F60" s="437"/>
      <c r="G60" s="437"/>
      <c r="H60" s="437"/>
      <c r="I60" s="437"/>
      <c r="J60" s="130">
        <f>J83</f>
        <v>0</v>
      </c>
      <c r="K60" s="120"/>
      <c r="AU60" s="110" t="s">
        <v>113</v>
      </c>
    </row>
    <row r="61" spans="2:11" s="158" customFormat="1" ht="24.95" customHeight="1">
      <c r="B61" s="152"/>
      <c r="C61" s="153"/>
      <c r="D61" s="154" t="s">
        <v>1551</v>
      </c>
      <c r="E61" s="155"/>
      <c r="F61" s="155"/>
      <c r="G61" s="155"/>
      <c r="H61" s="155"/>
      <c r="I61" s="155"/>
      <c r="J61" s="156">
        <f>J84</f>
        <v>0</v>
      </c>
      <c r="K61" s="157"/>
    </row>
    <row r="62" spans="2:11" s="435" customFormat="1" ht="21.75" customHeight="1">
      <c r="B62" s="119"/>
      <c r="C62" s="437"/>
      <c r="D62" s="437"/>
      <c r="E62" s="437"/>
      <c r="F62" s="437"/>
      <c r="G62" s="437"/>
      <c r="H62" s="437"/>
      <c r="I62" s="437"/>
      <c r="J62" s="437"/>
      <c r="K62" s="120"/>
    </row>
    <row r="63" spans="2:11" s="435" customFormat="1" ht="6.95" customHeight="1">
      <c r="B63" s="142"/>
      <c r="C63" s="143"/>
      <c r="D63" s="143"/>
      <c r="E63" s="143"/>
      <c r="F63" s="143"/>
      <c r="G63" s="143"/>
      <c r="H63" s="143"/>
      <c r="I63" s="143"/>
      <c r="J63" s="143"/>
      <c r="K63" s="144"/>
    </row>
    <row r="67" spans="2:12" s="435" customFormat="1" ht="6.95" customHeight="1">
      <c r="B67" s="145"/>
      <c r="C67" s="146"/>
      <c r="D67" s="146"/>
      <c r="E67" s="146"/>
      <c r="F67" s="146"/>
      <c r="G67" s="146"/>
      <c r="H67" s="146"/>
      <c r="I67" s="146"/>
      <c r="J67" s="146"/>
      <c r="K67" s="146"/>
      <c r="L67" s="119"/>
    </row>
    <row r="68" spans="2:12" s="435" customFormat="1" ht="36.95" customHeight="1">
      <c r="B68" s="119"/>
      <c r="C68" s="166" t="s">
        <v>123</v>
      </c>
      <c r="L68" s="119"/>
    </row>
    <row r="69" spans="2:12" s="435" customFormat="1" ht="6.95" customHeight="1">
      <c r="B69" s="119"/>
      <c r="L69" s="119"/>
    </row>
    <row r="70" spans="2:12" s="435" customFormat="1" ht="14.45" customHeight="1">
      <c r="B70" s="119"/>
      <c r="C70" s="438" t="s">
        <v>19</v>
      </c>
      <c r="L70" s="119"/>
    </row>
    <row r="71" spans="2:12" s="435" customFormat="1" ht="16.5" customHeight="1">
      <c r="B71" s="119"/>
      <c r="E71" s="491" t="str">
        <f>E7</f>
        <v>Úprava Staré Jaktarky</v>
      </c>
      <c r="F71" s="492"/>
      <c r="G71" s="492"/>
      <c r="H71" s="492"/>
      <c r="L71" s="119"/>
    </row>
    <row r="72" spans="2:12" ht="15">
      <c r="B72" s="114"/>
      <c r="C72" s="438" t="s">
        <v>105</v>
      </c>
      <c r="L72" s="114"/>
    </row>
    <row r="73" spans="2:12" s="435" customFormat="1" ht="16.5" customHeight="1">
      <c r="B73" s="119"/>
      <c r="E73" s="491" t="s">
        <v>106</v>
      </c>
      <c r="F73" s="485"/>
      <c r="G73" s="485"/>
      <c r="H73" s="485"/>
      <c r="L73" s="119"/>
    </row>
    <row r="74" spans="2:12" s="435" customFormat="1" ht="14.45" customHeight="1">
      <c r="B74" s="119"/>
      <c r="C74" s="438" t="s">
        <v>107</v>
      </c>
      <c r="L74" s="119"/>
    </row>
    <row r="75" spans="2:12" s="435" customFormat="1" ht="17.25" customHeight="1">
      <c r="B75" s="119"/>
      <c r="E75" s="455" t="str">
        <f>E11</f>
        <v>005 - PS 202 Elektrotechnologická část</v>
      </c>
      <c r="F75" s="485"/>
      <c r="G75" s="485"/>
      <c r="H75" s="485"/>
      <c r="L75" s="119"/>
    </row>
    <row r="76" spans="2:12" s="435" customFormat="1" ht="6.95" customHeight="1">
      <c r="B76" s="119"/>
      <c r="L76" s="119"/>
    </row>
    <row r="77" spans="2:12" s="435" customFormat="1" ht="18" customHeight="1">
      <c r="B77" s="119"/>
      <c r="C77" s="438" t="s">
        <v>23</v>
      </c>
      <c r="F77" s="167" t="str">
        <f>F14</f>
        <v xml:space="preserve"> </v>
      </c>
      <c r="I77" s="438" t="s">
        <v>25</v>
      </c>
      <c r="J77" s="432">
        <f>IF(J14="","",J14)</f>
        <v>43220</v>
      </c>
      <c r="L77" s="119"/>
    </row>
    <row r="78" spans="2:12" s="435" customFormat="1" ht="6.95" customHeight="1">
      <c r="B78" s="119"/>
      <c r="L78" s="119"/>
    </row>
    <row r="79" spans="2:12" s="435" customFormat="1" ht="15">
      <c r="B79" s="119"/>
      <c r="C79" s="438" t="s">
        <v>26</v>
      </c>
      <c r="F79" s="167" t="str">
        <f>E17</f>
        <v>Statutarní město Opava</v>
      </c>
      <c r="I79" s="438" t="s">
        <v>32</v>
      </c>
      <c r="J79" s="167" t="str">
        <f>E23</f>
        <v>KB projekt Aqua s.r.o.</v>
      </c>
      <c r="L79" s="119"/>
    </row>
    <row r="80" spans="2:12" s="435" customFormat="1" ht="14.45" customHeight="1">
      <c r="B80" s="119"/>
      <c r="C80" s="438" t="s">
        <v>30</v>
      </c>
      <c r="F80" s="167" t="str">
        <f>IF(E20="","",E20)</f>
        <v/>
      </c>
      <c r="L80" s="119"/>
    </row>
    <row r="81" spans="2:12" s="435" customFormat="1" ht="10.35" customHeight="1">
      <c r="B81" s="119"/>
      <c r="L81" s="119"/>
    </row>
    <row r="82" spans="2:20" s="176" customFormat="1" ht="29.25" customHeight="1">
      <c r="B82" s="169"/>
      <c r="C82" s="170" t="s">
        <v>124</v>
      </c>
      <c r="D82" s="171" t="s">
        <v>55</v>
      </c>
      <c r="E82" s="171" t="s">
        <v>51</v>
      </c>
      <c r="F82" s="171" t="s">
        <v>125</v>
      </c>
      <c r="G82" s="171" t="s">
        <v>126</v>
      </c>
      <c r="H82" s="171" t="s">
        <v>127</v>
      </c>
      <c r="I82" s="171" t="s">
        <v>128</v>
      </c>
      <c r="J82" s="171" t="s">
        <v>111</v>
      </c>
      <c r="K82" s="172" t="s">
        <v>129</v>
      </c>
      <c r="L82" s="169"/>
      <c r="M82" s="173" t="s">
        <v>130</v>
      </c>
      <c r="N82" s="174" t="s">
        <v>40</v>
      </c>
      <c r="O82" s="174" t="s">
        <v>131</v>
      </c>
      <c r="P82" s="174" t="s">
        <v>132</v>
      </c>
      <c r="Q82" s="174" t="s">
        <v>133</v>
      </c>
      <c r="R82" s="174" t="s">
        <v>134</v>
      </c>
      <c r="S82" s="174" t="s">
        <v>135</v>
      </c>
      <c r="T82" s="175" t="s">
        <v>136</v>
      </c>
    </row>
    <row r="83" spans="2:63" s="435" customFormat="1" ht="29.25" customHeight="1">
      <c r="B83" s="119"/>
      <c r="C83" s="177" t="s">
        <v>112</v>
      </c>
      <c r="J83" s="178">
        <f>J84</f>
        <v>0</v>
      </c>
      <c r="L83" s="119"/>
      <c r="M83" s="179"/>
      <c r="N83" s="127"/>
      <c r="O83" s="127"/>
      <c r="P83" s="180">
        <f>P84</f>
        <v>0</v>
      </c>
      <c r="Q83" s="127"/>
      <c r="R83" s="180">
        <f>R84</f>
        <v>0</v>
      </c>
      <c r="S83" s="127"/>
      <c r="T83" s="181">
        <f>T84</f>
        <v>0</v>
      </c>
      <c r="AT83" s="110" t="s">
        <v>69</v>
      </c>
      <c r="AU83" s="110" t="s">
        <v>113</v>
      </c>
      <c r="BK83" s="182">
        <f>BK84</f>
        <v>0</v>
      </c>
    </row>
    <row r="84" spans="2:63" s="184" customFormat="1" ht="37.35" customHeight="1">
      <c r="B84" s="183"/>
      <c r="D84" s="185" t="s">
        <v>69</v>
      </c>
      <c r="E84" s="186" t="s">
        <v>368</v>
      </c>
      <c r="F84" s="186" t="s">
        <v>2173</v>
      </c>
      <c r="J84" s="187">
        <f>I85</f>
        <v>0</v>
      </c>
      <c r="L84" s="183"/>
      <c r="M84" s="188"/>
      <c r="N84" s="189"/>
      <c r="O84" s="189"/>
      <c r="P84" s="190">
        <f>SUM(P85:P86)</f>
        <v>0</v>
      </c>
      <c r="Q84" s="189"/>
      <c r="R84" s="190">
        <f>SUM(R85:R86)</f>
        <v>0</v>
      </c>
      <c r="S84" s="189"/>
      <c r="T84" s="191">
        <f>SUM(T85:T86)</f>
        <v>0</v>
      </c>
      <c r="AR84" s="185" t="s">
        <v>146</v>
      </c>
      <c r="AT84" s="192" t="s">
        <v>69</v>
      </c>
      <c r="AU84" s="192" t="s">
        <v>70</v>
      </c>
      <c r="AY84" s="185" t="s">
        <v>139</v>
      </c>
      <c r="BK84" s="193">
        <f>SUM(BK85:BK86)</f>
        <v>0</v>
      </c>
    </row>
    <row r="85" spans="2:65" s="435" customFormat="1" ht="16.5" customHeight="1">
      <c r="B85" s="119"/>
      <c r="C85" s="196" t="s">
        <v>76</v>
      </c>
      <c r="D85" s="196" t="s">
        <v>141</v>
      </c>
      <c r="E85" s="197" t="s">
        <v>2081</v>
      </c>
      <c r="F85" s="198" t="s">
        <v>94</v>
      </c>
      <c r="G85" s="199"/>
      <c r="H85" s="200"/>
      <c r="I85" s="376">
        <f>'PS 202 Silnoproud Rek.'!D20+'PS 202 Telemetrie Rek'!D20</f>
        <v>0</v>
      </c>
      <c r="J85" s="202">
        <f>ROUND(I85*H85,2)</f>
        <v>0</v>
      </c>
      <c r="K85" s="198" t="s">
        <v>145</v>
      </c>
      <c r="L85" s="119"/>
      <c r="M85" s="203" t="s">
        <v>5</v>
      </c>
      <c r="N85" s="204" t="s">
        <v>41</v>
      </c>
      <c r="O85" s="437"/>
      <c r="P85" s="205">
        <f>O85*H85</f>
        <v>0</v>
      </c>
      <c r="Q85" s="205">
        <v>0</v>
      </c>
      <c r="R85" s="205">
        <f>Q85*H85</f>
        <v>0</v>
      </c>
      <c r="S85" s="205">
        <v>0</v>
      </c>
      <c r="T85" s="206">
        <f>S85*H85</f>
        <v>0</v>
      </c>
      <c r="AR85" s="110" t="s">
        <v>76</v>
      </c>
      <c r="AT85" s="110" t="s">
        <v>141</v>
      </c>
      <c r="AU85" s="110" t="s">
        <v>76</v>
      </c>
      <c r="AY85" s="110" t="s">
        <v>139</v>
      </c>
      <c r="BE85" s="207">
        <f>IF(N85="základní",J85,0)</f>
        <v>0</v>
      </c>
      <c r="BF85" s="207">
        <f>IF(N85="snížená",J85,0)</f>
        <v>0</v>
      </c>
      <c r="BG85" s="207">
        <f>IF(N85="zákl. přenesená",J85,0)</f>
        <v>0</v>
      </c>
      <c r="BH85" s="207">
        <f>IF(N85="sníž. přenesená",J85,0)</f>
        <v>0</v>
      </c>
      <c r="BI85" s="207">
        <f>IF(N85="nulová",J85,0)</f>
        <v>0</v>
      </c>
      <c r="BJ85" s="110" t="s">
        <v>76</v>
      </c>
      <c r="BK85" s="207">
        <f>ROUND(I85*H85,2)</f>
        <v>0</v>
      </c>
      <c r="BL85" s="110" t="s">
        <v>76</v>
      </c>
      <c r="BM85" s="110" t="s">
        <v>1552</v>
      </c>
    </row>
    <row r="86" spans="2:47" s="435" customFormat="1" ht="13.5">
      <c r="B86" s="119"/>
      <c r="D86" s="208" t="s">
        <v>148</v>
      </c>
      <c r="F86" s="209" t="s">
        <v>94</v>
      </c>
      <c r="L86" s="119"/>
      <c r="M86" s="255"/>
      <c r="N86" s="256"/>
      <c r="O86" s="256"/>
      <c r="P86" s="256"/>
      <c r="Q86" s="256"/>
      <c r="R86" s="256"/>
      <c r="S86" s="256"/>
      <c r="T86" s="257"/>
      <c r="AT86" s="110" t="s">
        <v>148</v>
      </c>
      <c r="AU86" s="110" t="s">
        <v>76</v>
      </c>
    </row>
    <row r="87" spans="2:12" s="435" customFormat="1" ht="6.95" customHeight="1">
      <c r="B87" s="142"/>
      <c r="C87" s="143"/>
      <c r="D87" s="143"/>
      <c r="E87" s="143"/>
      <c r="F87" s="143"/>
      <c r="G87" s="143"/>
      <c r="H87" s="143"/>
      <c r="I87" s="143"/>
      <c r="J87" s="143"/>
      <c r="K87" s="143"/>
      <c r="L87" s="119"/>
    </row>
  </sheetData>
  <sheetProtection algorithmName="SHA-512" hashValue="WNgws6vRxGweeI7AYHsM0nBha1sakwtDIViZ0gTaMxC33BR3zw7yiJCC8FAZdCPAj0Oz7yDzxzMcr2z8LfyErA==" saltValue="p2xDil7/TzcFO5dIryNpnA==" spinCount="100000" sheet="1" objects="1" scenarios="1"/>
  <autoFilter ref="C82:K86"/>
  <mergeCells count="13">
    <mergeCell ref="E75:H75"/>
    <mergeCell ref="G1:H1"/>
    <mergeCell ref="L2:V2"/>
    <mergeCell ref="E49:H49"/>
    <mergeCell ref="E51:H51"/>
    <mergeCell ref="J55:J56"/>
    <mergeCell ref="E71:H71"/>
    <mergeCell ref="E73:H73"/>
    <mergeCell ref="E7:H7"/>
    <mergeCell ref="E9:H9"/>
    <mergeCell ref="E11:H11"/>
    <mergeCell ref="E26:H26"/>
    <mergeCell ref="E47:H47"/>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0"/>
  <sheetViews>
    <sheetView view="pageBreakPreview" zoomScaleSheetLayoutView="100" workbookViewId="0" topLeftCell="A1">
      <selection activeCell="B5" sqref="B5"/>
    </sheetView>
  </sheetViews>
  <sheetFormatPr defaultColWidth="9.33203125" defaultRowHeight="13.5"/>
  <cols>
    <col min="1" max="1" width="9.33203125" style="379" customWidth="1"/>
    <col min="2" max="2" width="45.83203125" style="393" bestFit="1" customWidth="1"/>
    <col min="3" max="4" width="20.5" style="394" customWidth="1"/>
    <col min="5" max="5" width="9.33203125" style="96" customWidth="1"/>
    <col min="6" max="6" width="9.33203125" style="96" hidden="1" customWidth="1"/>
    <col min="7" max="10" width="9.33203125" style="96" customWidth="1"/>
    <col min="11" max="11" width="101.83203125" style="96" customWidth="1"/>
    <col min="12" max="257" width="9.33203125" style="96" customWidth="1"/>
    <col min="258" max="258" width="45.83203125" style="96" bestFit="1" customWidth="1"/>
    <col min="259" max="260" width="20.5" style="96" customWidth="1"/>
    <col min="261" max="261" width="9.33203125" style="96" customWidth="1"/>
    <col min="262" max="262" width="9.33203125" style="96" hidden="1" customWidth="1"/>
    <col min="263" max="513" width="9.33203125" style="96" customWidth="1"/>
    <col min="514" max="514" width="45.83203125" style="96" bestFit="1" customWidth="1"/>
    <col min="515" max="516" width="20.5" style="96" customWidth="1"/>
    <col min="517" max="517" width="9.33203125" style="96" customWidth="1"/>
    <col min="518" max="518" width="9.33203125" style="96" hidden="1" customWidth="1"/>
    <col min="519" max="769" width="9.33203125" style="96" customWidth="1"/>
    <col min="770" max="770" width="45.83203125" style="96" bestFit="1" customWidth="1"/>
    <col min="771" max="772" width="20.5" style="96" customWidth="1"/>
    <col min="773" max="773" width="9.33203125" style="96" customWidth="1"/>
    <col min="774" max="774" width="9.33203125" style="96" hidden="1" customWidth="1"/>
    <col min="775" max="1025" width="9.33203125" style="96" customWidth="1"/>
    <col min="1026" max="1026" width="45.83203125" style="96" bestFit="1" customWidth="1"/>
    <col min="1027" max="1028" width="20.5" style="96" customWidth="1"/>
    <col min="1029" max="1029" width="9.33203125" style="96" customWidth="1"/>
    <col min="1030" max="1030" width="9.33203125" style="96" hidden="1" customWidth="1"/>
    <col min="1031" max="1281" width="9.33203125" style="96" customWidth="1"/>
    <col min="1282" max="1282" width="45.83203125" style="96" bestFit="1" customWidth="1"/>
    <col min="1283" max="1284" width="20.5" style="96" customWidth="1"/>
    <col min="1285" max="1285" width="9.33203125" style="96" customWidth="1"/>
    <col min="1286" max="1286" width="9.33203125" style="96" hidden="1" customWidth="1"/>
    <col min="1287" max="1537" width="9.33203125" style="96" customWidth="1"/>
    <col min="1538" max="1538" width="45.83203125" style="96" bestFit="1" customWidth="1"/>
    <col min="1539" max="1540" width="20.5" style="96" customWidth="1"/>
    <col min="1541" max="1541" width="9.33203125" style="96" customWidth="1"/>
    <col min="1542" max="1542" width="9.33203125" style="96" hidden="1" customWidth="1"/>
    <col min="1543" max="1793" width="9.33203125" style="96" customWidth="1"/>
    <col min="1794" max="1794" width="45.83203125" style="96" bestFit="1" customWidth="1"/>
    <col min="1795" max="1796" width="20.5" style="96" customWidth="1"/>
    <col min="1797" max="1797" width="9.33203125" style="96" customWidth="1"/>
    <col min="1798" max="1798" width="9.33203125" style="96" hidden="1" customWidth="1"/>
    <col min="1799" max="2049" width="9.33203125" style="96" customWidth="1"/>
    <col min="2050" max="2050" width="45.83203125" style="96" bestFit="1" customWidth="1"/>
    <col min="2051" max="2052" width="20.5" style="96" customWidth="1"/>
    <col min="2053" max="2053" width="9.33203125" style="96" customWidth="1"/>
    <col min="2054" max="2054" width="9.33203125" style="96" hidden="1" customWidth="1"/>
    <col min="2055" max="2305" width="9.33203125" style="96" customWidth="1"/>
    <col min="2306" max="2306" width="45.83203125" style="96" bestFit="1" customWidth="1"/>
    <col min="2307" max="2308" width="20.5" style="96" customWidth="1"/>
    <col min="2309" max="2309" width="9.33203125" style="96" customWidth="1"/>
    <col min="2310" max="2310" width="9.33203125" style="96" hidden="1" customWidth="1"/>
    <col min="2311" max="2561" width="9.33203125" style="96" customWidth="1"/>
    <col min="2562" max="2562" width="45.83203125" style="96" bestFit="1" customWidth="1"/>
    <col min="2563" max="2564" width="20.5" style="96" customWidth="1"/>
    <col min="2565" max="2565" width="9.33203125" style="96" customWidth="1"/>
    <col min="2566" max="2566" width="9.33203125" style="96" hidden="1" customWidth="1"/>
    <col min="2567" max="2817" width="9.33203125" style="96" customWidth="1"/>
    <col min="2818" max="2818" width="45.83203125" style="96" bestFit="1" customWidth="1"/>
    <col min="2819" max="2820" width="20.5" style="96" customWidth="1"/>
    <col min="2821" max="2821" width="9.33203125" style="96" customWidth="1"/>
    <col min="2822" max="2822" width="9.33203125" style="96" hidden="1" customWidth="1"/>
    <col min="2823" max="3073" width="9.33203125" style="96" customWidth="1"/>
    <col min="3074" max="3074" width="45.83203125" style="96" bestFit="1" customWidth="1"/>
    <col min="3075" max="3076" width="20.5" style="96" customWidth="1"/>
    <col min="3077" max="3077" width="9.33203125" style="96" customWidth="1"/>
    <col min="3078" max="3078" width="9.33203125" style="96" hidden="1" customWidth="1"/>
    <col min="3079" max="3329" width="9.33203125" style="96" customWidth="1"/>
    <col min="3330" max="3330" width="45.83203125" style="96" bestFit="1" customWidth="1"/>
    <col min="3331" max="3332" width="20.5" style="96" customWidth="1"/>
    <col min="3333" max="3333" width="9.33203125" style="96" customWidth="1"/>
    <col min="3334" max="3334" width="9.33203125" style="96" hidden="1" customWidth="1"/>
    <col min="3335" max="3585" width="9.33203125" style="96" customWidth="1"/>
    <col min="3586" max="3586" width="45.83203125" style="96" bestFit="1" customWidth="1"/>
    <col min="3587" max="3588" width="20.5" style="96" customWidth="1"/>
    <col min="3589" max="3589" width="9.33203125" style="96" customWidth="1"/>
    <col min="3590" max="3590" width="9.33203125" style="96" hidden="1" customWidth="1"/>
    <col min="3591" max="3841" width="9.33203125" style="96" customWidth="1"/>
    <col min="3842" max="3842" width="45.83203125" style="96" bestFit="1" customWidth="1"/>
    <col min="3843" max="3844" width="20.5" style="96" customWidth="1"/>
    <col min="3845" max="3845" width="9.33203125" style="96" customWidth="1"/>
    <col min="3846" max="3846" width="9.33203125" style="96" hidden="1" customWidth="1"/>
    <col min="3847" max="4097" width="9.33203125" style="96" customWidth="1"/>
    <col min="4098" max="4098" width="45.83203125" style="96" bestFit="1" customWidth="1"/>
    <col min="4099" max="4100" width="20.5" style="96" customWidth="1"/>
    <col min="4101" max="4101" width="9.33203125" style="96" customWidth="1"/>
    <col min="4102" max="4102" width="9.33203125" style="96" hidden="1" customWidth="1"/>
    <col min="4103" max="4353" width="9.33203125" style="96" customWidth="1"/>
    <col min="4354" max="4354" width="45.83203125" style="96" bestFit="1" customWidth="1"/>
    <col min="4355" max="4356" width="20.5" style="96" customWidth="1"/>
    <col min="4357" max="4357" width="9.33203125" style="96" customWidth="1"/>
    <col min="4358" max="4358" width="9.33203125" style="96" hidden="1" customWidth="1"/>
    <col min="4359" max="4609" width="9.33203125" style="96" customWidth="1"/>
    <col min="4610" max="4610" width="45.83203125" style="96" bestFit="1" customWidth="1"/>
    <col min="4611" max="4612" width="20.5" style="96" customWidth="1"/>
    <col min="4613" max="4613" width="9.33203125" style="96" customWidth="1"/>
    <col min="4614" max="4614" width="9.33203125" style="96" hidden="1" customWidth="1"/>
    <col min="4615" max="4865" width="9.33203125" style="96" customWidth="1"/>
    <col min="4866" max="4866" width="45.83203125" style="96" bestFit="1" customWidth="1"/>
    <col min="4867" max="4868" width="20.5" style="96" customWidth="1"/>
    <col min="4869" max="4869" width="9.33203125" style="96" customWidth="1"/>
    <col min="4870" max="4870" width="9.33203125" style="96" hidden="1" customWidth="1"/>
    <col min="4871" max="5121" width="9.33203125" style="96" customWidth="1"/>
    <col min="5122" max="5122" width="45.83203125" style="96" bestFit="1" customWidth="1"/>
    <col min="5123" max="5124" width="20.5" style="96" customWidth="1"/>
    <col min="5125" max="5125" width="9.33203125" style="96" customWidth="1"/>
    <col min="5126" max="5126" width="9.33203125" style="96" hidden="1" customWidth="1"/>
    <col min="5127" max="5377" width="9.33203125" style="96" customWidth="1"/>
    <col min="5378" max="5378" width="45.83203125" style="96" bestFit="1" customWidth="1"/>
    <col min="5379" max="5380" width="20.5" style="96" customWidth="1"/>
    <col min="5381" max="5381" width="9.33203125" style="96" customWidth="1"/>
    <col min="5382" max="5382" width="9.33203125" style="96" hidden="1" customWidth="1"/>
    <col min="5383" max="5633" width="9.33203125" style="96" customWidth="1"/>
    <col min="5634" max="5634" width="45.83203125" style="96" bestFit="1" customWidth="1"/>
    <col min="5635" max="5636" width="20.5" style="96" customWidth="1"/>
    <col min="5637" max="5637" width="9.33203125" style="96" customWidth="1"/>
    <col min="5638" max="5638" width="9.33203125" style="96" hidden="1" customWidth="1"/>
    <col min="5639" max="5889" width="9.33203125" style="96" customWidth="1"/>
    <col min="5890" max="5890" width="45.83203125" style="96" bestFit="1" customWidth="1"/>
    <col min="5891" max="5892" width="20.5" style="96" customWidth="1"/>
    <col min="5893" max="5893" width="9.33203125" style="96" customWidth="1"/>
    <col min="5894" max="5894" width="9.33203125" style="96" hidden="1" customWidth="1"/>
    <col min="5895" max="6145" width="9.33203125" style="96" customWidth="1"/>
    <col min="6146" max="6146" width="45.83203125" style="96" bestFit="1" customWidth="1"/>
    <col min="6147" max="6148" width="20.5" style="96" customWidth="1"/>
    <col min="6149" max="6149" width="9.33203125" style="96" customWidth="1"/>
    <col min="6150" max="6150" width="9.33203125" style="96" hidden="1" customWidth="1"/>
    <col min="6151" max="6401" width="9.33203125" style="96" customWidth="1"/>
    <col min="6402" max="6402" width="45.83203125" style="96" bestFit="1" customWidth="1"/>
    <col min="6403" max="6404" width="20.5" style="96" customWidth="1"/>
    <col min="6405" max="6405" width="9.33203125" style="96" customWidth="1"/>
    <col min="6406" max="6406" width="9.33203125" style="96" hidden="1" customWidth="1"/>
    <col min="6407" max="6657" width="9.33203125" style="96" customWidth="1"/>
    <col min="6658" max="6658" width="45.83203125" style="96" bestFit="1" customWidth="1"/>
    <col min="6659" max="6660" width="20.5" style="96" customWidth="1"/>
    <col min="6661" max="6661" width="9.33203125" style="96" customWidth="1"/>
    <col min="6662" max="6662" width="9.33203125" style="96" hidden="1" customWidth="1"/>
    <col min="6663" max="6913" width="9.33203125" style="96" customWidth="1"/>
    <col min="6914" max="6914" width="45.83203125" style="96" bestFit="1" customWidth="1"/>
    <col min="6915" max="6916" width="20.5" style="96" customWidth="1"/>
    <col min="6917" max="6917" width="9.33203125" style="96" customWidth="1"/>
    <col min="6918" max="6918" width="9.33203125" style="96" hidden="1" customWidth="1"/>
    <col min="6919" max="7169" width="9.33203125" style="96" customWidth="1"/>
    <col min="7170" max="7170" width="45.83203125" style="96" bestFit="1" customWidth="1"/>
    <col min="7171" max="7172" width="20.5" style="96" customWidth="1"/>
    <col min="7173" max="7173" width="9.33203125" style="96" customWidth="1"/>
    <col min="7174" max="7174" width="9.33203125" style="96" hidden="1" customWidth="1"/>
    <col min="7175" max="7425" width="9.33203125" style="96" customWidth="1"/>
    <col min="7426" max="7426" width="45.83203125" style="96" bestFit="1" customWidth="1"/>
    <col min="7427" max="7428" width="20.5" style="96" customWidth="1"/>
    <col min="7429" max="7429" width="9.33203125" style="96" customWidth="1"/>
    <col min="7430" max="7430" width="9.33203125" style="96" hidden="1" customWidth="1"/>
    <col min="7431" max="7681" width="9.33203125" style="96" customWidth="1"/>
    <col min="7682" max="7682" width="45.83203125" style="96" bestFit="1" customWidth="1"/>
    <col min="7683" max="7684" width="20.5" style="96" customWidth="1"/>
    <col min="7685" max="7685" width="9.33203125" style="96" customWidth="1"/>
    <col min="7686" max="7686" width="9.33203125" style="96" hidden="1" customWidth="1"/>
    <col min="7687" max="7937" width="9.33203125" style="96" customWidth="1"/>
    <col min="7938" max="7938" width="45.83203125" style="96" bestFit="1" customWidth="1"/>
    <col min="7939" max="7940" width="20.5" style="96" customWidth="1"/>
    <col min="7941" max="7941" width="9.33203125" style="96" customWidth="1"/>
    <col min="7942" max="7942" width="9.33203125" style="96" hidden="1" customWidth="1"/>
    <col min="7943" max="8193" width="9.33203125" style="96" customWidth="1"/>
    <col min="8194" max="8194" width="45.83203125" style="96" bestFit="1" customWidth="1"/>
    <col min="8195" max="8196" width="20.5" style="96" customWidth="1"/>
    <col min="8197" max="8197" width="9.33203125" style="96" customWidth="1"/>
    <col min="8198" max="8198" width="9.33203125" style="96" hidden="1" customWidth="1"/>
    <col min="8199" max="8449" width="9.33203125" style="96" customWidth="1"/>
    <col min="8450" max="8450" width="45.83203125" style="96" bestFit="1" customWidth="1"/>
    <col min="8451" max="8452" width="20.5" style="96" customWidth="1"/>
    <col min="8453" max="8453" width="9.33203125" style="96" customWidth="1"/>
    <col min="8454" max="8454" width="9.33203125" style="96" hidden="1" customWidth="1"/>
    <col min="8455" max="8705" width="9.33203125" style="96" customWidth="1"/>
    <col min="8706" max="8706" width="45.83203125" style="96" bestFit="1" customWidth="1"/>
    <col min="8707" max="8708" width="20.5" style="96" customWidth="1"/>
    <col min="8709" max="8709" width="9.33203125" style="96" customWidth="1"/>
    <col min="8710" max="8710" width="9.33203125" style="96" hidden="1" customWidth="1"/>
    <col min="8711" max="8961" width="9.33203125" style="96" customWidth="1"/>
    <col min="8962" max="8962" width="45.83203125" style="96" bestFit="1" customWidth="1"/>
    <col min="8963" max="8964" width="20.5" style="96" customWidth="1"/>
    <col min="8965" max="8965" width="9.33203125" style="96" customWidth="1"/>
    <col min="8966" max="8966" width="9.33203125" style="96" hidden="1" customWidth="1"/>
    <col min="8967" max="9217" width="9.33203125" style="96" customWidth="1"/>
    <col min="9218" max="9218" width="45.83203125" style="96" bestFit="1" customWidth="1"/>
    <col min="9219" max="9220" width="20.5" style="96" customWidth="1"/>
    <col min="9221" max="9221" width="9.33203125" style="96" customWidth="1"/>
    <col min="9222" max="9222" width="9.33203125" style="96" hidden="1" customWidth="1"/>
    <col min="9223" max="9473" width="9.33203125" style="96" customWidth="1"/>
    <col min="9474" max="9474" width="45.83203125" style="96" bestFit="1" customWidth="1"/>
    <col min="9475" max="9476" width="20.5" style="96" customWidth="1"/>
    <col min="9477" max="9477" width="9.33203125" style="96" customWidth="1"/>
    <col min="9478" max="9478" width="9.33203125" style="96" hidden="1" customWidth="1"/>
    <col min="9479" max="9729" width="9.33203125" style="96" customWidth="1"/>
    <col min="9730" max="9730" width="45.83203125" style="96" bestFit="1" customWidth="1"/>
    <col min="9731" max="9732" width="20.5" style="96" customWidth="1"/>
    <col min="9733" max="9733" width="9.33203125" style="96" customWidth="1"/>
    <col min="9734" max="9734" width="9.33203125" style="96" hidden="1" customWidth="1"/>
    <col min="9735" max="9985" width="9.33203125" style="96" customWidth="1"/>
    <col min="9986" max="9986" width="45.83203125" style="96" bestFit="1" customWidth="1"/>
    <col min="9987" max="9988" width="20.5" style="96" customWidth="1"/>
    <col min="9989" max="9989" width="9.33203125" style="96" customWidth="1"/>
    <col min="9990" max="9990" width="9.33203125" style="96" hidden="1" customWidth="1"/>
    <col min="9991" max="10241" width="9.33203125" style="96" customWidth="1"/>
    <col min="10242" max="10242" width="45.83203125" style="96" bestFit="1" customWidth="1"/>
    <col min="10243" max="10244" width="20.5" style="96" customWidth="1"/>
    <col min="10245" max="10245" width="9.33203125" style="96" customWidth="1"/>
    <col min="10246" max="10246" width="9.33203125" style="96" hidden="1" customWidth="1"/>
    <col min="10247" max="10497" width="9.33203125" style="96" customWidth="1"/>
    <col min="10498" max="10498" width="45.83203125" style="96" bestFit="1" customWidth="1"/>
    <col min="10499" max="10500" width="20.5" style="96" customWidth="1"/>
    <col min="10501" max="10501" width="9.33203125" style="96" customWidth="1"/>
    <col min="10502" max="10502" width="9.33203125" style="96" hidden="1" customWidth="1"/>
    <col min="10503" max="10753" width="9.33203125" style="96" customWidth="1"/>
    <col min="10754" max="10754" width="45.83203125" style="96" bestFit="1" customWidth="1"/>
    <col min="10755" max="10756" width="20.5" style="96" customWidth="1"/>
    <col min="10757" max="10757" width="9.33203125" style="96" customWidth="1"/>
    <col min="10758" max="10758" width="9.33203125" style="96" hidden="1" customWidth="1"/>
    <col min="10759" max="11009" width="9.33203125" style="96" customWidth="1"/>
    <col min="11010" max="11010" width="45.83203125" style="96" bestFit="1" customWidth="1"/>
    <col min="11011" max="11012" width="20.5" style="96" customWidth="1"/>
    <col min="11013" max="11013" width="9.33203125" style="96" customWidth="1"/>
    <col min="11014" max="11014" width="9.33203125" style="96" hidden="1" customWidth="1"/>
    <col min="11015" max="11265" width="9.33203125" style="96" customWidth="1"/>
    <col min="11266" max="11266" width="45.83203125" style="96" bestFit="1" customWidth="1"/>
    <col min="11267" max="11268" width="20.5" style="96" customWidth="1"/>
    <col min="11269" max="11269" width="9.33203125" style="96" customWidth="1"/>
    <col min="11270" max="11270" width="9.33203125" style="96" hidden="1" customWidth="1"/>
    <col min="11271" max="11521" width="9.33203125" style="96" customWidth="1"/>
    <col min="11522" max="11522" width="45.83203125" style="96" bestFit="1" customWidth="1"/>
    <col min="11523" max="11524" width="20.5" style="96" customWidth="1"/>
    <col min="11525" max="11525" width="9.33203125" style="96" customWidth="1"/>
    <col min="11526" max="11526" width="9.33203125" style="96" hidden="1" customWidth="1"/>
    <col min="11527" max="11777" width="9.33203125" style="96" customWidth="1"/>
    <col min="11778" max="11778" width="45.83203125" style="96" bestFit="1" customWidth="1"/>
    <col min="11779" max="11780" width="20.5" style="96" customWidth="1"/>
    <col min="11781" max="11781" width="9.33203125" style="96" customWidth="1"/>
    <col min="11782" max="11782" width="9.33203125" style="96" hidden="1" customWidth="1"/>
    <col min="11783" max="12033" width="9.33203125" style="96" customWidth="1"/>
    <col min="12034" max="12034" width="45.83203125" style="96" bestFit="1" customWidth="1"/>
    <col min="12035" max="12036" width="20.5" style="96" customWidth="1"/>
    <col min="12037" max="12037" width="9.33203125" style="96" customWidth="1"/>
    <col min="12038" max="12038" width="9.33203125" style="96" hidden="1" customWidth="1"/>
    <col min="12039" max="12289" width="9.33203125" style="96" customWidth="1"/>
    <col min="12290" max="12290" width="45.83203125" style="96" bestFit="1" customWidth="1"/>
    <col min="12291" max="12292" width="20.5" style="96" customWidth="1"/>
    <col min="12293" max="12293" width="9.33203125" style="96" customWidth="1"/>
    <col min="12294" max="12294" width="9.33203125" style="96" hidden="1" customWidth="1"/>
    <col min="12295" max="12545" width="9.33203125" style="96" customWidth="1"/>
    <col min="12546" max="12546" width="45.83203125" style="96" bestFit="1" customWidth="1"/>
    <col min="12547" max="12548" width="20.5" style="96" customWidth="1"/>
    <col min="12549" max="12549" width="9.33203125" style="96" customWidth="1"/>
    <col min="12550" max="12550" width="9.33203125" style="96" hidden="1" customWidth="1"/>
    <col min="12551" max="12801" width="9.33203125" style="96" customWidth="1"/>
    <col min="12802" max="12802" width="45.83203125" style="96" bestFit="1" customWidth="1"/>
    <col min="12803" max="12804" width="20.5" style="96" customWidth="1"/>
    <col min="12805" max="12805" width="9.33203125" style="96" customWidth="1"/>
    <col min="12806" max="12806" width="9.33203125" style="96" hidden="1" customWidth="1"/>
    <col min="12807" max="13057" width="9.33203125" style="96" customWidth="1"/>
    <col min="13058" max="13058" width="45.83203125" style="96" bestFit="1" customWidth="1"/>
    <col min="13059" max="13060" width="20.5" style="96" customWidth="1"/>
    <col min="13061" max="13061" width="9.33203125" style="96" customWidth="1"/>
    <col min="13062" max="13062" width="9.33203125" style="96" hidden="1" customWidth="1"/>
    <col min="13063" max="13313" width="9.33203125" style="96" customWidth="1"/>
    <col min="13314" max="13314" width="45.83203125" style="96" bestFit="1" customWidth="1"/>
    <col min="13315" max="13316" width="20.5" style="96" customWidth="1"/>
    <col min="13317" max="13317" width="9.33203125" style="96" customWidth="1"/>
    <col min="13318" max="13318" width="9.33203125" style="96" hidden="1" customWidth="1"/>
    <col min="13319" max="13569" width="9.33203125" style="96" customWidth="1"/>
    <col min="13570" max="13570" width="45.83203125" style="96" bestFit="1" customWidth="1"/>
    <col min="13571" max="13572" width="20.5" style="96" customWidth="1"/>
    <col min="13573" max="13573" width="9.33203125" style="96" customWidth="1"/>
    <col min="13574" max="13574" width="9.33203125" style="96" hidden="1" customWidth="1"/>
    <col min="13575" max="13825" width="9.33203125" style="96" customWidth="1"/>
    <col min="13826" max="13826" width="45.83203125" style="96" bestFit="1" customWidth="1"/>
    <col min="13827" max="13828" width="20.5" style="96" customWidth="1"/>
    <col min="13829" max="13829" width="9.33203125" style="96" customWidth="1"/>
    <col min="13830" max="13830" width="9.33203125" style="96" hidden="1" customWidth="1"/>
    <col min="13831" max="14081" width="9.33203125" style="96" customWidth="1"/>
    <col min="14082" max="14082" width="45.83203125" style="96" bestFit="1" customWidth="1"/>
    <col min="14083" max="14084" width="20.5" style="96" customWidth="1"/>
    <col min="14085" max="14085" width="9.33203125" style="96" customWidth="1"/>
    <col min="14086" max="14086" width="9.33203125" style="96" hidden="1" customWidth="1"/>
    <col min="14087" max="14337" width="9.33203125" style="96" customWidth="1"/>
    <col min="14338" max="14338" width="45.83203125" style="96" bestFit="1" customWidth="1"/>
    <col min="14339" max="14340" width="20.5" style="96" customWidth="1"/>
    <col min="14341" max="14341" width="9.33203125" style="96" customWidth="1"/>
    <col min="14342" max="14342" width="9.33203125" style="96" hidden="1" customWidth="1"/>
    <col min="14343" max="14593" width="9.33203125" style="96" customWidth="1"/>
    <col min="14594" max="14594" width="45.83203125" style="96" bestFit="1" customWidth="1"/>
    <col min="14595" max="14596" width="20.5" style="96" customWidth="1"/>
    <col min="14597" max="14597" width="9.33203125" style="96" customWidth="1"/>
    <col min="14598" max="14598" width="9.33203125" style="96" hidden="1" customWidth="1"/>
    <col min="14599" max="14849" width="9.33203125" style="96" customWidth="1"/>
    <col min="14850" max="14850" width="45.83203125" style="96" bestFit="1" customWidth="1"/>
    <col min="14851" max="14852" width="20.5" style="96" customWidth="1"/>
    <col min="14853" max="14853" width="9.33203125" style="96" customWidth="1"/>
    <col min="14854" max="14854" width="9.33203125" style="96" hidden="1" customWidth="1"/>
    <col min="14855" max="15105" width="9.33203125" style="96" customWidth="1"/>
    <col min="15106" max="15106" width="45.83203125" style="96" bestFit="1" customWidth="1"/>
    <col min="15107" max="15108" width="20.5" style="96" customWidth="1"/>
    <col min="15109" max="15109" width="9.33203125" style="96" customWidth="1"/>
    <col min="15110" max="15110" width="9.33203125" style="96" hidden="1" customWidth="1"/>
    <col min="15111" max="15361" width="9.33203125" style="96" customWidth="1"/>
    <col min="15362" max="15362" width="45.83203125" style="96" bestFit="1" customWidth="1"/>
    <col min="15363" max="15364" width="20.5" style="96" customWidth="1"/>
    <col min="15365" max="15365" width="9.33203125" style="96" customWidth="1"/>
    <col min="15366" max="15366" width="9.33203125" style="96" hidden="1" customWidth="1"/>
    <col min="15367" max="15617" width="9.33203125" style="96" customWidth="1"/>
    <col min="15618" max="15618" width="45.83203125" style="96" bestFit="1" customWidth="1"/>
    <col min="15619" max="15620" width="20.5" style="96" customWidth="1"/>
    <col min="15621" max="15621" width="9.33203125" style="96" customWidth="1"/>
    <col min="15622" max="15622" width="9.33203125" style="96" hidden="1" customWidth="1"/>
    <col min="15623" max="15873" width="9.33203125" style="96" customWidth="1"/>
    <col min="15874" max="15874" width="45.83203125" style="96" bestFit="1" customWidth="1"/>
    <col min="15875" max="15876" width="20.5" style="96" customWidth="1"/>
    <col min="15877" max="15877" width="9.33203125" style="96" customWidth="1"/>
    <col min="15878" max="15878" width="9.33203125" style="96" hidden="1" customWidth="1"/>
    <col min="15879" max="16129" width="9.33203125" style="96" customWidth="1"/>
    <col min="16130" max="16130" width="45.83203125" style="96" bestFit="1" customWidth="1"/>
    <col min="16131" max="16132" width="20.5" style="96" customWidth="1"/>
    <col min="16133" max="16133" width="9.33203125" style="96" customWidth="1"/>
    <col min="16134" max="16134" width="9.33203125" style="96" hidden="1" customWidth="1"/>
    <col min="16135" max="16384" width="9.33203125" style="96" customWidth="1"/>
  </cols>
  <sheetData>
    <row r="1" spans="2:4" ht="13.5">
      <c r="B1" s="380" t="s">
        <v>1928</v>
      </c>
      <c r="C1" s="380"/>
      <c r="D1" s="380"/>
    </row>
    <row r="2" spans="1:4" ht="13.5">
      <c r="A2" s="381" t="s">
        <v>2150</v>
      </c>
      <c r="B2" s="382" t="s">
        <v>1787</v>
      </c>
      <c r="C2" s="383" t="s">
        <v>1929</v>
      </c>
      <c r="D2" s="383" t="s">
        <v>1930</v>
      </c>
    </row>
    <row r="3" spans="2:4" ht="13.5">
      <c r="B3" s="385" t="s">
        <v>1931</v>
      </c>
      <c r="C3" s="386"/>
      <c r="D3" s="386"/>
    </row>
    <row r="4" spans="1:4" ht="13.5">
      <c r="A4" s="379">
        <v>1</v>
      </c>
      <c r="B4" s="389" t="s">
        <v>1932</v>
      </c>
      <c r="C4" s="415">
        <f>('PS 202 Silnoproud Rzp.'!F64)</f>
        <v>0</v>
      </c>
      <c r="D4" s="415"/>
    </row>
    <row r="5" spans="1:4" ht="13.5">
      <c r="A5" s="379">
        <f>A4+1</f>
        <v>2</v>
      </c>
      <c r="B5" s="389" t="s">
        <v>2174</v>
      </c>
      <c r="C5" s="415">
        <f>D6*'PS 202 Parametry'!B18/100</f>
        <v>0</v>
      </c>
      <c r="D5" s="415">
        <f>C4*'PS 202 Parametry'!B17/100</f>
        <v>0</v>
      </c>
    </row>
    <row r="6" spans="1:4" ht="13.5">
      <c r="A6" s="379">
        <f aca="true" t="shared" si="0" ref="A6:A30">A5+1</f>
        <v>3</v>
      </c>
      <c r="B6" s="389" t="s">
        <v>1933</v>
      </c>
      <c r="C6" s="415"/>
      <c r="D6" s="415">
        <f>('PS 202 Silnoproud Rzp.'!F107)+0</f>
        <v>0</v>
      </c>
    </row>
    <row r="7" spans="1:4" ht="13.5">
      <c r="A7" s="379">
        <f t="shared" si="0"/>
        <v>4</v>
      </c>
      <c r="B7" s="389" t="s">
        <v>1934</v>
      </c>
      <c r="C7" s="415"/>
      <c r="D7" s="415">
        <f>('PS 202 Silnoproud Rzp.'!H64)+('PS 202 Silnoproud Rzp.'!H107)+0</f>
        <v>0</v>
      </c>
    </row>
    <row r="8" spans="1:4" ht="13.5">
      <c r="A8" s="379">
        <f t="shared" si="0"/>
        <v>5</v>
      </c>
      <c r="B8" s="387" t="s">
        <v>1935</v>
      </c>
      <c r="C8" s="416">
        <f>C4+C5</f>
        <v>0</v>
      </c>
      <c r="D8" s="416">
        <f>D4+D5+D6+D7</f>
        <v>0</v>
      </c>
    </row>
    <row r="9" spans="1:4" ht="13.5">
      <c r="A9" s="379">
        <f t="shared" si="0"/>
        <v>6</v>
      </c>
      <c r="B9" s="389" t="s">
        <v>1936</v>
      </c>
      <c r="C9" s="415"/>
      <c r="D9" s="415">
        <f>(D6+D7)*'PS 202 Parametry'!B18/100</f>
        <v>0</v>
      </c>
    </row>
    <row r="10" spans="1:4" ht="13.5">
      <c r="A10" s="379">
        <f t="shared" si="0"/>
        <v>7</v>
      </c>
      <c r="B10" s="389" t="s">
        <v>1937</v>
      </c>
      <c r="C10" s="415"/>
      <c r="D10" s="415">
        <f>0+0</f>
        <v>0</v>
      </c>
    </row>
    <row r="11" spans="1:4" ht="13.5">
      <c r="A11" s="379">
        <f t="shared" si="0"/>
        <v>8</v>
      </c>
      <c r="B11" s="389" t="s">
        <v>140</v>
      </c>
      <c r="C11" s="415"/>
      <c r="D11" s="415">
        <f>0+0</f>
        <v>0</v>
      </c>
    </row>
    <row r="12" spans="1:4" ht="13.5">
      <c r="A12" s="379">
        <f t="shared" si="0"/>
        <v>9</v>
      </c>
      <c r="B12" s="387" t="s">
        <v>1938</v>
      </c>
      <c r="C12" s="416">
        <f>C8</f>
        <v>0</v>
      </c>
      <c r="D12" s="416">
        <f>D8+D9+D10+D11</f>
        <v>0</v>
      </c>
    </row>
    <row r="13" spans="1:4" ht="13.5">
      <c r="A13" s="379">
        <f t="shared" si="0"/>
        <v>10</v>
      </c>
      <c r="B13" s="385" t="s">
        <v>1939</v>
      </c>
      <c r="C13" s="417"/>
      <c r="D13" s="417">
        <f>C12+D12</f>
        <v>0</v>
      </c>
    </row>
    <row r="14" spans="2:4" ht="13.5">
      <c r="B14" s="389" t="s">
        <v>5</v>
      </c>
      <c r="C14" s="415"/>
      <c r="D14" s="415"/>
    </row>
    <row r="15" spans="1:4" ht="13.5">
      <c r="A15" s="379">
        <f>A13+1</f>
        <v>11</v>
      </c>
      <c r="B15" s="385" t="s">
        <v>1940</v>
      </c>
      <c r="C15" s="417"/>
      <c r="D15" s="417"/>
    </row>
    <row r="16" spans="1:4" ht="13.5">
      <c r="A16" s="379">
        <f t="shared" si="0"/>
        <v>12</v>
      </c>
      <c r="B16" s="389" t="s">
        <v>1941</v>
      </c>
      <c r="C16" s="415"/>
      <c r="D16" s="415">
        <f>D12*'PS 202 Parametry'!B23/100</f>
        <v>0</v>
      </c>
    </row>
    <row r="17" spans="1:4" ht="13.5">
      <c r="A17" s="379">
        <f t="shared" si="0"/>
        <v>13</v>
      </c>
      <c r="B17" s="389" t="s">
        <v>1942</v>
      </c>
      <c r="C17" s="415"/>
      <c r="D17" s="415">
        <f>D12*'PS 202 Parametry'!B24/100</f>
        <v>0</v>
      </c>
    </row>
    <row r="18" spans="1:4" ht="13.5">
      <c r="A18" s="379">
        <f t="shared" si="0"/>
        <v>14</v>
      </c>
      <c r="B18" s="385" t="s">
        <v>1943</v>
      </c>
      <c r="C18" s="417"/>
      <c r="D18" s="417">
        <f>D16+D17</f>
        <v>0</v>
      </c>
    </row>
    <row r="19" spans="2:4" ht="13.5">
      <c r="B19" s="389" t="s">
        <v>5</v>
      </c>
      <c r="C19" s="415"/>
      <c r="D19" s="415"/>
    </row>
    <row r="20" spans="1:4" ht="13.5">
      <c r="A20" s="379">
        <f>A18+1</f>
        <v>15</v>
      </c>
      <c r="B20" s="380" t="s">
        <v>1944</v>
      </c>
      <c r="C20" s="418"/>
      <c r="D20" s="418">
        <f>D13+D18</f>
        <v>0</v>
      </c>
    </row>
    <row r="21" spans="2:4" ht="13.5">
      <c r="B21" s="385" t="s">
        <v>1945</v>
      </c>
      <c r="C21" s="419" t="s">
        <v>1946</v>
      </c>
      <c r="D21" s="419" t="s">
        <v>1947</v>
      </c>
    </row>
    <row r="22" spans="1:4" ht="13.5">
      <c r="A22" s="379">
        <f>A20+1</f>
        <v>16</v>
      </c>
      <c r="B22" s="389" t="s">
        <v>1948</v>
      </c>
      <c r="C22" s="390">
        <f>('PS 202 Silnoproud Rzp.'!F59)</f>
        <v>0</v>
      </c>
      <c r="D22" s="390">
        <f>('PS 202 Silnoproud Rzp.'!H59)</f>
        <v>0</v>
      </c>
    </row>
    <row r="23" spans="1:4" ht="13.5">
      <c r="A23" s="379">
        <f t="shared" si="0"/>
        <v>17</v>
      </c>
      <c r="B23" s="389" t="s">
        <v>1949</v>
      </c>
      <c r="C23" s="390">
        <f>('PS 202 Silnoproud Rzp.'!F6)</f>
        <v>0</v>
      </c>
      <c r="D23" s="390">
        <f>('PS 202 Silnoproud Rzp.'!H6)</f>
        <v>0</v>
      </c>
    </row>
    <row r="24" spans="1:4" ht="13.5">
      <c r="A24" s="379">
        <f t="shared" si="0"/>
        <v>18</v>
      </c>
      <c r="B24" s="389" t="s">
        <v>1950</v>
      </c>
      <c r="C24" s="390">
        <f>('PS 202 Silnoproud Rzp.'!F58)</f>
        <v>0</v>
      </c>
      <c r="D24" s="390">
        <f>('PS 202 Silnoproud Rzp.'!H58)</f>
        <v>0</v>
      </c>
    </row>
    <row r="25" spans="1:4" ht="13.5">
      <c r="A25" s="379">
        <f t="shared" si="0"/>
        <v>19</v>
      </c>
      <c r="B25" s="389" t="s">
        <v>1951</v>
      </c>
      <c r="C25" s="390">
        <f>('PS 202 Silnoproud Rzp.'!F64)</f>
        <v>0</v>
      </c>
      <c r="D25" s="390">
        <f>('PS 202 Silnoproud Rzp.'!H64)</f>
        <v>0</v>
      </c>
    </row>
    <row r="26" spans="1:4" ht="13.5">
      <c r="A26" s="379">
        <f t="shared" si="0"/>
        <v>20</v>
      </c>
      <c r="B26" s="389" t="s">
        <v>1952</v>
      </c>
      <c r="C26" s="390">
        <f>('PS 202 Silnoproud Rzp.'!F107)</f>
        <v>0</v>
      </c>
      <c r="D26" s="390">
        <f>('PS 202 Silnoproud Rzp.'!H107)</f>
        <v>0</v>
      </c>
    </row>
    <row r="27" spans="1:4" ht="13.5">
      <c r="A27" s="379">
        <f t="shared" si="0"/>
        <v>21</v>
      </c>
      <c r="B27" s="389" t="s">
        <v>1953</v>
      </c>
      <c r="C27" s="390">
        <f>('PS 202 Silnoproud Rzp.'!F85)</f>
        <v>0</v>
      </c>
      <c r="D27" s="390">
        <f>('PS 202 Silnoproud Rzp.'!H85)</f>
        <v>0</v>
      </c>
    </row>
    <row r="28" spans="1:4" ht="13.5">
      <c r="A28" s="379">
        <f t="shared" si="0"/>
        <v>22</v>
      </c>
      <c r="B28" s="389" t="s">
        <v>1954</v>
      </c>
      <c r="C28" s="390">
        <f>('PS 202 Silnoproud Rzp.'!F94)</f>
        <v>0</v>
      </c>
      <c r="D28" s="390">
        <f>('PS 202 Silnoproud Rzp.'!H94)</f>
        <v>0</v>
      </c>
    </row>
    <row r="29" spans="1:4" ht="13.5">
      <c r="A29" s="379">
        <f t="shared" si="0"/>
        <v>23</v>
      </c>
      <c r="B29" s="389" t="s">
        <v>1955</v>
      </c>
      <c r="C29" s="390">
        <f>('PS 202 Silnoproud Rzp.'!F101)</f>
        <v>0</v>
      </c>
      <c r="D29" s="390">
        <f>('PS 202 Silnoproud Rzp.'!H101)</f>
        <v>0</v>
      </c>
    </row>
    <row r="30" spans="1:4" ht="13.5">
      <c r="A30" s="379">
        <f t="shared" si="0"/>
        <v>24</v>
      </c>
      <c r="B30" s="389" t="s">
        <v>1956</v>
      </c>
      <c r="C30" s="390">
        <f>('PS 202 Silnoproud Rzp.'!F106)</f>
        <v>0</v>
      </c>
      <c r="D30" s="390">
        <f>('PS 202 Silnoproud Rzp.'!H106)</f>
        <v>0</v>
      </c>
    </row>
  </sheetData>
  <sheetProtection algorithmName="SHA-512" hashValue="Ab5sGv380H70bQb3z9KAmUHdoRTUgGX8t/uZir6s76D7/i4lPTdlHnWrArLnRYXuYMh+7qkEk7Gcg5ZuLmyf6Q==" saltValue="YxiLXtgpW9MW6wnyADvR8g==" spinCount="100000" sheet="1" objects="1" scenarios="1"/>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07"/>
  <sheetViews>
    <sheetView view="pageBreakPreview" zoomScaleSheetLayoutView="100" workbookViewId="0" topLeftCell="A1">
      <selection activeCell="G5" sqref="G5"/>
    </sheetView>
  </sheetViews>
  <sheetFormatPr defaultColWidth="9.33203125" defaultRowHeight="13.5"/>
  <cols>
    <col min="1" max="1" width="9.33203125" style="103" customWidth="1"/>
    <col min="2" max="2" width="67.66015625" style="94" customWidth="1"/>
    <col min="3" max="3" width="5.83203125" style="94" bestFit="1" customWidth="1"/>
    <col min="4" max="4" width="7.5" style="95" bestFit="1" customWidth="1"/>
    <col min="5" max="10" width="16.16015625" style="95" customWidth="1"/>
    <col min="11" max="11" width="10.5" style="96" hidden="1" customWidth="1"/>
    <col min="12" max="257" width="9.33203125" style="86" customWidth="1"/>
    <col min="258" max="258" width="67.66015625" style="86" customWidth="1"/>
    <col min="259" max="259" width="5.83203125" style="86" bestFit="1" customWidth="1"/>
    <col min="260" max="260" width="7.5" style="86" bestFit="1" customWidth="1"/>
    <col min="261" max="266" width="16.16015625" style="86" customWidth="1"/>
    <col min="267" max="267" width="9.33203125" style="86" hidden="1" customWidth="1"/>
    <col min="268" max="513" width="9.33203125" style="86" customWidth="1"/>
    <col min="514" max="514" width="67.66015625" style="86" customWidth="1"/>
    <col min="515" max="515" width="5.83203125" style="86" bestFit="1" customWidth="1"/>
    <col min="516" max="516" width="7.5" style="86" bestFit="1" customWidth="1"/>
    <col min="517" max="522" width="16.16015625" style="86" customWidth="1"/>
    <col min="523" max="523" width="9.33203125" style="86" hidden="1" customWidth="1"/>
    <col min="524" max="769" width="9.33203125" style="86" customWidth="1"/>
    <col min="770" max="770" width="67.66015625" style="86" customWidth="1"/>
    <col min="771" max="771" width="5.83203125" style="86" bestFit="1" customWidth="1"/>
    <col min="772" max="772" width="7.5" style="86" bestFit="1" customWidth="1"/>
    <col min="773" max="778" width="16.16015625" style="86" customWidth="1"/>
    <col min="779" max="779" width="9.33203125" style="86" hidden="1" customWidth="1"/>
    <col min="780" max="1025" width="9.33203125" style="86" customWidth="1"/>
    <col min="1026" max="1026" width="67.66015625" style="86" customWidth="1"/>
    <col min="1027" max="1027" width="5.83203125" style="86" bestFit="1" customWidth="1"/>
    <col min="1028" max="1028" width="7.5" style="86" bestFit="1" customWidth="1"/>
    <col min="1029" max="1034" width="16.16015625" style="86" customWidth="1"/>
    <col min="1035" max="1035" width="9.33203125" style="86" hidden="1" customWidth="1"/>
    <col min="1036" max="1281" width="9.33203125" style="86" customWidth="1"/>
    <col min="1282" max="1282" width="67.66015625" style="86" customWidth="1"/>
    <col min="1283" max="1283" width="5.83203125" style="86" bestFit="1" customWidth="1"/>
    <col min="1284" max="1284" width="7.5" style="86" bestFit="1" customWidth="1"/>
    <col min="1285" max="1290" width="16.16015625" style="86" customWidth="1"/>
    <col min="1291" max="1291" width="9.33203125" style="86" hidden="1" customWidth="1"/>
    <col min="1292" max="1537" width="9.33203125" style="86" customWidth="1"/>
    <col min="1538" max="1538" width="67.66015625" style="86" customWidth="1"/>
    <col min="1539" max="1539" width="5.83203125" style="86" bestFit="1" customWidth="1"/>
    <col min="1540" max="1540" width="7.5" style="86" bestFit="1" customWidth="1"/>
    <col min="1541" max="1546" width="16.16015625" style="86" customWidth="1"/>
    <col min="1547" max="1547" width="9.33203125" style="86" hidden="1" customWidth="1"/>
    <col min="1548" max="1793" width="9.33203125" style="86" customWidth="1"/>
    <col min="1794" max="1794" width="67.66015625" style="86" customWidth="1"/>
    <col min="1795" max="1795" width="5.83203125" style="86" bestFit="1" customWidth="1"/>
    <col min="1796" max="1796" width="7.5" style="86" bestFit="1" customWidth="1"/>
    <col min="1797" max="1802" width="16.16015625" style="86" customWidth="1"/>
    <col min="1803" max="1803" width="9.33203125" style="86" hidden="1" customWidth="1"/>
    <col min="1804" max="2049" width="9.33203125" style="86" customWidth="1"/>
    <col min="2050" max="2050" width="67.66015625" style="86" customWidth="1"/>
    <col min="2051" max="2051" width="5.83203125" style="86" bestFit="1" customWidth="1"/>
    <col min="2052" max="2052" width="7.5" style="86" bestFit="1" customWidth="1"/>
    <col min="2053" max="2058" width="16.16015625" style="86" customWidth="1"/>
    <col min="2059" max="2059" width="9.33203125" style="86" hidden="1" customWidth="1"/>
    <col min="2060" max="2305" width="9.33203125" style="86" customWidth="1"/>
    <col min="2306" max="2306" width="67.66015625" style="86" customWidth="1"/>
    <col min="2307" max="2307" width="5.83203125" style="86" bestFit="1" customWidth="1"/>
    <col min="2308" max="2308" width="7.5" style="86" bestFit="1" customWidth="1"/>
    <col min="2309" max="2314" width="16.16015625" style="86" customWidth="1"/>
    <col min="2315" max="2315" width="9.33203125" style="86" hidden="1" customWidth="1"/>
    <col min="2316" max="2561" width="9.33203125" style="86" customWidth="1"/>
    <col min="2562" max="2562" width="67.66015625" style="86" customWidth="1"/>
    <col min="2563" max="2563" width="5.83203125" style="86" bestFit="1" customWidth="1"/>
    <col min="2564" max="2564" width="7.5" style="86" bestFit="1" customWidth="1"/>
    <col min="2565" max="2570" width="16.16015625" style="86" customWidth="1"/>
    <col min="2571" max="2571" width="9.33203125" style="86" hidden="1" customWidth="1"/>
    <col min="2572" max="2817" width="9.33203125" style="86" customWidth="1"/>
    <col min="2818" max="2818" width="67.66015625" style="86" customWidth="1"/>
    <col min="2819" max="2819" width="5.83203125" style="86" bestFit="1" customWidth="1"/>
    <col min="2820" max="2820" width="7.5" style="86" bestFit="1" customWidth="1"/>
    <col min="2821" max="2826" width="16.16015625" style="86" customWidth="1"/>
    <col min="2827" max="2827" width="9.33203125" style="86" hidden="1" customWidth="1"/>
    <col min="2828" max="3073" width="9.33203125" style="86" customWidth="1"/>
    <col min="3074" max="3074" width="67.66015625" style="86" customWidth="1"/>
    <col min="3075" max="3075" width="5.83203125" style="86" bestFit="1" customWidth="1"/>
    <col min="3076" max="3076" width="7.5" style="86" bestFit="1" customWidth="1"/>
    <col min="3077" max="3082" width="16.16015625" style="86" customWidth="1"/>
    <col min="3083" max="3083" width="9.33203125" style="86" hidden="1" customWidth="1"/>
    <col min="3084" max="3329" width="9.33203125" style="86" customWidth="1"/>
    <col min="3330" max="3330" width="67.66015625" style="86" customWidth="1"/>
    <col min="3331" max="3331" width="5.83203125" style="86" bestFit="1" customWidth="1"/>
    <col min="3332" max="3332" width="7.5" style="86" bestFit="1" customWidth="1"/>
    <col min="3333" max="3338" width="16.16015625" style="86" customWidth="1"/>
    <col min="3339" max="3339" width="9.33203125" style="86" hidden="1" customWidth="1"/>
    <col min="3340" max="3585" width="9.33203125" style="86" customWidth="1"/>
    <col min="3586" max="3586" width="67.66015625" style="86" customWidth="1"/>
    <col min="3587" max="3587" width="5.83203125" style="86" bestFit="1" customWidth="1"/>
    <col min="3588" max="3588" width="7.5" style="86" bestFit="1" customWidth="1"/>
    <col min="3589" max="3594" width="16.16015625" style="86" customWidth="1"/>
    <col min="3595" max="3595" width="9.33203125" style="86" hidden="1" customWidth="1"/>
    <col min="3596" max="3841" width="9.33203125" style="86" customWidth="1"/>
    <col min="3842" max="3842" width="67.66015625" style="86" customWidth="1"/>
    <col min="3843" max="3843" width="5.83203125" style="86" bestFit="1" customWidth="1"/>
    <col min="3844" max="3844" width="7.5" style="86" bestFit="1" customWidth="1"/>
    <col min="3845" max="3850" width="16.16015625" style="86" customWidth="1"/>
    <col min="3851" max="3851" width="9.33203125" style="86" hidden="1" customWidth="1"/>
    <col min="3852" max="4097" width="9.33203125" style="86" customWidth="1"/>
    <col min="4098" max="4098" width="67.66015625" style="86" customWidth="1"/>
    <col min="4099" max="4099" width="5.83203125" style="86" bestFit="1" customWidth="1"/>
    <col min="4100" max="4100" width="7.5" style="86" bestFit="1" customWidth="1"/>
    <col min="4101" max="4106" width="16.16015625" style="86" customWidth="1"/>
    <col min="4107" max="4107" width="9.33203125" style="86" hidden="1" customWidth="1"/>
    <col min="4108" max="4353" width="9.33203125" style="86" customWidth="1"/>
    <col min="4354" max="4354" width="67.66015625" style="86" customWidth="1"/>
    <col min="4355" max="4355" width="5.83203125" style="86" bestFit="1" customWidth="1"/>
    <col min="4356" max="4356" width="7.5" style="86" bestFit="1" customWidth="1"/>
    <col min="4357" max="4362" width="16.16015625" style="86" customWidth="1"/>
    <col min="4363" max="4363" width="9.33203125" style="86" hidden="1" customWidth="1"/>
    <col min="4364" max="4609" width="9.33203125" style="86" customWidth="1"/>
    <col min="4610" max="4610" width="67.66015625" style="86" customWidth="1"/>
    <col min="4611" max="4611" width="5.83203125" style="86" bestFit="1" customWidth="1"/>
    <col min="4612" max="4612" width="7.5" style="86" bestFit="1" customWidth="1"/>
    <col min="4613" max="4618" width="16.16015625" style="86" customWidth="1"/>
    <col min="4619" max="4619" width="9.33203125" style="86" hidden="1" customWidth="1"/>
    <col min="4620" max="4865" width="9.33203125" style="86" customWidth="1"/>
    <col min="4866" max="4866" width="67.66015625" style="86" customWidth="1"/>
    <col min="4867" max="4867" width="5.83203125" style="86" bestFit="1" customWidth="1"/>
    <col min="4868" max="4868" width="7.5" style="86" bestFit="1" customWidth="1"/>
    <col min="4869" max="4874" width="16.16015625" style="86" customWidth="1"/>
    <col min="4875" max="4875" width="9.33203125" style="86" hidden="1" customWidth="1"/>
    <col min="4876" max="5121" width="9.33203125" style="86" customWidth="1"/>
    <col min="5122" max="5122" width="67.66015625" style="86" customWidth="1"/>
    <col min="5123" max="5123" width="5.83203125" style="86" bestFit="1" customWidth="1"/>
    <col min="5124" max="5124" width="7.5" style="86" bestFit="1" customWidth="1"/>
    <col min="5125" max="5130" width="16.16015625" style="86" customWidth="1"/>
    <col min="5131" max="5131" width="9.33203125" style="86" hidden="1" customWidth="1"/>
    <col min="5132" max="5377" width="9.33203125" style="86" customWidth="1"/>
    <col min="5378" max="5378" width="67.66015625" style="86" customWidth="1"/>
    <col min="5379" max="5379" width="5.83203125" style="86" bestFit="1" customWidth="1"/>
    <col min="5380" max="5380" width="7.5" style="86" bestFit="1" customWidth="1"/>
    <col min="5381" max="5386" width="16.16015625" style="86" customWidth="1"/>
    <col min="5387" max="5387" width="9.33203125" style="86" hidden="1" customWidth="1"/>
    <col min="5388" max="5633" width="9.33203125" style="86" customWidth="1"/>
    <col min="5634" max="5634" width="67.66015625" style="86" customWidth="1"/>
    <col min="5635" max="5635" width="5.83203125" style="86" bestFit="1" customWidth="1"/>
    <col min="5636" max="5636" width="7.5" style="86" bestFit="1" customWidth="1"/>
    <col min="5637" max="5642" width="16.16015625" style="86" customWidth="1"/>
    <col min="5643" max="5643" width="9.33203125" style="86" hidden="1" customWidth="1"/>
    <col min="5644" max="5889" width="9.33203125" style="86" customWidth="1"/>
    <col min="5890" max="5890" width="67.66015625" style="86" customWidth="1"/>
    <col min="5891" max="5891" width="5.83203125" style="86" bestFit="1" customWidth="1"/>
    <col min="5892" max="5892" width="7.5" style="86" bestFit="1" customWidth="1"/>
    <col min="5893" max="5898" width="16.16015625" style="86" customWidth="1"/>
    <col min="5899" max="5899" width="9.33203125" style="86" hidden="1" customWidth="1"/>
    <col min="5900" max="6145" width="9.33203125" style="86" customWidth="1"/>
    <col min="6146" max="6146" width="67.66015625" style="86" customWidth="1"/>
    <col min="6147" max="6147" width="5.83203125" style="86" bestFit="1" customWidth="1"/>
    <col min="6148" max="6148" width="7.5" style="86" bestFit="1" customWidth="1"/>
    <col min="6149" max="6154" width="16.16015625" style="86" customWidth="1"/>
    <col min="6155" max="6155" width="9.33203125" style="86" hidden="1" customWidth="1"/>
    <col min="6156" max="6401" width="9.33203125" style="86" customWidth="1"/>
    <col min="6402" max="6402" width="67.66015625" style="86" customWidth="1"/>
    <col min="6403" max="6403" width="5.83203125" style="86" bestFit="1" customWidth="1"/>
    <col min="6404" max="6404" width="7.5" style="86" bestFit="1" customWidth="1"/>
    <col min="6405" max="6410" width="16.16015625" style="86" customWidth="1"/>
    <col min="6411" max="6411" width="9.33203125" style="86" hidden="1" customWidth="1"/>
    <col min="6412" max="6657" width="9.33203125" style="86" customWidth="1"/>
    <col min="6658" max="6658" width="67.66015625" style="86" customWidth="1"/>
    <col min="6659" max="6659" width="5.83203125" style="86" bestFit="1" customWidth="1"/>
    <col min="6660" max="6660" width="7.5" style="86" bestFit="1" customWidth="1"/>
    <col min="6661" max="6666" width="16.16015625" style="86" customWidth="1"/>
    <col min="6667" max="6667" width="9.33203125" style="86" hidden="1" customWidth="1"/>
    <col min="6668" max="6913" width="9.33203125" style="86" customWidth="1"/>
    <col min="6914" max="6914" width="67.66015625" style="86" customWidth="1"/>
    <col min="6915" max="6915" width="5.83203125" style="86" bestFit="1" customWidth="1"/>
    <col min="6916" max="6916" width="7.5" style="86" bestFit="1" customWidth="1"/>
    <col min="6917" max="6922" width="16.16015625" style="86" customWidth="1"/>
    <col min="6923" max="6923" width="9.33203125" style="86" hidden="1" customWidth="1"/>
    <col min="6924" max="7169" width="9.33203125" style="86" customWidth="1"/>
    <col min="7170" max="7170" width="67.66015625" style="86" customWidth="1"/>
    <col min="7171" max="7171" width="5.83203125" style="86" bestFit="1" customWidth="1"/>
    <col min="7172" max="7172" width="7.5" style="86" bestFit="1" customWidth="1"/>
    <col min="7173" max="7178" width="16.16015625" style="86" customWidth="1"/>
    <col min="7179" max="7179" width="9.33203125" style="86" hidden="1" customWidth="1"/>
    <col min="7180" max="7425" width="9.33203125" style="86" customWidth="1"/>
    <col min="7426" max="7426" width="67.66015625" style="86" customWidth="1"/>
    <col min="7427" max="7427" width="5.83203125" style="86" bestFit="1" customWidth="1"/>
    <col min="7428" max="7428" width="7.5" style="86" bestFit="1" customWidth="1"/>
    <col min="7429" max="7434" width="16.16015625" style="86" customWidth="1"/>
    <col min="7435" max="7435" width="9.33203125" style="86" hidden="1" customWidth="1"/>
    <col min="7436" max="7681" width="9.33203125" style="86" customWidth="1"/>
    <col min="7682" max="7682" width="67.66015625" style="86" customWidth="1"/>
    <col min="7683" max="7683" width="5.83203125" style="86" bestFit="1" customWidth="1"/>
    <col min="7684" max="7684" width="7.5" style="86" bestFit="1" customWidth="1"/>
    <col min="7685" max="7690" width="16.16015625" style="86" customWidth="1"/>
    <col min="7691" max="7691" width="9.33203125" style="86" hidden="1" customWidth="1"/>
    <col min="7692" max="7937" width="9.33203125" style="86" customWidth="1"/>
    <col min="7938" max="7938" width="67.66015625" style="86" customWidth="1"/>
    <col min="7939" max="7939" width="5.83203125" style="86" bestFit="1" customWidth="1"/>
    <col min="7940" max="7940" width="7.5" style="86" bestFit="1" customWidth="1"/>
    <col min="7941" max="7946" width="16.16015625" style="86" customWidth="1"/>
    <col min="7947" max="7947" width="9.33203125" style="86" hidden="1" customWidth="1"/>
    <col min="7948" max="8193" width="9.33203125" style="86" customWidth="1"/>
    <col min="8194" max="8194" width="67.66015625" style="86" customWidth="1"/>
    <col min="8195" max="8195" width="5.83203125" style="86" bestFit="1" customWidth="1"/>
    <col min="8196" max="8196" width="7.5" style="86" bestFit="1" customWidth="1"/>
    <col min="8197" max="8202" width="16.16015625" style="86" customWidth="1"/>
    <col min="8203" max="8203" width="9.33203125" style="86" hidden="1" customWidth="1"/>
    <col min="8204" max="8449" width="9.33203125" style="86" customWidth="1"/>
    <col min="8450" max="8450" width="67.66015625" style="86" customWidth="1"/>
    <col min="8451" max="8451" width="5.83203125" style="86" bestFit="1" customWidth="1"/>
    <col min="8452" max="8452" width="7.5" style="86" bestFit="1" customWidth="1"/>
    <col min="8453" max="8458" width="16.16015625" style="86" customWidth="1"/>
    <col min="8459" max="8459" width="9.33203125" style="86" hidden="1" customWidth="1"/>
    <col min="8460" max="8705" width="9.33203125" style="86" customWidth="1"/>
    <col min="8706" max="8706" width="67.66015625" style="86" customWidth="1"/>
    <col min="8707" max="8707" width="5.83203125" style="86" bestFit="1" customWidth="1"/>
    <col min="8708" max="8708" width="7.5" style="86" bestFit="1" customWidth="1"/>
    <col min="8709" max="8714" width="16.16015625" style="86" customWidth="1"/>
    <col min="8715" max="8715" width="9.33203125" style="86" hidden="1" customWidth="1"/>
    <col min="8716" max="8961" width="9.33203125" style="86" customWidth="1"/>
    <col min="8962" max="8962" width="67.66015625" style="86" customWidth="1"/>
    <col min="8963" max="8963" width="5.83203125" style="86" bestFit="1" customWidth="1"/>
    <col min="8964" max="8964" width="7.5" style="86" bestFit="1" customWidth="1"/>
    <col min="8965" max="8970" width="16.16015625" style="86" customWidth="1"/>
    <col min="8971" max="8971" width="9.33203125" style="86" hidden="1" customWidth="1"/>
    <col min="8972" max="9217" width="9.33203125" style="86" customWidth="1"/>
    <col min="9218" max="9218" width="67.66015625" style="86" customWidth="1"/>
    <col min="9219" max="9219" width="5.83203125" style="86" bestFit="1" customWidth="1"/>
    <col min="9220" max="9220" width="7.5" style="86" bestFit="1" customWidth="1"/>
    <col min="9221" max="9226" width="16.16015625" style="86" customWidth="1"/>
    <col min="9227" max="9227" width="9.33203125" style="86" hidden="1" customWidth="1"/>
    <col min="9228" max="9473" width="9.33203125" style="86" customWidth="1"/>
    <col min="9474" max="9474" width="67.66015625" style="86" customWidth="1"/>
    <col min="9475" max="9475" width="5.83203125" style="86" bestFit="1" customWidth="1"/>
    <col min="9476" max="9476" width="7.5" style="86" bestFit="1" customWidth="1"/>
    <col min="9477" max="9482" width="16.16015625" style="86" customWidth="1"/>
    <col min="9483" max="9483" width="9.33203125" style="86" hidden="1" customWidth="1"/>
    <col min="9484" max="9729" width="9.33203125" style="86" customWidth="1"/>
    <col min="9730" max="9730" width="67.66015625" style="86" customWidth="1"/>
    <col min="9731" max="9731" width="5.83203125" style="86" bestFit="1" customWidth="1"/>
    <col min="9732" max="9732" width="7.5" style="86" bestFit="1" customWidth="1"/>
    <col min="9733" max="9738" width="16.16015625" style="86" customWidth="1"/>
    <col min="9739" max="9739" width="9.33203125" style="86" hidden="1" customWidth="1"/>
    <col min="9740" max="9985" width="9.33203125" style="86" customWidth="1"/>
    <col min="9986" max="9986" width="67.66015625" style="86" customWidth="1"/>
    <col min="9987" max="9987" width="5.83203125" style="86" bestFit="1" customWidth="1"/>
    <col min="9988" max="9988" width="7.5" style="86" bestFit="1" customWidth="1"/>
    <col min="9989" max="9994" width="16.16015625" style="86" customWidth="1"/>
    <col min="9995" max="9995" width="9.33203125" style="86" hidden="1" customWidth="1"/>
    <col min="9996" max="10241" width="9.33203125" style="86" customWidth="1"/>
    <col min="10242" max="10242" width="67.66015625" style="86" customWidth="1"/>
    <col min="10243" max="10243" width="5.83203125" style="86" bestFit="1" customWidth="1"/>
    <col min="10244" max="10244" width="7.5" style="86" bestFit="1" customWidth="1"/>
    <col min="10245" max="10250" width="16.16015625" style="86" customWidth="1"/>
    <col min="10251" max="10251" width="9.33203125" style="86" hidden="1" customWidth="1"/>
    <col min="10252" max="10497" width="9.33203125" style="86" customWidth="1"/>
    <col min="10498" max="10498" width="67.66015625" style="86" customWidth="1"/>
    <col min="10499" max="10499" width="5.83203125" style="86" bestFit="1" customWidth="1"/>
    <col min="10500" max="10500" width="7.5" style="86" bestFit="1" customWidth="1"/>
    <col min="10501" max="10506" width="16.16015625" style="86" customWidth="1"/>
    <col min="10507" max="10507" width="9.33203125" style="86" hidden="1" customWidth="1"/>
    <col min="10508" max="10753" width="9.33203125" style="86" customWidth="1"/>
    <col min="10754" max="10754" width="67.66015625" style="86" customWidth="1"/>
    <col min="10755" max="10755" width="5.83203125" style="86" bestFit="1" customWidth="1"/>
    <col min="10756" max="10756" width="7.5" style="86" bestFit="1" customWidth="1"/>
    <col min="10757" max="10762" width="16.16015625" style="86" customWidth="1"/>
    <col min="10763" max="10763" width="9.33203125" style="86" hidden="1" customWidth="1"/>
    <col min="10764" max="11009" width="9.33203125" style="86" customWidth="1"/>
    <col min="11010" max="11010" width="67.66015625" style="86" customWidth="1"/>
    <col min="11011" max="11011" width="5.83203125" style="86" bestFit="1" customWidth="1"/>
    <col min="11012" max="11012" width="7.5" style="86" bestFit="1" customWidth="1"/>
    <col min="11013" max="11018" width="16.16015625" style="86" customWidth="1"/>
    <col min="11019" max="11019" width="9.33203125" style="86" hidden="1" customWidth="1"/>
    <col min="11020" max="11265" width="9.33203125" style="86" customWidth="1"/>
    <col min="11266" max="11266" width="67.66015625" style="86" customWidth="1"/>
    <col min="11267" max="11267" width="5.83203125" style="86" bestFit="1" customWidth="1"/>
    <col min="11268" max="11268" width="7.5" style="86" bestFit="1" customWidth="1"/>
    <col min="11269" max="11274" width="16.16015625" style="86" customWidth="1"/>
    <col min="11275" max="11275" width="9.33203125" style="86" hidden="1" customWidth="1"/>
    <col min="11276" max="11521" width="9.33203125" style="86" customWidth="1"/>
    <col min="11522" max="11522" width="67.66015625" style="86" customWidth="1"/>
    <col min="11523" max="11523" width="5.83203125" style="86" bestFit="1" customWidth="1"/>
    <col min="11524" max="11524" width="7.5" style="86" bestFit="1" customWidth="1"/>
    <col min="11525" max="11530" width="16.16015625" style="86" customWidth="1"/>
    <col min="11531" max="11531" width="9.33203125" style="86" hidden="1" customWidth="1"/>
    <col min="11532" max="11777" width="9.33203125" style="86" customWidth="1"/>
    <col min="11778" max="11778" width="67.66015625" style="86" customWidth="1"/>
    <col min="11779" max="11779" width="5.83203125" style="86" bestFit="1" customWidth="1"/>
    <col min="11780" max="11780" width="7.5" style="86" bestFit="1" customWidth="1"/>
    <col min="11781" max="11786" width="16.16015625" style="86" customWidth="1"/>
    <col min="11787" max="11787" width="9.33203125" style="86" hidden="1" customWidth="1"/>
    <col min="11788" max="12033" width="9.33203125" style="86" customWidth="1"/>
    <col min="12034" max="12034" width="67.66015625" style="86" customWidth="1"/>
    <col min="12035" max="12035" width="5.83203125" style="86" bestFit="1" customWidth="1"/>
    <col min="12036" max="12036" width="7.5" style="86" bestFit="1" customWidth="1"/>
    <col min="12037" max="12042" width="16.16015625" style="86" customWidth="1"/>
    <col min="12043" max="12043" width="9.33203125" style="86" hidden="1" customWidth="1"/>
    <col min="12044" max="12289" width="9.33203125" style="86" customWidth="1"/>
    <col min="12290" max="12290" width="67.66015625" style="86" customWidth="1"/>
    <col min="12291" max="12291" width="5.83203125" style="86" bestFit="1" customWidth="1"/>
    <col min="12292" max="12292" width="7.5" style="86" bestFit="1" customWidth="1"/>
    <col min="12293" max="12298" width="16.16015625" style="86" customWidth="1"/>
    <col min="12299" max="12299" width="9.33203125" style="86" hidden="1" customWidth="1"/>
    <col min="12300" max="12545" width="9.33203125" style="86" customWidth="1"/>
    <col min="12546" max="12546" width="67.66015625" style="86" customWidth="1"/>
    <col min="12547" max="12547" width="5.83203125" style="86" bestFit="1" customWidth="1"/>
    <col min="12548" max="12548" width="7.5" style="86" bestFit="1" customWidth="1"/>
    <col min="12549" max="12554" width="16.16015625" style="86" customWidth="1"/>
    <col min="12555" max="12555" width="9.33203125" style="86" hidden="1" customWidth="1"/>
    <col min="12556" max="12801" width="9.33203125" style="86" customWidth="1"/>
    <col min="12802" max="12802" width="67.66015625" style="86" customWidth="1"/>
    <col min="12803" max="12803" width="5.83203125" style="86" bestFit="1" customWidth="1"/>
    <col min="12804" max="12804" width="7.5" style="86" bestFit="1" customWidth="1"/>
    <col min="12805" max="12810" width="16.16015625" style="86" customWidth="1"/>
    <col min="12811" max="12811" width="9.33203125" style="86" hidden="1" customWidth="1"/>
    <col min="12812" max="13057" width="9.33203125" style="86" customWidth="1"/>
    <col min="13058" max="13058" width="67.66015625" style="86" customWidth="1"/>
    <col min="13059" max="13059" width="5.83203125" style="86" bestFit="1" customWidth="1"/>
    <col min="13060" max="13060" width="7.5" style="86" bestFit="1" customWidth="1"/>
    <col min="13061" max="13066" width="16.16015625" style="86" customWidth="1"/>
    <col min="13067" max="13067" width="9.33203125" style="86" hidden="1" customWidth="1"/>
    <col min="13068" max="13313" width="9.33203125" style="86" customWidth="1"/>
    <col min="13314" max="13314" width="67.66015625" style="86" customWidth="1"/>
    <col min="13315" max="13315" width="5.83203125" style="86" bestFit="1" customWidth="1"/>
    <col min="13316" max="13316" width="7.5" style="86" bestFit="1" customWidth="1"/>
    <col min="13317" max="13322" width="16.16015625" style="86" customWidth="1"/>
    <col min="13323" max="13323" width="9.33203125" style="86" hidden="1" customWidth="1"/>
    <col min="13324" max="13569" width="9.33203125" style="86" customWidth="1"/>
    <col min="13570" max="13570" width="67.66015625" style="86" customWidth="1"/>
    <col min="13571" max="13571" width="5.83203125" style="86" bestFit="1" customWidth="1"/>
    <col min="13572" max="13572" width="7.5" style="86" bestFit="1" customWidth="1"/>
    <col min="13573" max="13578" width="16.16015625" style="86" customWidth="1"/>
    <col min="13579" max="13579" width="9.33203125" style="86" hidden="1" customWidth="1"/>
    <col min="13580" max="13825" width="9.33203125" style="86" customWidth="1"/>
    <col min="13826" max="13826" width="67.66015625" style="86" customWidth="1"/>
    <col min="13827" max="13827" width="5.83203125" style="86" bestFit="1" customWidth="1"/>
    <col min="13828" max="13828" width="7.5" style="86" bestFit="1" customWidth="1"/>
    <col min="13829" max="13834" width="16.16015625" style="86" customWidth="1"/>
    <col min="13835" max="13835" width="9.33203125" style="86" hidden="1" customWidth="1"/>
    <col min="13836" max="14081" width="9.33203125" style="86" customWidth="1"/>
    <col min="14082" max="14082" width="67.66015625" style="86" customWidth="1"/>
    <col min="14083" max="14083" width="5.83203125" style="86" bestFit="1" customWidth="1"/>
    <col min="14084" max="14084" width="7.5" style="86" bestFit="1" customWidth="1"/>
    <col min="14085" max="14090" width="16.16015625" style="86" customWidth="1"/>
    <col min="14091" max="14091" width="9.33203125" style="86" hidden="1" customWidth="1"/>
    <col min="14092" max="14337" width="9.33203125" style="86" customWidth="1"/>
    <col min="14338" max="14338" width="67.66015625" style="86" customWidth="1"/>
    <col min="14339" max="14339" width="5.83203125" style="86" bestFit="1" customWidth="1"/>
    <col min="14340" max="14340" width="7.5" style="86" bestFit="1" customWidth="1"/>
    <col min="14341" max="14346" width="16.16015625" style="86" customWidth="1"/>
    <col min="14347" max="14347" width="9.33203125" style="86" hidden="1" customWidth="1"/>
    <col min="14348" max="14593" width="9.33203125" style="86" customWidth="1"/>
    <col min="14594" max="14594" width="67.66015625" style="86" customWidth="1"/>
    <col min="14595" max="14595" width="5.83203125" style="86" bestFit="1" customWidth="1"/>
    <col min="14596" max="14596" width="7.5" style="86" bestFit="1" customWidth="1"/>
    <col min="14597" max="14602" width="16.16015625" style="86" customWidth="1"/>
    <col min="14603" max="14603" width="9.33203125" style="86" hidden="1" customWidth="1"/>
    <col min="14604" max="14849" width="9.33203125" style="86" customWidth="1"/>
    <col min="14850" max="14850" width="67.66015625" style="86" customWidth="1"/>
    <col min="14851" max="14851" width="5.83203125" style="86" bestFit="1" customWidth="1"/>
    <col min="14852" max="14852" width="7.5" style="86" bestFit="1" customWidth="1"/>
    <col min="14853" max="14858" width="16.16015625" style="86" customWidth="1"/>
    <col min="14859" max="14859" width="9.33203125" style="86" hidden="1" customWidth="1"/>
    <col min="14860" max="15105" width="9.33203125" style="86" customWidth="1"/>
    <col min="15106" max="15106" width="67.66015625" style="86" customWidth="1"/>
    <col min="15107" max="15107" width="5.83203125" style="86" bestFit="1" customWidth="1"/>
    <col min="15108" max="15108" width="7.5" style="86" bestFit="1" customWidth="1"/>
    <col min="15109" max="15114" width="16.16015625" style="86" customWidth="1"/>
    <col min="15115" max="15115" width="9.33203125" style="86" hidden="1" customWidth="1"/>
    <col min="15116" max="15361" width="9.33203125" style="86" customWidth="1"/>
    <col min="15362" max="15362" width="67.66015625" style="86" customWidth="1"/>
    <col min="15363" max="15363" width="5.83203125" style="86" bestFit="1" customWidth="1"/>
    <col min="15364" max="15364" width="7.5" style="86" bestFit="1" customWidth="1"/>
    <col min="15365" max="15370" width="16.16015625" style="86" customWidth="1"/>
    <col min="15371" max="15371" width="9.33203125" style="86" hidden="1" customWidth="1"/>
    <col min="15372" max="15617" width="9.33203125" style="86" customWidth="1"/>
    <col min="15618" max="15618" width="67.66015625" style="86" customWidth="1"/>
    <col min="15619" max="15619" width="5.83203125" style="86" bestFit="1" customWidth="1"/>
    <col min="15620" max="15620" width="7.5" style="86" bestFit="1" customWidth="1"/>
    <col min="15621" max="15626" width="16.16015625" style="86" customWidth="1"/>
    <col min="15627" max="15627" width="9.33203125" style="86" hidden="1" customWidth="1"/>
    <col min="15628" max="15873" width="9.33203125" style="86" customWidth="1"/>
    <col min="15874" max="15874" width="67.66015625" style="86" customWidth="1"/>
    <col min="15875" max="15875" width="5.83203125" style="86" bestFit="1" customWidth="1"/>
    <col min="15876" max="15876" width="7.5" style="86" bestFit="1" customWidth="1"/>
    <col min="15877" max="15882" width="16.16015625" style="86" customWidth="1"/>
    <col min="15883" max="15883" width="9.33203125" style="86" hidden="1" customWidth="1"/>
    <col min="15884" max="16129" width="9.33203125" style="86" customWidth="1"/>
    <col min="16130" max="16130" width="67.66015625" style="86" customWidth="1"/>
    <col min="16131" max="16131" width="5.83203125" style="86" bestFit="1" customWidth="1"/>
    <col min="16132" max="16132" width="7.5" style="86" bestFit="1" customWidth="1"/>
    <col min="16133" max="16138" width="16.16015625" style="86" customWidth="1"/>
    <col min="16139" max="16139" width="9.33203125" style="86" hidden="1" customWidth="1"/>
    <col min="16140" max="16384" width="9.33203125" style="86" customWidth="1"/>
  </cols>
  <sheetData>
    <row r="1" spans="2:10" ht="13.5">
      <c r="B1" s="85" t="s">
        <v>1928</v>
      </c>
      <c r="C1" s="85"/>
      <c r="D1" s="85"/>
      <c r="E1" s="85"/>
      <c r="F1" s="85"/>
      <c r="G1" s="85"/>
      <c r="H1" s="85"/>
      <c r="I1" s="85"/>
      <c r="J1" s="85"/>
    </row>
    <row r="2" spans="1:11" ht="13.5">
      <c r="A2" s="104" t="s">
        <v>2147</v>
      </c>
      <c r="B2" s="87" t="s">
        <v>1787</v>
      </c>
      <c r="C2" s="87" t="s">
        <v>1958</v>
      </c>
      <c r="D2" s="88" t="s">
        <v>1959</v>
      </c>
      <c r="E2" s="88" t="s">
        <v>1946</v>
      </c>
      <c r="F2" s="88" t="s">
        <v>1960</v>
      </c>
      <c r="G2" s="88" t="s">
        <v>1947</v>
      </c>
      <c r="H2" s="88" t="s">
        <v>1961</v>
      </c>
      <c r="I2" s="88" t="s">
        <v>1962</v>
      </c>
      <c r="J2" s="88" t="s">
        <v>1856</v>
      </c>
      <c r="K2" s="96">
        <f>'[1]Parametry'!B31/100*F69+'[1]Parametry'!B32/100*F70+'[1]Parametry'!B32/100*F71+'[1]Parametry'!B32/100*F72+'[1]Parametry'!B32/100*F73+'[1]Parametry'!B32/100*F74+'[1]Parametry'!B32/100*F75+'[1]Parametry'!B32/100*F76+'[1]Parametry'!B31/100*F77+'[1]Parametry'!B31/100*F78+'[1]Parametry'!B32/100*F79+'[1]Parametry'!B31/100*F80+'[1]Parametry'!B31/100*F81+'[1]Parametry'!B32/100*F82+'[1]Parametry'!B32/100*F83+'[1]Parametry'!B32/100*F84+'[1]Parametry'!B32/100*F88+'[1]Parametry'!B32/100*F89+'[1]Parametry'!B32/100*F90+'[1]Parametry'!B32/100*F91+'[1]Parametry'!B32/100*F92+'[1]Parametry'!B32/100*F93+'[1]Parametry'!B32/100*F97</f>
        <v>0</v>
      </c>
    </row>
    <row r="3" spans="2:10" ht="13.5">
      <c r="B3" s="85" t="s">
        <v>1948</v>
      </c>
      <c r="C3" s="85" t="s">
        <v>5</v>
      </c>
      <c r="D3" s="93"/>
      <c r="E3" s="93"/>
      <c r="F3" s="93"/>
      <c r="G3" s="93"/>
      <c r="H3" s="93"/>
      <c r="I3" s="93"/>
      <c r="J3" s="93"/>
    </row>
    <row r="4" spans="2:10" ht="13.5">
      <c r="B4" s="89" t="s">
        <v>2004</v>
      </c>
      <c r="C4" s="89" t="s">
        <v>5</v>
      </c>
      <c r="D4" s="90"/>
      <c r="E4" s="90"/>
      <c r="F4" s="90"/>
      <c r="G4" s="90"/>
      <c r="H4" s="90"/>
      <c r="I4" s="90"/>
      <c r="J4" s="90"/>
    </row>
    <row r="5" spans="1:11" s="100" customFormat="1" ht="36">
      <c r="A5" s="105">
        <v>1</v>
      </c>
      <c r="B5" s="97" t="s">
        <v>2005</v>
      </c>
      <c r="C5" s="97" t="s">
        <v>208</v>
      </c>
      <c r="D5" s="98">
        <v>1</v>
      </c>
      <c r="E5" s="377"/>
      <c r="F5" s="98">
        <f>D5*E5</f>
        <v>0</v>
      </c>
      <c r="G5" s="377"/>
      <c r="H5" s="98">
        <f>D5*G5</f>
        <v>0</v>
      </c>
      <c r="I5" s="98">
        <f>E5+G5</f>
        <v>0</v>
      </c>
      <c r="J5" s="98">
        <f>F5+H5</f>
        <v>0</v>
      </c>
      <c r="K5" s="99"/>
    </row>
    <row r="6" spans="1:10" ht="13.5">
      <c r="A6" s="105">
        <v>2</v>
      </c>
      <c r="B6" s="89" t="s">
        <v>2006</v>
      </c>
      <c r="C6" s="89" t="s">
        <v>5</v>
      </c>
      <c r="D6" s="90"/>
      <c r="E6" s="90"/>
      <c r="F6" s="90">
        <f>SUM(F5:F5)</f>
        <v>0</v>
      </c>
      <c r="G6" s="90"/>
      <c r="H6" s="90">
        <f>SUM(H5:H5)</f>
        <v>0</v>
      </c>
      <c r="I6" s="90"/>
      <c r="J6" s="90">
        <f>SUM(J5:J5)</f>
        <v>0</v>
      </c>
    </row>
    <row r="7" spans="2:10" ht="13.5">
      <c r="B7" s="91" t="s">
        <v>5</v>
      </c>
      <c r="C7" s="91" t="s">
        <v>5</v>
      </c>
      <c r="D7" s="101"/>
      <c r="E7" s="101"/>
      <c r="F7" s="101"/>
      <c r="G7" s="101"/>
      <c r="H7" s="101"/>
      <c r="I7" s="101">
        <f>E7+G7</f>
        <v>0</v>
      </c>
      <c r="J7" s="101">
        <f>F7+H7</f>
        <v>0</v>
      </c>
    </row>
    <row r="8" spans="2:10" ht="13.5">
      <c r="B8" s="89" t="s">
        <v>2007</v>
      </c>
      <c r="C8" s="89" t="s">
        <v>5</v>
      </c>
      <c r="D8" s="90"/>
      <c r="E8" s="90"/>
      <c r="F8" s="90"/>
      <c r="G8" s="90"/>
      <c r="H8" s="90"/>
      <c r="I8" s="90"/>
      <c r="J8" s="90"/>
    </row>
    <row r="9" spans="1:11" s="100" customFormat="1" ht="24">
      <c r="A9" s="105">
        <f>A6+1</f>
        <v>3</v>
      </c>
      <c r="B9" s="97" t="s">
        <v>2008</v>
      </c>
      <c r="C9" s="97" t="s">
        <v>208</v>
      </c>
      <c r="D9" s="98">
        <v>1</v>
      </c>
      <c r="E9" s="377"/>
      <c r="F9" s="98">
        <f aca="true" t="shared" si="0" ref="F9:F57">D9*E9</f>
        <v>0</v>
      </c>
      <c r="G9" s="377"/>
      <c r="H9" s="98">
        <f aca="true" t="shared" si="1" ref="H9:H57">D9*G9</f>
        <v>0</v>
      </c>
      <c r="I9" s="98">
        <f aca="true" t="shared" si="2" ref="I9:J40">E9+G9</f>
        <v>0</v>
      </c>
      <c r="J9" s="98">
        <f t="shared" si="2"/>
        <v>0</v>
      </c>
      <c r="K9" s="99"/>
    </row>
    <row r="10" spans="1:11" s="100" customFormat="1" ht="24">
      <c r="A10" s="105">
        <f>A9+1</f>
        <v>4</v>
      </c>
      <c r="B10" s="97" t="s">
        <v>2009</v>
      </c>
      <c r="C10" s="97" t="s">
        <v>208</v>
      </c>
      <c r="D10" s="98">
        <v>1</v>
      </c>
      <c r="E10" s="377"/>
      <c r="F10" s="98">
        <f t="shared" si="0"/>
        <v>0</v>
      </c>
      <c r="G10" s="377"/>
      <c r="H10" s="98">
        <f t="shared" si="1"/>
        <v>0</v>
      </c>
      <c r="I10" s="98">
        <f t="shared" si="2"/>
        <v>0</v>
      </c>
      <c r="J10" s="98">
        <f t="shared" si="2"/>
        <v>0</v>
      </c>
      <c r="K10" s="99"/>
    </row>
    <row r="11" spans="1:10" ht="13.5">
      <c r="A11" s="105">
        <f aca="true" t="shared" si="3" ref="A11:A59">A10+1</f>
        <v>5</v>
      </c>
      <c r="B11" s="91" t="s">
        <v>2010</v>
      </c>
      <c r="C11" s="91" t="s">
        <v>208</v>
      </c>
      <c r="D11" s="92">
        <v>1</v>
      </c>
      <c r="E11" s="378"/>
      <c r="F11" s="92">
        <f t="shared" si="0"/>
        <v>0</v>
      </c>
      <c r="G11" s="378"/>
      <c r="H11" s="92">
        <f t="shared" si="1"/>
        <v>0</v>
      </c>
      <c r="I11" s="92">
        <f t="shared" si="2"/>
        <v>0</v>
      </c>
      <c r="J11" s="92">
        <f t="shared" si="2"/>
        <v>0</v>
      </c>
    </row>
    <row r="12" spans="1:11" s="100" customFormat="1" ht="24">
      <c r="A12" s="105">
        <f t="shared" si="3"/>
        <v>6</v>
      </c>
      <c r="B12" s="97" t="s">
        <v>2011</v>
      </c>
      <c r="C12" s="97" t="s">
        <v>2012</v>
      </c>
      <c r="D12" s="98">
        <v>1</v>
      </c>
      <c r="E12" s="377"/>
      <c r="F12" s="98">
        <f t="shared" si="0"/>
        <v>0</v>
      </c>
      <c r="G12" s="377"/>
      <c r="H12" s="98">
        <f t="shared" si="1"/>
        <v>0</v>
      </c>
      <c r="I12" s="98">
        <f t="shared" si="2"/>
        <v>0</v>
      </c>
      <c r="J12" s="98">
        <f t="shared" si="2"/>
        <v>0</v>
      </c>
      <c r="K12" s="99"/>
    </row>
    <row r="13" spans="1:10" ht="13.5">
      <c r="A13" s="105">
        <f t="shared" si="3"/>
        <v>7</v>
      </c>
      <c r="B13" s="91" t="s">
        <v>1978</v>
      </c>
      <c r="C13" s="91" t="s">
        <v>1981</v>
      </c>
      <c r="D13" s="92">
        <v>2</v>
      </c>
      <c r="E13" s="378"/>
      <c r="F13" s="92">
        <f t="shared" si="0"/>
        <v>0</v>
      </c>
      <c r="G13" s="378"/>
      <c r="H13" s="92">
        <f t="shared" si="1"/>
        <v>0</v>
      </c>
      <c r="I13" s="92">
        <f t="shared" si="2"/>
        <v>0</v>
      </c>
      <c r="J13" s="92">
        <f t="shared" si="2"/>
        <v>0</v>
      </c>
    </row>
    <row r="14" spans="1:10" ht="13.5">
      <c r="A14" s="105">
        <f t="shared" si="3"/>
        <v>8</v>
      </c>
      <c r="B14" s="91" t="s">
        <v>1979</v>
      </c>
      <c r="C14" s="91" t="s">
        <v>1981</v>
      </c>
      <c r="D14" s="92">
        <v>4</v>
      </c>
      <c r="E14" s="378"/>
      <c r="F14" s="92">
        <f t="shared" si="0"/>
        <v>0</v>
      </c>
      <c r="G14" s="378"/>
      <c r="H14" s="92">
        <f t="shared" si="1"/>
        <v>0</v>
      </c>
      <c r="I14" s="92">
        <f t="shared" si="2"/>
        <v>0</v>
      </c>
      <c r="J14" s="92">
        <f t="shared" si="2"/>
        <v>0</v>
      </c>
    </row>
    <row r="15" spans="1:10" ht="13.5">
      <c r="A15" s="105">
        <f t="shared" si="3"/>
        <v>9</v>
      </c>
      <c r="B15" s="91" t="s">
        <v>2013</v>
      </c>
      <c r="C15" s="91" t="s">
        <v>1981</v>
      </c>
      <c r="D15" s="92">
        <v>2</v>
      </c>
      <c r="E15" s="378"/>
      <c r="F15" s="92">
        <f t="shared" si="0"/>
        <v>0</v>
      </c>
      <c r="G15" s="378"/>
      <c r="H15" s="92">
        <f t="shared" si="1"/>
        <v>0</v>
      </c>
      <c r="I15" s="92">
        <f t="shared" si="2"/>
        <v>0</v>
      </c>
      <c r="J15" s="92">
        <f t="shared" si="2"/>
        <v>0</v>
      </c>
    </row>
    <row r="16" spans="1:10" ht="13.5">
      <c r="A16" s="105">
        <f t="shared" si="3"/>
        <v>10</v>
      </c>
      <c r="B16" s="91" t="s">
        <v>2014</v>
      </c>
      <c r="C16" s="91" t="s">
        <v>1981</v>
      </c>
      <c r="D16" s="92">
        <v>1</v>
      </c>
      <c r="E16" s="378"/>
      <c r="F16" s="92">
        <f t="shared" si="0"/>
        <v>0</v>
      </c>
      <c r="G16" s="378"/>
      <c r="H16" s="92">
        <f t="shared" si="1"/>
        <v>0</v>
      </c>
      <c r="I16" s="92">
        <f t="shared" si="2"/>
        <v>0</v>
      </c>
      <c r="J16" s="92">
        <f t="shared" si="2"/>
        <v>0</v>
      </c>
    </row>
    <row r="17" spans="1:10" ht="13.5">
      <c r="A17" s="105">
        <f t="shared" si="3"/>
        <v>11</v>
      </c>
      <c r="B17" s="91" t="s">
        <v>2015</v>
      </c>
      <c r="C17" s="91" t="s">
        <v>1981</v>
      </c>
      <c r="D17" s="92">
        <v>1</v>
      </c>
      <c r="E17" s="378"/>
      <c r="F17" s="92">
        <f t="shared" si="0"/>
        <v>0</v>
      </c>
      <c r="G17" s="378"/>
      <c r="H17" s="92">
        <f t="shared" si="1"/>
        <v>0</v>
      </c>
      <c r="I17" s="92">
        <f t="shared" si="2"/>
        <v>0</v>
      </c>
      <c r="J17" s="92">
        <f t="shared" si="2"/>
        <v>0</v>
      </c>
    </row>
    <row r="18" spans="1:10" ht="13.5">
      <c r="A18" s="105">
        <f t="shared" si="3"/>
        <v>12</v>
      </c>
      <c r="B18" s="91" t="s">
        <v>2016</v>
      </c>
      <c r="C18" s="91" t="s">
        <v>1981</v>
      </c>
      <c r="D18" s="92">
        <v>1</v>
      </c>
      <c r="E18" s="378"/>
      <c r="F18" s="92">
        <f t="shared" si="0"/>
        <v>0</v>
      </c>
      <c r="G18" s="378"/>
      <c r="H18" s="92">
        <f t="shared" si="1"/>
        <v>0</v>
      </c>
      <c r="I18" s="92">
        <f t="shared" si="2"/>
        <v>0</v>
      </c>
      <c r="J18" s="92">
        <f t="shared" si="2"/>
        <v>0</v>
      </c>
    </row>
    <row r="19" spans="1:10" ht="13.5">
      <c r="A19" s="105">
        <f t="shared" si="3"/>
        <v>13</v>
      </c>
      <c r="B19" s="91" t="s">
        <v>2017</v>
      </c>
      <c r="C19" s="91" t="s">
        <v>1981</v>
      </c>
      <c r="D19" s="92">
        <v>1</v>
      </c>
      <c r="E19" s="378"/>
      <c r="F19" s="92">
        <f t="shared" si="0"/>
        <v>0</v>
      </c>
      <c r="G19" s="378"/>
      <c r="H19" s="92">
        <f t="shared" si="1"/>
        <v>0</v>
      </c>
      <c r="I19" s="92">
        <f t="shared" si="2"/>
        <v>0</v>
      </c>
      <c r="J19" s="92">
        <f t="shared" si="2"/>
        <v>0</v>
      </c>
    </row>
    <row r="20" spans="1:10" ht="13.5">
      <c r="A20" s="105">
        <f t="shared" si="3"/>
        <v>14</v>
      </c>
      <c r="B20" s="91" t="s">
        <v>2018</v>
      </c>
      <c r="C20" s="91" t="s">
        <v>1981</v>
      </c>
      <c r="D20" s="92">
        <v>1</v>
      </c>
      <c r="E20" s="378"/>
      <c r="F20" s="92">
        <f t="shared" si="0"/>
        <v>0</v>
      </c>
      <c r="G20" s="378"/>
      <c r="H20" s="92">
        <f t="shared" si="1"/>
        <v>0</v>
      </c>
      <c r="I20" s="92">
        <f t="shared" si="2"/>
        <v>0</v>
      </c>
      <c r="J20" s="92">
        <f t="shared" si="2"/>
        <v>0</v>
      </c>
    </row>
    <row r="21" spans="1:10" ht="13.5">
      <c r="A21" s="105">
        <f t="shared" si="3"/>
        <v>15</v>
      </c>
      <c r="B21" s="91" t="s">
        <v>2019</v>
      </c>
      <c r="C21" s="91" t="s">
        <v>208</v>
      </c>
      <c r="D21" s="92">
        <v>2</v>
      </c>
      <c r="E21" s="378"/>
      <c r="F21" s="92">
        <f t="shared" si="0"/>
        <v>0</v>
      </c>
      <c r="G21" s="378"/>
      <c r="H21" s="92">
        <f t="shared" si="1"/>
        <v>0</v>
      </c>
      <c r="I21" s="92">
        <f t="shared" si="2"/>
        <v>0</v>
      </c>
      <c r="J21" s="92">
        <f t="shared" si="2"/>
        <v>0</v>
      </c>
    </row>
    <row r="22" spans="1:10" ht="13.5">
      <c r="A22" s="105">
        <f t="shared" si="3"/>
        <v>16</v>
      </c>
      <c r="B22" s="91" t="s">
        <v>2020</v>
      </c>
      <c r="C22" s="91" t="s">
        <v>208</v>
      </c>
      <c r="D22" s="92">
        <v>1</v>
      </c>
      <c r="E22" s="378"/>
      <c r="F22" s="92">
        <f t="shared" si="0"/>
        <v>0</v>
      </c>
      <c r="G22" s="378"/>
      <c r="H22" s="92">
        <f t="shared" si="1"/>
        <v>0</v>
      </c>
      <c r="I22" s="92">
        <f t="shared" si="2"/>
        <v>0</v>
      </c>
      <c r="J22" s="92">
        <f t="shared" si="2"/>
        <v>0</v>
      </c>
    </row>
    <row r="23" spans="1:10" ht="13.5">
      <c r="A23" s="105">
        <f t="shared" si="3"/>
        <v>17</v>
      </c>
      <c r="B23" s="91" t="s">
        <v>2021</v>
      </c>
      <c r="C23" s="91" t="s">
        <v>208</v>
      </c>
      <c r="D23" s="92">
        <v>2</v>
      </c>
      <c r="E23" s="378"/>
      <c r="F23" s="92">
        <f t="shared" si="0"/>
        <v>0</v>
      </c>
      <c r="G23" s="378"/>
      <c r="H23" s="92">
        <f t="shared" si="1"/>
        <v>0</v>
      </c>
      <c r="I23" s="92">
        <f t="shared" si="2"/>
        <v>0</v>
      </c>
      <c r="J23" s="92">
        <f t="shared" si="2"/>
        <v>0</v>
      </c>
    </row>
    <row r="24" spans="1:10" ht="13.5">
      <c r="A24" s="105">
        <f t="shared" si="3"/>
        <v>18</v>
      </c>
      <c r="B24" s="91" t="s">
        <v>2022</v>
      </c>
      <c r="C24" s="91" t="s">
        <v>208</v>
      </c>
      <c r="D24" s="92">
        <v>2</v>
      </c>
      <c r="E24" s="378"/>
      <c r="F24" s="92">
        <f t="shared" si="0"/>
        <v>0</v>
      </c>
      <c r="G24" s="378"/>
      <c r="H24" s="92">
        <f t="shared" si="1"/>
        <v>0</v>
      </c>
      <c r="I24" s="92">
        <f t="shared" si="2"/>
        <v>0</v>
      </c>
      <c r="J24" s="92">
        <f t="shared" si="2"/>
        <v>0</v>
      </c>
    </row>
    <row r="25" spans="1:10" ht="13.5">
      <c r="A25" s="105">
        <f t="shared" si="3"/>
        <v>19</v>
      </c>
      <c r="B25" s="91" t="s">
        <v>2023</v>
      </c>
      <c r="C25" s="91" t="s">
        <v>208</v>
      </c>
      <c r="D25" s="92">
        <v>2</v>
      </c>
      <c r="E25" s="378"/>
      <c r="F25" s="92">
        <f t="shared" si="0"/>
        <v>0</v>
      </c>
      <c r="G25" s="378"/>
      <c r="H25" s="92">
        <f t="shared" si="1"/>
        <v>0</v>
      </c>
      <c r="I25" s="92">
        <f t="shared" si="2"/>
        <v>0</v>
      </c>
      <c r="J25" s="92">
        <f t="shared" si="2"/>
        <v>0</v>
      </c>
    </row>
    <row r="26" spans="1:10" ht="13.5">
      <c r="A26" s="105">
        <f t="shared" si="3"/>
        <v>20</v>
      </c>
      <c r="B26" s="91" t="s">
        <v>2024</v>
      </c>
      <c r="C26" s="91" t="s">
        <v>208</v>
      </c>
      <c r="D26" s="92">
        <v>8</v>
      </c>
      <c r="E26" s="378"/>
      <c r="F26" s="92">
        <f t="shared" si="0"/>
        <v>0</v>
      </c>
      <c r="G26" s="378"/>
      <c r="H26" s="92">
        <f t="shared" si="1"/>
        <v>0</v>
      </c>
      <c r="I26" s="92">
        <f t="shared" si="2"/>
        <v>0</v>
      </c>
      <c r="J26" s="92">
        <f t="shared" si="2"/>
        <v>0</v>
      </c>
    </row>
    <row r="27" spans="1:10" ht="13.5">
      <c r="A27" s="105">
        <f t="shared" si="3"/>
        <v>21</v>
      </c>
      <c r="B27" s="91" t="s">
        <v>2025</v>
      </c>
      <c r="C27" s="91" t="s">
        <v>208</v>
      </c>
      <c r="D27" s="92">
        <v>2</v>
      </c>
      <c r="E27" s="378"/>
      <c r="F27" s="92">
        <f t="shared" si="0"/>
        <v>0</v>
      </c>
      <c r="G27" s="378"/>
      <c r="H27" s="92">
        <f t="shared" si="1"/>
        <v>0</v>
      </c>
      <c r="I27" s="92">
        <f t="shared" si="2"/>
        <v>0</v>
      </c>
      <c r="J27" s="92">
        <f t="shared" si="2"/>
        <v>0</v>
      </c>
    </row>
    <row r="28" spans="1:10" ht="13.5">
      <c r="A28" s="105">
        <f t="shared" si="3"/>
        <v>22</v>
      </c>
      <c r="B28" s="91" t="s">
        <v>2026</v>
      </c>
      <c r="C28" s="91" t="s">
        <v>208</v>
      </c>
      <c r="D28" s="92">
        <v>10</v>
      </c>
      <c r="E28" s="378"/>
      <c r="F28" s="92">
        <f t="shared" si="0"/>
        <v>0</v>
      </c>
      <c r="G28" s="378"/>
      <c r="H28" s="92">
        <f t="shared" si="1"/>
        <v>0</v>
      </c>
      <c r="I28" s="92">
        <f t="shared" si="2"/>
        <v>0</v>
      </c>
      <c r="J28" s="92">
        <f t="shared" si="2"/>
        <v>0</v>
      </c>
    </row>
    <row r="29" spans="1:10" ht="13.5">
      <c r="A29" s="105">
        <f t="shared" si="3"/>
        <v>23</v>
      </c>
      <c r="B29" s="91" t="s">
        <v>2027</v>
      </c>
      <c r="C29" s="91" t="s">
        <v>208</v>
      </c>
      <c r="D29" s="92">
        <v>10</v>
      </c>
      <c r="E29" s="378"/>
      <c r="F29" s="92">
        <f t="shared" si="0"/>
        <v>0</v>
      </c>
      <c r="G29" s="378"/>
      <c r="H29" s="92">
        <f t="shared" si="1"/>
        <v>0</v>
      </c>
      <c r="I29" s="92">
        <f t="shared" si="2"/>
        <v>0</v>
      </c>
      <c r="J29" s="92">
        <f t="shared" si="2"/>
        <v>0</v>
      </c>
    </row>
    <row r="30" spans="1:10" ht="13.5">
      <c r="A30" s="105">
        <f t="shared" si="3"/>
        <v>24</v>
      </c>
      <c r="B30" s="91" t="s">
        <v>2028</v>
      </c>
      <c r="C30" s="91" t="s">
        <v>208</v>
      </c>
      <c r="D30" s="92">
        <v>1</v>
      </c>
      <c r="E30" s="378"/>
      <c r="F30" s="92">
        <f t="shared" si="0"/>
        <v>0</v>
      </c>
      <c r="G30" s="378"/>
      <c r="H30" s="92">
        <f t="shared" si="1"/>
        <v>0</v>
      </c>
      <c r="I30" s="92">
        <f t="shared" si="2"/>
        <v>0</v>
      </c>
      <c r="J30" s="92">
        <f t="shared" si="2"/>
        <v>0</v>
      </c>
    </row>
    <row r="31" spans="1:10" ht="13.5">
      <c r="A31" s="105">
        <f t="shared" si="3"/>
        <v>25</v>
      </c>
      <c r="B31" s="91" t="s">
        <v>2029</v>
      </c>
      <c r="C31" s="91" t="s">
        <v>208</v>
      </c>
      <c r="D31" s="92">
        <v>2</v>
      </c>
      <c r="E31" s="378"/>
      <c r="F31" s="92">
        <f t="shared" si="0"/>
        <v>0</v>
      </c>
      <c r="G31" s="378"/>
      <c r="H31" s="92">
        <f t="shared" si="1"/>
        <v>0</v>
      </c>
      <c r="I31" s="92">
        <f t="shared" si="2"/>
        <v>0</v>
      </c>
      <c r="J31" s="92">
        <f t="shared" si="2"/>
        <v>0</v>
      </c>
    </row>
    <row r="32" spans="1:10" ht="13.5">
      <c r="A32" s="105">
        <f t="shared" si="3"/>
        <v>26</v>
      </c>
      <c r="B32" s="91" t="s">
        <v>2030</v>
      </c>
      <c r="C32" s="91" t="s">
        <v>208</v>
      </c>
      <c r="D32" s="92">
        <v>2</v>
      </c>
      <c r="E32" s="378"/>
      <c r="F32" s="92">
        <f t="shared" si="0"/>
        <v>0</v>
      </c>
      <c r="G32" s="378"/>
      <c r="H32" s="92">
        <f t="shared" si="1"/>
        <v>0</v>
      </c>
      <c r="I32" s="92">
        <f t="shared" si="2"/>
        <v>0</v>
      </c>
      <c r="J32" s="92">
        <f t="shared" si="2"/>
        <v>0</v>
      </c>
    </row>
    <row r="33" spans="1:10" ht="13.5">
      <c r="A33" s="105">
        <f t="shared" si="3"/>
        <v>27</v>
      </c>
      <c r="B33" s="91" t="s">
        <v>2031</v>
      </c>
      <c r="C33" s="91" t="s">
        <v>208</v>
      </c>
      <c r="D33" s="92">
        <v>1</v>
      </c>
      <c r="E33" s="378"/>
      <c r="F33" s="92">
        <f t="shared" si="0"/>
        <v>0</v>
      </c>
      <c r="G33" s="378"/>
      <c r="H33" s="92">
        <f t="shared" si="1"/>
        <v>0</v>
      </c>
      <c r="I33" s="92">
        <f t="shared" si="2"/>
        <v>0</v>
      </c>
      <c r="J33" s="92">
        <f t="shared" si="2"/>
        <v>0</v>
      </c>
    </row>
    <row r="34" spans="1:10" ht="13.5">
      <c r="A34" s="105">
        <f t="shared" si="3"/>
        <v>28</v>
      </c>
      <c r="B34" s="91" t="s">
        <v>2032</v>
      </c>
      <c r="C34" s="91" t="s">
        <v>208</v>
      </c>
      <c r="D34" s="92">
        <v>2</v>
      </c>
      <c r="E34" s="378"/>
      <c r="F34" s="92">
        <f t="shared" si="0"/>
        <v>0</v>
      </c>
      <c r="G34" s="378"/>
      <c r="H34" s="92">
        <f t="shared" si="1"/>
        <v>0</v>
      </c>
      <c r="I34" s="92">
        <f t="shared" si="2"/>
        <v>0</v>
      </c>
      <c r="J34" s="92">
        <f t="shared" si="2"/>
        <v>0</v>
      </c>
    </row>
    <row r="35" spans="1:10" ht="13.5">
      <c r="A35" s="105">
        <f t="shared" si="3"/>
        <v>29</v>
      </c>
      <c r="B35" s="91" t="s">
        <v>2033</v>
      </c>
      <c r="C35" s="91" t="s">
        <v>208</v>
      </c>
      <c r="D35" s="92">
        <v>6</v>
      </c>
      <c r="E35" s="378"/>
      <c r="F35" s="92">
        <f t="shared" si="0"/>
        <v>0</v>
      </c>
      <c r="G35" s="378"/>
      <c r="H35" s="92">
        <f t="shared" si="1"/>
        <v>0</v>
      </c>
      <c r="I35" s="92">
        <f t="shared" si="2"/>
        <v>0</v>
      </c>
      <c r="J35" s="92">
        <f t="shared" si="2"/>
        <v>0</v>
      </c>
    </row>
    <row r="36" spans="1:10" ht="13.5">
      <c r="A36" s="105">
        <f t="shared" si="3"/>
        <v>30</v>
      </c>
      <c r="B36" s="91" t="s">
        <v>2034</v>
      </c>
      <c r="C36" s="91" t="s">
        <v>208</v>
      </c>
      <c r="D36" s="92">
        <v>2</v>
      </c>
      <c r="E36" s="378"/>
      <c r="F36" s="92">
        <f t="shared" si="0"/>
        <v>0</v>
      </c>
      <c r="G36" s="378"/>
      <c r="H36" s="92">
        <f t="shared" si="1"/>
        <v>0</v>
      </c>
      <c r="I36" s="92">
        <f t="shared" si="2"/>
        <v>0</v>
      </c>
      <c r="J36" s="92">
        <f t="shared" si="2"/>
        <v>0</v>
      </c>
    </row>
    <row r="37" spans="1:10" ht="13.5">
      <c r="A37" s="105">
        <f t="shared" si="3"/>
        <v>31</v>
      </c>
      <c r="B37" s="91" t="s">
        <v>2035</v>
      </c>
      <c r="C37" s="91" t="s">
        <v>208</v>
      </c>
      <c r="D37" s="92">
        <v>1</v>
      </c>
      <c r="E37" s="378"/>
      <c r="F37" s="92">
        <f t="shared" si="0"/>
        <v>0</v>
      </c>
      <c r="G37" s="378"/>
      <c r="H37" s="92">
        <f t="shared" si="1"/>
        <v>0</v>
      </c>
      <c r="I37" s="92">
        <f t="shared" si="2"/>
        <v>0</v>
      </c>
      <c r="J37" s="92">
        <f t="shared" si="2"/>
        <v>0</v>
      </c>
    </row>
    <row r="38" spans="1:10" ht="13.5">
      <c r="A38" s="105">
        <f t="shared" si="3"/>
        <v>32</v>
      </c>
      <c r="B38" s="91" t="s">
        <v>2036</v>
      </c>
      <c r="C38" s="91" t="s">
        <v>208</v>
      </c>
      <c r="D38" s="92">
        <v>1</v>
      </c>
      <c r="E38" s="378"/>
      <c r="F38" s="92">
        <f t="shared" si="0"/>
        <v>0</v>
      </c>
      <c r="G38" s="378"/>
      <c r="H38" s="92">
        <f t="shared" si="1"/>
        <v>0</v>
      </c>
      <c r="I38" s="92">
        <f t="shared" si="2"/>
        <v>0</v>
      </c>
      <c r="J38" s="92">
        <f t="shared" si="2"/>
        <v>0</v>
      </c>
    </row>
    <row r="39" spans="1:10" ht="13.5">
      <c r="A39" s="105">
        <f t="shared" si="3"/>
        <v>33</v>
      </c>
      <c r="B39" s="91" t="s">
        <v>2037</v>
      </c>
      <c r="C39" s="91" t="s">
        <v>208</v>
      </c>
      <c r="D39" s="92">
        <v>1</v>
      </c>
      <c r="E39" s="378"/>
      <c r="F39" s="92">
        <f t="shared" si="0"/>
        <v>0</v>
      </c>
      <c r="G39" s="378"/>
      <c r="H39" s="92">
        <f t="shared" si="1"/>
        <v>0</v>
      </c>
      <c r="I39" s="92">
        <f t="shared" si="2"/>
        <v>0</v>
      </c>
      <c r="J39" s="92">
        <f t="shared" si="2"/>
        <v>0</v>
      </c>
    </row>
    <row r="40" spans="1:10" ht="13.5">
      <c r="A40" s="105">
        <f t="shared" si="3"/>
        <v>34</v>
      </c>
      <c r="B40" s="91" t="s">
        <v>1982</v>
      </c>
      <c r="C40" s="91" t="s">
        <v>208</v>
      </c>
      <c r="D40" s="92">
        <v>20</v>
      </c>
      <c r="E40" s="378"/>
      <c r="F40" s="92">
        <f t="shared" si="0"/>
        <v>0</v>
      </c>
      <c r="G40" s="378"/>
      <c r="H40" s="92">
        <f t="shared" si="1"/>
        <v>0</v>
      </c>
      <c r="I40" s="92">
        <f t="shared" si="2"/>
        <v>0</v>
      </c>
      <c r="J40" s="92">
        <f t="shared" si="2"/>
        <v>0</v>
      </c>
    </row>
    <row r="41" spans="1:10" ht="13.5">
      <c r="A41" s="105">
        <f t="shared" si="3"/>
        <v>35</v>
      </c>
      <c r="B41" s="91" t="s">
        <v>2038</v>
      </c>
      <c r="C41" s="91" t="s">
        <v>208</v>
      </c>
      <c r="D41" s="92">
        <v>4</v>
      </c>
      <c r="E41" s="378"/>
      <c r="F41" s="92">
        <f t="shared" si="0"/>
        <v>0</v>
      </c>
      <c r="G41" s="378"/>
      <c r="H41" s="92">
        <f t="shared" si="1"/>
        <v>0</v>
      </c>
      <c r="I41" s="92">
        <f aca="true" t="shared" si="4" ref="I41:J57">E41+G41</f>
        <v>0</v>
      </c>
      <c r="J41" s="92">
        <f t="shared" si="4"/>
        <v>0</v>
      </c>
    </row>
    <row r="42" spans="1:10" ht="13.5">
      <c r="A42" s="105">
        <f t="shared" si="3"/>
        <v>36</v>
      </c>
      <c r="B42" s="91" t="s">
        <v>1983</v>
      </c>
      <c r="C42" s="91" t="s">
        <v>208</v>
      </c>
      <c r="D42" s="92">
        <v>5</v>
      </c>
      <c r="E42" s="378"/>
      <c r="F42" s="92">
        <f t="shared" si="0"/>
        <v>0</v>
      </c>
      <c r="G42" s="378"/>
      <c r="H42" s="92">
        <f t="shared" si="1"/>
        <v>0</v>
      </c>
      <c r="I42" s="92">
        <f t="shared" si="4"/>
        <v>0</v>
      </c>
      <c r="J42" s="92">
        <f t="shared" si="4"/>
        <v>0</v>
      </c>
    </row>
    <row r="43" spans="1:10" ht="13.5">
      <c r="A43" s="105">
        <f t="shared" si="3"/>
        <v>37</v>
      </c>
      <c r="B43" s="91" t="s">
        <v>2039</v>
      </c>
      <c r="C43" s="91" t="s">
        <v>208</v>
      </c>
      <c r="D43" s="92">
        <v>1</v>
      </c>
      <c r="E43" s="378"/>
      <c r="F43" s="92">
        <f t="shared" si="0"/>
        <v>0</v>
      </c>
      <c r="G43" s="378"/>
      <c r="H43" s="92">
        <f t="shared" si="1"/>
        <v>0</v>
      </c>
      <c r="I43" s="92">
        <f t="shared" si="4"/>
        <v>0</v>
      </c>
      <c r="J43" s="92">
        <f t="shared" si="4"/>
        <v>0</v>
      </c>
    </row>
    <row r="44" spans="1:10" ht="13.5">
      <c r="A44" s="105">
        <f t="shared" si="3"/>
        <v>38</v>
      </c>
      <c r="B44" s="91" t="s">
        <v>1984</v>
      </c>
      <c r="C44" s="91" t="s">
        <v>208</v>
      </c>
      <c r="D44" s="92">
        <v>4</v>
      </c>
      <c r="E44" s="378"/>
      <c r="F44" s="92">
        <f t="shared" si="0"/>
        <v>0</v>
      </c>
      <c r="G44" s="378"/>
      <c r="H44" s="92">
        <f t="shared" si="1"/>
        <v>0</v>
      </c>
      <c r="I44" s="92">
        <f t="shared" si="4"/>
        <v>0</v>
      </c>
      <c r="J44" s="92">
        <f t="shared" si="4"/>
        <v>0</v>
      </c>
    </row>
    <row r="45" spans="1:10" ht="13.5">
      <c r="A45" s="105">
        <f t="shared" si="3"/>
        <v>39</v>
      </c>
      <c r="B45" s="91" t="s">
        <v>2040</v>
      </c>
      <c r="C45" s="91" t="s">
        <v>208</v>
      </c>
      <c r="D45" s="92">
        <v>1</v>
      </c>
      <c r="E45" s="378"/>
      <c r="F45" s="92">
        <f t="shared" si="0"/>
        <v>0</v>
      </c>
      <c r="G45" s="378"/>
      <c r="H45" s="92">
        <f t="shared" si="1"/>
        <v>0</v>
      </c>
      <c r="I45" s="92">
        <f t="shared" si="4"/>
        <v>0</v>
      </c>
      <c r="J45" s="92">
        <f t="shared" si="4"/>
        <v>0</v>
      </c>
    </row>
    <row r="46" spans="1:10" ht="13.5">
      <c r="A46" s="105">
        <f t="shared" si="3"/>
        <v>40</v>
      </c>
      <c r="B46" s="91" t="s">
        <v>2041</v>
      </c>
      <c r="C46" s="91" t="s">
        <v>208</v>
      </c>
      <c r="D46" s="92">
        <v>1</v>
      </c>
      <c r="E46" s="378"/>
      <c r="F46" s="92">
        <f t="shared" si="0"/>
        <v>0</v>
      </c>
      <c r="G46" s="378"/>
      <c r="H46" s="92">
        <f t="shared" si="1"/>
        <v>0</v>
      </c>
      <c r="I46" s="92">
        <f t="shared" si="4"/>
        <v>0</v>
      </c>
      <c r="J46" s="92">
        <f t="shared" si="4"/>
        <v>0</v>
      </c>
    </row>
    <row r="47" spans="1:10" ht="13.5">
      <c r="A47" s="105">
        <f t="shared" si="3"/>
        <v>41</v>
      </c>
      <c r="B47" s="91" t="s">
        <v>1986</v>
      </c>
      <c r="C47" s="91" t="s">
        <v>224</v>
      </c>
      <c r="D47" s="92">
        <v>35</v>
      </c>
      <c r="E47" s="378"/>
      <c r="F47" s="92">
        <f t="shared" si="0"/>
        <v>0</v>
      </c>
      <c r="G47" s="378"/>
      <c r="H47" s="92">
        <f t="shared" si="1"/>
        <v>0</v>
      </c>
      <c r="I47" s="92">
        <f t="shared" si="4"/>
        <v>0</v>
      </c>
      <c r="J47" s="92">
        <f t="shared" si="4"/>
        <v>0</v>
      </c>
    </row>
    <row r="48" spans="1:10" ht="13.5">
      <c r="A48" s="105">
        <f t="shared" si="3"/>
        <v>42</v>
      </c>
      <c r="B48" s="91" t="s">
        <v>1987</v>
      </c>
      <c r="C48" s="91" t="s">
        <v>224</v>
      </c>
      <c r="D48" s="92">
        <v>20</v>
      </c>
      <c r="E48" s="378"/>
      <c r="F48" s="92">
        <f t="shared" si="0"/>
        <v>0</v>
      </c>
      <c r="G48" s="378"/>
      <c r="H48" s="92">
        <f t="shared" si="1"/>
        <v>0</v>
      </c>
      <c r="I48" s="92">
        <f t="shared" si="4"/>
        <v>0</v>
      </c>
      <c r="J48" s="92">
        <f t="shared" si="4"/>
        <v>0</v>
      </c>
    </row>
    <row r="49" spans="1:10" ht="13.5">
      <c r="A49" s="105">
        <f t="shared" si="3"/>
        <v>43</v>
      </c>
      <c r="B49" s="91" t="s">
        <v>2042</v>
      </c>
      <c r="C49" s="91" t="s">
        <v>224</v>
      </c>
      <c r="D49" s="92">
        <v>10</v>
      </c>
      <c r="E49" s="378"/>
      <c r="F49" s="92">
        <f t="shared" si="0"/>
        <v>0</v>
      </c>
      <c r="G49" s="378"/>
      <c r="H49" s="92">
        <f t="shared" si="1"/>
        <v>0</v>
      </c>
      <c r="I49" s="92">
        <f t="shared" si="4"/>
        <v>0</v>
      </c>
      <c r="J49" s="92">
        <f t="shared" si="4"/>
        <v>0</v>
      </c>
    </row>
    <row r="50" spans="1:10" ht="13.5">
      <c r="A50" s="105">
        <f t="shared" si="3"/>
        <v>44</v>
      </c>
      <c r="B50" s="91" t="s">
        <v>2043</v>
      </c>
      <c r="C50" s="91" t="s">
        <v>224</v>
      </c>
      <c r="D50" s="92">
        <v>5</v>
      </c>
      <c r="E50" s="378"/>
      <c r="F50" s="92">
        <f t="shared" si="0"/>
        <v>0</v>
      </c>
      <c r="G50" s="378"/>
      <c r="H50" s="92">
        <f t="shared" si="1"/>
        <v>0</v>
      </c>
      <c r="I50" s="92">
        <f t="shared" si="4"/>
        <v>0</v>
      </c>
      <c r="J50" s="92">
        <f t="shared" si="4"/>
        <v>0</v>
      </c>
    </row>
    <row r="51" spans="1:10" ht="13.5">
      <c r="A51" s="105">
        <f t="shared" si="3"/>
        <v>45</v>
      </c>
      <c r="B51" s="91" t="s">
        <v>2044</v>
      </c>
      <c r="C51" s="91" t="s">
        <v>224</v>
      </c>
      <c r="D51" s="92">
        <v>5</v>
      </c>
      <c r="E51" s="378"/>
      <c r="F51" s="92">
        <f t="shared" si="0"/>
        <v>0</v>
      </c>
      <c r="G51" s="378"/>
      <c r="H51" s="92">
        <f t="shared" si="1"/>
        <v>0</v>
      </c>
      <c r="I51" s="92">
        <f t="shared" si="4"/>
        <v>0</v>
      </c>
      <c r="J51" s="92">
        <f t="shared" si="4"/>
        <v>0</v>
      </c>
    </row>
    <row r="52" spans="1:10" ht="13.5">
      <c r="A52" s="105">
        <f t="shared" si="3"/>
        <v>46</v>
      </c>
      <c r="B52" s="91" t="s">
        <v>1988</v>
      </c>
      <c r="C52" s="91" t="s">
        <v>224</v>
      </c>
      <c r="D52" s="92">
        <v>8</v>
      </c>
      <c r="E52" s="378"/>
      <c r="F52" s="92">
        <f t="shared" si="0"/>
        <v>0</v>
      </c>
      <c r="G52" s="378"/>
      <c r="H52" s="92">
        <f t="shared" si="1"/>
        <v>0</v>
      </c>
      <c r="I52" s="92">
        <f t="shared" si="4"/>
        <v>0</v>
      </c>
      <c r="J52" s="92">
        <f t="shared" si="4"/>
        <v>0</v>
      </c>
    </row>
    <row r="53" spans="1:10" ht="13.5">
      <c r="A53" s="105">
        <f t="shared" si="3"/>
        <v>47</v>
      </c>
      <c r="B53" s="91" t="s">
        <v>2045</v>
      </c>
      <c r="C53" s="91" t="s">
        <v>208</v>
      </c>
      <c r="D53" s="92">
        <v>4</v>
      </c>
      <c r="E53" s="378"/>
      <c r="F53" s="92">
        <f t="shared" si="0"/>
        <v>0</v>
      </c>
      <c r="G53" s="378"/>
      <c r="H53" s="92">
        <f t="shared" si="1"/>
        <v>0</v>
      </c>
      <c r="I53" s="92">
        <f t="shared" si="4"/>
        <v>0</v>
      </c>
      <c r="J53" s="92">
        <f t="shared" si="4"/>
        <v>0</v>
      </c>
    </row>
    <row r="54" spans="1:10" ht="13.5">
      <c r="A54" s="105">
        <f t="shared" si="3"/>
        <v>48</v>
      </c>
      <c r="B54" s="91" t="s">
        <v>2046</v>
      </c>
      <c r="C54" s="91" t="s">
        <v>208</v>
      </c>
      <c r="D54" s="92">
        <v>6</v>
      </c>
      <c r="E54" s="378"/>
      <c r="F54" s="92">
        <f t="shared" si="0"/>
        <v>0</v>
      </c>
      <c r="G54" s="378"/>
      <c r="H54" s="92">
        <f t="shared" si="1"/>
        <v>0</v>
      </c>
      <c r="I54" s="92">
        <f t="shared" si="4"/>
        <v>0</v>
      </c>
      <c r="J54" s="92">
        <f t="shared" si="4"/>
        <v>0</v>
      </c>
    </row>
    <row r="55" spans="1:10" ht="13.5">
      <c r="A55" s="105">
        <f t="shared" si="3"/>
        <v>49</v>
      </c>
      <c r="B55" s="91" t="s">
        <v>2047</v>
      </c>
      <c r="C55" s="91" t="s">
        <v>208</v>
      </c>
      <c r="D55" s="92">
        <v>1</v>
      </c>
      <c r="E55" s="378"/>
      <c r="F55" s="92">
        <f t="shared" si="0"/>
        <v>0</v>
      </c>
      <c r="G55" s="378"/>
      <c r="H55" s="92">
        <f t="shared" si="1"/>
        <v>0</v>
      </c>
      <c r="I55" s="92">
        <f t="shared" si="4"/>
        <v>0</v>
      </c>
      <c r="J55" s="92">
        <f t="shared" si="4"/>
        <v>0</v>
      </c>
    </row>
    <row r="56" spans="1:10" ht="13.5">
      <c r="A56" s="105">
        <f t="shared" si="3"/>
        <v>50</v>
      </c>
      <c r="B56" s="91" t="s">
        <v>1989</v>
      </c>
      <c r="C56" s="91" t="s">
        <v>538</v>
      </c>
      <c r="D56" s="92">
        <v>116</v>
      </c>
      <c r="E56" s="378"/>
      <c r="F56" s="92">
        <f t="shared" si="0"/>
        <v>0</v>
      </c>
      <c r="G56" s="378"/>
      <c r="H56" s="92">
        <f t="shared" si="1"/>
        <v>0</v>
      </c>
      <c r="I56" s="92">
        <f t="shared" si="4"/>
        <v>0</v>
      </c>
      <c r="J56" s="92">
        <f t="shared" si="4"/>
        <v>0</v>
      </c>
    </row>
    <row r="57" spans="1:10" ht="13.5">
      <c r="A57" s="105">
        <f t="shared" si="3"/>
        <v>51</v>
      </c>
      <c r="B57" s="91" t="s">
        <v>1990</v>
      </c>
      <c r="C57" s="91" t="s">
        <v>208</v>
      </c>
      <c r="D57" s="92">
        <v>1</v>
      </c>
      <c r="E57" s="378"/>
      <c r="F57" s="92">
        <f t="shared" si="0"/>
        <v>0</v>
      </c>
      <c r="G57" s="378"/>
      <c r="H57" s="92">
        <f t="shared" si="1"/>
        <v>0</v>
      </c>
      <c r="I57" s="92">
        <f t="shared" si="4"/>
        <v>0</v>
      </c>
      <c r="J57" s="92">
        <f t="shared" si="4"/>
        <v>0</v>
      </c>
    </row>
    <row r="58" spans="1:10" ht="13.5">
      <c r="A58" s="105">
        <f t="shared" si="3"/>
        <v>52</v>
      </c>
      <c r="B58" s="89" t="s">
        <v>2048</v>
      </c>
      <c r="C58" s="89" t="s">
        <v>5</v>
      </c>
      <c r="D58" s="90"/>
      <c r="E58" s="90"/>
      <c r="F58" s="90">
        <f>SUM(F9:F57)</f>
        <v>0</v>
      </c>
      <c r="G58" s="90"/>
      <c r="H58" s="90">
        <f>SUM(H9:H57)</f>
        <v>0</v>
      </c>
      <c r="I58" s="90"/>
      <c r="J58" s="90">
        <f>SUM(J9:J57)</f>
        <v>0</v>
      </c>
    </row>
    <row r="59" spans="1:10" ht="13.5">
      <c r="A59" s="105">
        <f t="shared" si="3"/>
        <v>53</v>
      </c>
      <c r="B59" s="85" t="s">
        <v>1993</v>
      </c>
      <c r="C59" s="85" t="s">
        <v>5</v>
      </c>
      <c r="D59" s="93"/>
      <c r="E59" s="93"/>
      <c r="F59" s="93">
        <f>SUM(F4:F5,F7,F9:F57)</f>
        <v>0</v>
      </c>
      <c r="G59" s="93"/>
      <c r="H59" s="93">
        <f>SUM(H4:H5,H7,H9:H57)</f>
        <v>0</v>
      </c>
      <c r="I59" s="93"/>
      <c r="J59" s="93">
        <f>SUM(J4:J5,J7,J9:J57)</f>
        <v>0</v>
      </c>
    </row>
    <row r="60" spans="2:10" ht="13.5">
      <c r="B60" s="91" t="s">
        <v>5</v>
      </c>
      <c r="C60" s="91" t="s">
        <v>5</v>
      </c>
      <c r="D60" s="92"/>
      <c r="E60" s="92"/>
      <c r="F60" s="92"/>
      <c r="G60" s="92"/>
      <c r="H60" s="92"/>
      <c r="I60" s="92">
        <f>E60+G60</f>
        <v>0</v>
      </c>
      <c r="J60" s="92">
        <f>F60+H60</f>
        <v>0</v>
      </c>
    </row>
    <row r="61" spans="2:10" ht="13.5">
      <c r="B61" s="85" t="s">
        <v>1951</v>
      </c>
      <c r="C61" s="85" t="s">
        <v>5</v>
      </c>
      <c r="D61" s="93"/>
      <c r="E61" s="93"/>
      <c r="F61" s="93"/>
      <c r="G61" s="93"/>
      <c r="H61" s="93"/>
      <c r="I61" s="93"/>
      <c r="J61" s="93"/>
    </row>
    <row r="62" spans="1:10" ht="13.5">
      <c r="A62" s="103">
        <f>A59+1</f>
        <v>54</v>
      </c>
      <c r="B62" s="91" t="s">
        <v>2004</v>
      </c>
      <c r="C62" s="91" t="s">
        <v>208</v>
      </c>
      <c r="D62" s="92">
        <v>1</v>
      </c>
      <c r="E62" s="92">
        <f>J6</f>
        <v>0</v>
      </c>
      <c r="F62" s="92">
        <f>D62*E62</f>
        <v>0</v>
      </c>
      <c r="G62" s="101"/>
      <c r="H62" s="101">
        <f>D62*G62</f>
        <v>0</v>
      </c>
      <c r="I62" s="92">
        <f>E62+G62</f>
        <v>0</v>
      </c>
      <c r="J62" s="92">
        <f>F62+H62</f>
        <v>0</v>
      </c>
    </row>
    <row r="63" spans="1:10" ht="13.5">
      <c r="A63" s="103">
        <f>A62+1</f>
        <v>55</v>
      </c>
      <c r="B63" s="91" t="s">
        <v>2007</v>
      </c>
      <c r="C63" s="91" t="s">
        <v>208</v>
      </c>
      <c r="D63" s="92">
        <v>1</v>
      </c>
      <c r="E63" s="92">
        <f>J58</f>
        <v>0</v>
      </c>
      <c r="F63" s="92">
        <f>D63*E63</f>
        <v>0</v>
      </c>
      <c r="G63" s="92"/>
      <c r="H63" s="92">
        <f>D63*G63</f>
        <v>0</v>
      </c>
      <c r="I63" s="92">
        <f>E63+G63</f>
        <v>0</v>
      </c>
      <c r="J63" s="92">
        <f>F63+H63</f>
        <v>0</v>
      </c>
    </row>
    <row r="64" spans="1:10" ht="13.5">
      <c r="A64" s="103">
        <f>A63+1</f>
        <v>56</v>
      </c>
      <c r="B64" s="85" t="s">
        <v>1994</v>
      </c>
      <c r="C64" s="85" t="s">
        <v>5</v>
      </c>
      <c r="D64" s="93"/>
      <c r="E64" s="93"/>
      <c r="F64" s="93">
        <f>SUM(F62:F63)</f>
        <v>0</v>
      </c>
      <c r="G64" s="93"/>
      <c r="H64" s="93">
        <f>SUM(H62:H63)</f>
        <v>0</v>
      </c>
      <c r="I64" s="93"/>
      <c r="J64" s="93">
        <f>SUM(J62:J63)</f>
        <v>0</v>
      </c>
    </row>
    <row r="65" spans="2:10" ht="13.5">
      <c r="B65" s="91" t="s">
        <v>5</v>
      </c>
      <c r="C65" s="91" t="s">
        <v>5</v>
      </c>
      <c r="D65" s="92"/>
      <c r="E65" s="92"/>
      <c r="F65" s="92"/>
      <c r="G65" s="92"/>
      <c r="H65" s="92"/>
      <c r="I65" s="92">
        <f>E65+G65</f>
        <v>0</v>
      </c>
      <c r="J65" s="92">
        <f>F65+H65</f>
        <v>0</v>
      </c>
    </row>
    <row r="66" spans="2:10" ht="13.5">
      <c r="B66" s="85" t="s">
        <v>1952</v>
      </c>
      <c r="C66" s="85" t="s">
        <v>5</v>
      </c>
      <c r="D66" s="93"/>
      <c r="E66" s="93"/>
      <c r="F66" s="93"/>
      <c r="G66" s="93"/>
      <c r="H66" s="93"/>
      <c r="I66" s="93"/>
      <c r="J66" s="93"/>
    </row>
    <row r="67" spans="2:10" ht="13.5">
      <c r="B67" s="91" t="s">
        <v>5</v>
      </c>
      <c r="C67" s="91" t="s">
        <v>5</v>
      </c>
      <c r="D67" s="92"/>
      <c r="E67" s="92"/>
      <c r="F67" s="92"/>
      <c r="G67" s="92"/>
      <c r="H67" s="92"/>
      <c r="I67" s="92">
        <f>E67+G67</f>
        <v>0</v>
      </c>
      <c r="J67" s="92">
        <f>F67+H67</f>
        <v>0</v>
      </c>
    </row>
    <row r="68" spans="2:10" ht="13.5">
      <c r="B68" s="89" t="s">
        <v>1971</v>
      </c>
      <c r="C68" s="89" t="s">
        <v>5</v>
      </c>
      <c r="D68" s="90"/>
      <c r="E68" s="90"/>
      <c r="F68" s="90"/>
      <c r="G68" s="90"/>
      <c r="H68" s="90"/>
      <c r="I68" s="90"/>
      <c r="J68" s="90"/>
    </row>
    <row r="69" spans="1:10" ht="13.5">
      <c r="A69" s="103">
        <f>A64+1</f>
        <v>57</v>
      </c>
      <c r="B69" s="91" t="s">
        <v>2049</v>
      </c>
      <c r="C69" s="91" t="s">
        <v>224</v>
      </c>
      <c r="D69" s="92">
        <v>25</v>
      </c>
      <c r="E69" s="378"/>
      <c r="F69" s="92">
        <f aca="true" t="shared" si="5" ref="F69:F84">D69*E69</f>
        <v>0</v>
      </c>
      <c r="G69" s="378"/>
      <c r="H69" s="92">
        <f aca="true" t="shared" si="6" ref="H69:H84">D69*G69</f>
        <v>0</v>
      </c>
      <c r="I69" s="92">
        <f aca="true" t="shared" si="7" ref="I69:J84">E69+G69</f>
        <v>0</v>
      </c>
      <c r="J69" s="92">
        <f t="shared" si="7"/>
        <v>0</v>
      </c>
    </row>
    <row r="70" spans="1:10" ht="13.5">
      <c r="A70" s="103">
        <f>A69+1</f>
        <v>58</v>
      </c>
      <c r="B70" s="91" t="s">
        <v>2050</v>
      </c>
      <c r="C70" s="91" t="s">
        <v>224</v>
      </c>
      <c r="D70" s="92">
        <v>40</v>
      </c>
      <c r="E70" s="378"/>
      <c r="F70" s="92">
        <f t="shared" si="5"/>
        <v>0</v>
      </c>
      <c r="G70" s="378"/>
      <c r="H70" s="92">
        <f t="shared" si="6"/>
        <v>0</v>
      </c>
      <c r="I70" s="92">
        <f t="shared" si="7"/>
        <v>0</v>
      </c>
      <c r="J70" s="92">
        <f t="shared" si="7"/>
        <v>0</v>
      </c>
    </row>
    <row r="71" spans="1:10" ht="13.5">
      <c r="A71" s="103">
        <f aca="true" t="shared" si="8" ref="A71:A86">A70+1</f>
        <v>59</v>
      </c>
      <c r="B71" s="91" t="s">
        <v>2051</v>
      </c>
      <c r="C71" s="91" t="s">
        <v>224</v>
      </c>
      <c r="D71" s="92">
        <v>40</v>
      </c>
      <c r="E71" s="378"/>
      <c r="F71" s="92">
        <f t="shared" si="5"/>
        <v>0</v>
      </c>
      <c r="G71" s="378"/>
      <c r="H71" s="92">
        <f t="shared" si="6"/>
        <v>0</v>
      </c>
      <c r="I71" s="92">
        <f t="shared" si="7"/>
        <v>0</v>
      </c>
      <c r="J71" s="92">
        <f t="shared" si="7"/>
        <v>0</v>
      </c>
    </row>
    <row r="72" spans="1:10" ht="13.5">
      <c r="A72" s="103">
        <f t="shared" si="8"/>
        <v>60</v>
      </c>
      <c r="B72" s="91" t="s">
        <v>2052</v>
      </c>
      <c r="C72" s="91" t="s">
        <v>224</v>
      </c>
      <c r="D72" s="92">
        <v>25</v>
      </c>
      <c r="E72" s="378"/>
      <c r="F72" s="92">
        <f t="shared" si="5"/>
        <v>0</v>
      </c>
      <c r="G72" s="378"/>
      <c r="H72" s="92">
        <f t="shared" si="6"/>
        <v>0</v>
      </c>
      <c r="I72" s="92">
        <f t="shared" si="7"/>
        <v>0</v>
      </c>
      <c r="J72" s="92">
        <f t="shared" si="7"/>
        <v>0</v>
      </c>
    </row>
    <row r="73" spans="1:10" ht="13.5">
      <c r="A73" s="103">
        <f t="shared" si="8"/>
        <v>61</v>
      </c>
      <c r="B73" s="91" t="s">
        <v>2053</v>
      </c>
      <c r="C73" s="91" t="s">
        <v>224</v>
      </c>
      <c r="D73" s="92">
        <v>20</v>
      </c>
      <c r="E73" s="378"/>
      <c r="F73" s="92">
        <f t="shared" si="5"/>
        <v>0</v>
      </c>
      <c r="G73" s="378"/>
      <c r="H73" s="92">
        <f t="shared" si="6"/>
        <v>0</v>
      </c>
      <c r="I73" s="92">
        <f t="shared" si="7"/>
        <v>0</v>
      </c>
      <c r="J73" s="92">
        <f t="shared" si="7"/>
        <v>0</v>
      </c>
    </row>
    <row r="74" spans="1:10" ht="13.5">
      <c r="A74" s="103">
        <f t="shared" si="8"/>
        <v>62</v>
      </c>
      <c r="B74" s="91" t="s">
        <v>2054</v>
      </c>
      <c r="C74" s="91" t="s">
        <v>224</v>
      </c>
      <c r="D74" s="92">
        <v>15</v>
      </c>
      <c r="E74" s="378"/>
      <c r="F74" s="92">
        <f t="shared" si="5"/>
        <v>0</v>
      </c>
      <c r="G74" s="378"/>
      <c r="H74" s="92">
        <f t="shared" si="6"/>
        <v>0</v>
      </c>
      <c r="I74" s="92">
        <f t="shared" si="7"/>
        <v>0</v>
      </c>
      <c r="J74" s="92">
        <f t="shared" si="7"/>
        <v>0</v>
      </c>
    </row>
    <row r="75" spans="1:10" ht="13.5">
      <c r="A75" s="103">
        <f t="shared" si="8"/>
        <v>63</v>
      </c>
      <c r="B75" s="91" t="s">
        <v>2055</v>
      </c>
      <c r="C75" s="91" t="s">
        <v>208</v>
      </c>
      <c r="D75" s="92">
        <v>6</v>
      </c>
      <c r="E75" s="378"/>
      <c r="F75" s="92">
        <f t="shared" si="5"/>
        <v>0</v>
      </c>
      <c r="G75" s="378"/>
      <c r="H75" s="92">
        <f t="shared" si="6"/>
        <v>0</v>
      </c>
      <c r="I75" s="92">
        <f t="shared" si="7"/>
        <v>0</v>
      </c>
      <c r="J75" s="92">
        <f t="shared" si="7"/>
        <v>0</v>
      </c>
    </row>
    <row r="76" spans="1:10" ht="13.5">
      <c r="A76" s="103">
        <f t="shared" si="8"/>
        <v>64</v>
      </c>
      <c r="B76" s="91" t="s">
        <v>2056</v>
      </c>
      <c r="C76" s="91" t="s">
        <v>208</v>
      </c>
      <c r="D76" s="92">
        <v>1</v>
      </c>
      <c r="E76" s="378"/>
      <c r="F76" s="92">
        <f t="shared" si="5"/>
        <v>0</v>
      </c>
      <c r="G76" s="378"/>
      <c r="H76" s="92">
        <f t="shared" si="6"/>
        <v>0</v>
      </c>
      <c r="I76" s="92">
        <f t="shared" si="7"/>
        <v>0</v>
      </c>
      <c r="J76" s="92">
        <f t="shared" si="7"/>
        <v>0</v>
      </c>
    </row>
    <row r="77" spans="1:10" ht="13.5">
      <c r="A77" s="103">
        <f t="shared" si="8"/>
        <v>65</v>
      </c>
      <c r="B77" s="91" t="s">
        <v>2057</v>
      </c>
      <c r="C77" s="91" t="s">
        <v>208</v>
      </c>
      <c r="D77" s="92">
        <v>2</v>
      </c>
      <c r="E77" s="378"/>
      <c r="F77" s="92">
        <f t="shared" si="5"/>
        <v>0</v>
      </c>
      <c r="G77" s="378"/>
      <c r="H77" s="92">
        <f t="shared" si="6"/>
        <v>0</v>
      </c>
      <c r="I77" s="92">
        <f t="shared" si="7"/>
        <v>0</v>
      </c>
      <c r="J77" s="92">
        <f t="shared" si="7"/>
        <v>0</v>
      </c>
    </row>
    <row r="78" spans="1:10" ht="13.5">
      <c r="A78" s="103">
        <f t="shared" si="8"/>
        <v>66</v>
      </c>
      <c r="B78" s="91" t="s">
        <v>2058</v>
      </c>
      <c r="C78" s="91" t="s">
        <v>208</v>
      </c>
      <c r="D78" s="92">
        <v>4</v>
      </c>
      <c r="E78" s="378"/>
      <c r="F78" s="92">
        <f t="shared" si="5"/>
        <v>0</v>
      </c>
      <c r="G78" s="378"/>
      <c r="H78" s="92">
        <f t="shared" si="6"/>
        <v>0</v>
      </c>
      <c r="I78" s="92">
        <f t="shared" si="7"/>
        <v>0</v>
      </c>
      <c r="J78" s="92">
        <f t="shared" si="7"/>
        <v>0</v>
      </c>
    </row>
    <row r="79" spans="1:10" ht="13.5">
      <c r="A79" s="103">
        <f t="shared" si="8"/>
        <v>67</v>
      </c>
      <c r="B79" s="91" t="s">
        <v>2059</v>
      </c>
      <c r="C79" s="91" t="s">
        <v>208</v>
      </c>
      <c r="D79" s="92">
        <v>8</v>
      </c>
      <c r="E79" s="378"/>
      <c r="F79" s="92">
        <f t="shared" si="5"/>
        <v>0</v>
      </c>
      <c r="G79" s="378"/>
      <c r="H79" s="92">
        <f t="shared" si="6"/>
        <v>0</v>
      </c>
      <c r="I79" s="92">
        <f t="shared" si="7"/>
        <v>0</v>
      </c>
      <c r="J79" s="92">
        <f t="shared" si="7"/>
        <v>0</v>
      </c>
    </row>
    <row r="80" spans="1:10" ht="13.5">
      <c r="A80" s="103">
        <f t="shared" si="8"/>
        <v>68</v>
      </c>
      <c r="B80" s="91" t="s">
        <v>2060</v>
      </c>
      <c r="C80" s="91" t="s">
        <v>224</v>
      </c>
      <c r="D80" s="92">
        <v>10</v>
      </c>
      <c r="E80" s="378"/>
      <c r="F80" s="92">
        <f t="shared" si="5"/>
        <v>0</v>
      </c>
      <c r="G80" s="378"/>
      <c r="H80" s="92">
        <f t="shared" si="6"/>
        <v>0</v>
      </c>
      <c r="I80" s="92">
        <f t="shared" si="7"/>
        <v>0</v>
      </c>
      <c r="J80" s="92">
        <f t="shared" si="7"/>
        <v>0</v>
      </c>
    </row>
    <row r="81" spans="1:10" ht="13.5">
      <c r="A81" s="103">
        <f t="shared" si="8"/>
        <v>69</v>
      </c>
      <c r="B81" s="91" t="s">
        <v>2061</v>
      </c>
      <c r="C81" s="91" t="s">
        <v>224</v>
      </c>
      <c r="D81" s="92">
        <v>20</v>
      </c>
      <c r="E81" s="378"/>
      <c r="F81" s="92">
        <f t="shared" si="5"/>
        <v>0</v>
      </c>
      <c r="G81" s="378"/>
      <c r="H81" s="92">
        <f t="shared" si="6"/>
        <v>0</v>
      </c>
      <c r="I81" s="92">
        <f t="shared" si="7"/>
        <v>0</v>
      </c>
      <c r="J81" s="92">
        <f t="shared" si="7"/>
        <v>0</v>
      </c>
    </row>
    <row r="82" spans="1:10" ht="13.5">
      <c r="A82" s="103">
        <f t="shared" si="8"/>
        <v>70</v>
      </c>
      <c r="B82" s="91" t="s">
        <v>2062</v>
      </c>
      <c r="C82" s="91" t="s">
        <v>208</v>
      </c>
      <c r="D82" s="92">
        <v>1</v>
      </c>
      <c r="E82" s="378"/>
      <c r="F82" s="92">
        <f t="shared" si="5"/>
        <v>0</v>
      </c>
      <c r="G82" s="378"/>
      <c r="H82" s="92">
        <f t="shared" si="6"/>
        <v>0</v>
      </c>
      <c r="I82" s="92">
        <f t="shared" si="7"/>
        <v>0</v>
      </c>
      <c r="J82" s="92">
        <f t="shared" si="7"/>
        <v>0</v>
      </c>
    </row>
    <row r="83" spans="1:10" ht="13.5">
      <c r="A83" s="103">
        <f t="shared" si="8"/>
        <v>71</v>
      </c>
      <c r="B83" s="91" t="s">
        <v>2063</v>
      </c>
      <c r="C83" s="91" t="s">
        <v>208</v>
      </c>
      <c r="D83" s="92">
        <v>40</v>
      </c>
      <c r="E83" s="378"/>
      <c r="F83" s="92">
        <f t="shared" si="5"/>
        <v>0</v>
      </c>
      <c r="G83" s="378"/>
      <c r="H83" s="92">
        <f t="shared" si="6"/>
        <v>0</v>
      </c>
      <c r="I83" s="92">
        <f t="shared" si="7"/>
        <v>0</v>
      </c>
      <c r="J83" s="92">
        <f t="shared" si="7"/>
        <v>0</v>
      </c>
    </row>
    <row r="84" spans="1:10" ht="13.5">
      <c r="A84" s="103">
        <f t="shared" si="8"/>
        <v>72</v>
      </c>
      <c r="B84" s="91" t="s">
        <v>2064</v>
      </c>
      <c r="C84" s="91" t="s">
        <v>208</v>
      </c>
      <c r="D84" s="92">
        <v>8</v>
      </c>
      <c r="E84" s="378"/>
      <c r="F84" s="92">
        <f t="shared" si="5"/>
        <v>0</v>
      </c>
      <c r="G84" s="378"/>
      <c r="H84" s="92">
        <f t="shared" si="6"/>
        <v>0</v>
      </c>
      <c r="I84" s="92">
        <f t="shared" si="7"/>
        <v>0</v>
      </c>
      <c r="J84" s="92">
        <f t="shared" si="7"/>
        <v>0</v>
      </c>
    </row>
    <row r="85" spans="1:10" ht="13.5">
      <c r="A85" s="103">
        <f t="shared" si="8"/>
        <v>73</v>
      </c>
      <c r="B85" s="89" t="s">
        <v>2065</v>
      </c>
      <c r="C85" s="89" t="s">
        <v>5</v>
      </c>
      <c r="D85" s="90"/>
      <c r="E85" s="90"/>
      <c r="F85" s="90">
        <f>SUM(F69:F84)</f>
        <v>0</v>
      </c>
      <c r="G85" s="90"/>
      <c r="H85" s="90">
        <f>SUM(H69:H84)</f>
        <v>0</v>
      </c>
      <c r="I85" s="90"/>
      <c r="J85" s="90">
        <f>SUM(J69:J84)</f>
        <v>0</v>
      </c>
    </row>
    <row r="86" spans="1:10" ht="13.5">
      <c r="A86" s="103">
        <f t="shared" si="8"/>
        <v>74</v>
      </c>
      <c r="B86" s="91" t="s">
        <v>5</v>
      </c>
      <c r="C86" s="91" t="s">
        <v>5</v>
      </c>
      <c r="D86" s="92"/>
      <c r="E86" s="92"/>
      <c r="F86" s="92"/>
      <c r="G86" s="92"/>
      <c r="H86" s="92"/>
      <c r="I86" s="92">
        <f>E86+G86</f>
        <v>0</v>
      </c>
      <c r="J86" s="92">
        <f>F86+H86</f>
        <v>0</v>
      </c>
    </row>
    <row r="87" spans="2:10" ht="13.5">
      <c r="B87" s="89" t="s">
        <v>2066</v>
      </c>
      <c r="C87" s="89" t="s">
        <v>5</v>
      </c>
      <c r="D87" s="90"/>
      <c r="E87" s="90"/>
      <c r="F87" s="90"/>
      <c r="G87" s="90"/>
      <c r="H87" s="90"/>
      <c r="I87" s="90"/>
      <c r="J87" s="90"/>
    </row>
    <row r="88" spans="1:10" ht="13.5">
      <c r="A88" s="103">
        <f>A86+1</f>
        <v>75</v>
      </c>
      <c r="B88" s="91" t="s">
        <v>2067</v>
      </c>
      <c r="C88" s="91" t="s">
        <v>208</v>
      </c>
      <c r="D88" s="92">
        <v>1</v>
      </c>
      <c r="E88" s="378"/>
      <c r="F88" s="92">
        <f aca="true" t="shared" si="9" ref="F88:F93">D88*E88</f>
        <v>0</v>
      </c>
      <c r="G88" s="378"/>
      <c r="H88" s="92">
        <f aca="true" t="shared" si="10" ref="H88:H93">D88*G88</f>
        <v>0</v>
      </c>
      <c r="I88" s="92">
        <f aca="true" t="shared" si="11" ref="I88:J93">E88+G88</f>
        <v>0</v>
      </c>
      <c r="J88" s="92">
        <f t="shared" si="11"/>
        <v>0</v>
      </c>
    </row>
    <row r="89" spans="1:11" s="100" customFormat="1" ht="13.5">
      <c r="A89" s="105">
        <f>A88+1</f>
        <v>76</v>
      </c>
      <c r="B89" s="97" t="s">
        <v>2169</v>
      </c>
      <c r="C89" s="97" t="s">
        <v>208</v>
      </c>
      <c r="D89" s="98">
        <v>1</v>
      </c>
      <c r="E89" s="377"/>
      <c r="F89" s="98">
        <f t="shared" si="9"/>
        <v>0</v>
      </c>
      <c r="G89" s="377"/>
      <c r="H89" s="98">
        <f t="shared" si="10"/>
        <v>0</v>
      </c>
      <c r="I89" s="98">
        <f t="shared" si="11"/>
        <v>0</v>
      </c>
      <c r="J89" s="98">
        <f t="shared" si="11"/>
        <v>0</v>
      </c>
      <c r="K89" s="99"/>
    </row>
    <row r="90" spans="1:11" s="100" customFormat="1" ht="24">
      <c r="A90" s="105">
        <f aca="true" t="shared" si="12" ref="A90:A95">A89+1</f>
        <v>77</v>
      </c>
      <c r="B90" s="97" t="s">
        <v>2148</v>
      </c>
      <c r="C90" s="97" t="s">
        <v>2068</v>
      </c>
      <c r="D90" s="98">
        <v>1</v>
      </c>
      <c r="E90" s="377"/>
      <c r="F90" s="98">
        <f t="shared" si="9"/>
        <v>0</v>
      </c>
      <c r="G90" s="377"/>
      <c r="H90" s="98">
        <f t="shared" si="10"/>
        <v>0</v>
      </c>
      <c r="I90" s="98">
        <f t="shared" si="11"/>
        <v>0</v>
      </c>
      <c r="J90" s="98">
        <f t="shared" si="11"/>
        <v>0</v>
      </c>
      <c r="K90" s="99"/>
    </row>
    <row r="91" spans="1:10" ht="13.5">
      <c r="A91" s="105">
        <f t="shared" si="12"/>
        <v>78</v>
      </c>
      <c r="B91" s="91" t="s">
        <v>2069</v>
      </c>
      <c r="C91" s="91" t="s">
        <v>208</v>
      </c>
      <c r="D91" s="92">
        <v>1</v>
      </c>
      <c r="E91" s="378"/>
      <c r="F91" s="92">
        <f t="shared" si="9"/>
        <v>0</v>
      </c>
      <c r="G91" s="378"/>
      <c r="H91" s="92">
        <f t="shared" si="10"/>
        <v>0</v>
      </c>
      <c r="I91" s="92">
        <f t="shared" si="11"/>
        <v>0</v>
      </c>
      <c r="J91" s="92">
        <f t="shared" si="11"/>
        <v>0</v>
      </c>
    </row>
    <row r="92" spans="1:10" ht="13.5">
      <c r="A92" s="105">
        <f t="shared" si="12"/>
        <v>79</v>
      </c>
      <c r="B92" s="91" t="s">
        <v>2070</v>
      </c>
      <c r="C92" s="91" t="s">
        <v>208</v>
      </c>
      <c r="D92" s="92">
        <v>2</v>
      </c>
      <c r="E92" s="378"/>
      <c r="F92" s="92">
        <f t="shared" si="9"/>
        <v>0</v>
      </c>
      <c r="G92" s="378"/>
      <c r="H92" s="92">
        <f t="shared" si="10"/>
        <v>0</v>
      </c>
      <c r="I92" s="92">
        <f t="shared" si="11"/>
        <v>0</v>
      </c>
      <c r="J92" s="92">
        <f t="shared" si="11"/>
        <v>0</v>
      </c>
    </row>
    <row r="93" spans="1:10" ht="13.5">
      <c r="A93" s="105">
        <f t="shared" si="12"/>
        <v>80</v>
      </c>
      <c r="B93" s="91" t="s">
        <v>2149</v>
      </c>
      <c r="C93" s="91" t="s">
        <v>208</v>
      </c>
      <c r="D93" s="92">
        <v>1</v>
      </c>
      <c r="E93" s="378"/>
      <c r="F93" s="92">
        <f t="shared" si="9"/>
        <v>0</v>
      </c>
      <c r="G93" s="378"/>
      <c r="H93" s="92">
        <f t="shared" si="10"/>
        <v>0</v>
      </c>
      <c r="I93" s="92">
        <f t="shared" si="11"/>
        <v>0</v>
      </c>
      <c r="J93" s="92">
        <f t="shared" si="11"/>
        <v>0</v>
      </c>
    </row>
    <row r="94" spans="1:10" ht="13.5">
      <c r="A94" s="105">
        <f t="shared" si="12"/>
        <v>81</v>
      </c>
      <c r="B94" s="89" t="s">
        <v>2071</v>
      </c>
      <c r="C94" s="89" t="s">
        <v>5</v>
      </c>
      <c r="D94" s="90"/>
      <c r="E94" s="90"/>
      <c r="F94" s="90">
        <f>SUM(F88:F93)</f>
        <v>0</v>
      </c>
      <c r="G94" s="90"/>
      <c r="H94" s="90">
        <f>SUM(H88:H93)</f>
        <v>0</v>
      </c>
      <c r="I94" s="90"/>
      <c r="J94" s="90">
        <f>SUM(J88:J93)</f>
        <v>0</v>
      </c>
    </row>
    <row r="95" spans="1:10" ht="13.5">
      <c r="A95" s="105">
        <f t="shared" si="12"/>
        <v>82</v>
      </c>
      <c r="B95" s="91" t="s">
        <v>5</v>
      </c>
      <c r="C95" s="91" t="s">
        <v>5</v>
      </c>
      <c r="D95" s="92"/>
      <c r="E95" s="92"/>
      <c r="F95" s="92"/>
      <c r="G95" s="92"/>
      <c r="H95" s="92"/>
      <c r="I95" s="92">
        <f>E95+G95</f>
        <v>0</v>
      </c>
      <c r="J95" s="92">
        <f>F95+H95</f>
        <v>0</v>
      </c>
    </row>
    <row r="96" spans="2:10" ht="13.5">
      <c r="B96" s="89" t="s">
        <v>2072</v>
      </c>
      <c r="C96" s="89" t="s">
        <v>5</v>
      </c>
      <c r="D96" s="90"/>
      <c r="E96" s="90"/>
      <c r="F96" s="90"/>
      <c r="G96" s="90"/>
      <c r="H96" s="90"/>
      <c r="I96" s="90"/>
      <c r="J96" s="90"/>
    </row>
    <row r="97" spans="1:10" ht="13.5">
      <c r="A97" s="103">
        <f>A95+1</f>
        <v>83</v>
      </c>
      <c r="B97" s="91" t="s">
        <v>2073</v>
      </c>
      <c r="C97" s="91" t="s">
        <v>224</v>
      </c>
      <c r="D97" s="92">
        <v>20</v>
      </c>
      <c r="E97" s="378"/>
      <c r="F97" s="92">
        <f>D97*E97</f>
        <v>0</v>
      </c>
      <c r="G97" s="378"/>
      <c r="H97" s="92">
        <f>D97*G97</f>
        <v>0</v>
      </c>
      <c r="I97" s="92">
        <f aca="true" t="shared" si="13" ref="I97:J100">E97+G97</f>
        <v>0</v>
      </c>
      <c r="J97" s="92">
        <f t="shared" si="13"/>
        <v>0</v>
      </c>
    </row>
    <row r="98" spans="1:10" ht="13.5">
      <c r="A98" s="103">
        <f>A97+1</f>
        <v>84</v>
      </c>
      <c r="B98" s="91" t="s">
        <v>2074</v>
      </c>
      <c r="C98" s="91" t="s">
        <v>2075</v>
      </c>
      <c r="D98" s="92">
        <v>20</v>
      </c>
      <c r="E98" s="378"/>
      <c r="F98" s="92">
        <f>D98*E98</f>
        <v>0</v>
      </c>
      <c r="G98" s="378"/>
      <c r="H98" s="92">
        <f>D98*G98</f>
        <v>0</v>
      </c>
      <c r="I98" s="92">
        <f t="shared" si="13"/>
        <v>0</v>
      </c>
      <c r="J98" s="92">
        <f t="shared" si="13"/>
        <v>0</v>
      </c>
    </row>
    <row r="99" spans="1:10" ht="13.5">
      <c r="A99" s="103">
        <f aca="true" t="shared" si="14" ref="A99:A102">A98+1</f>
        <v>85</v>
      </c>
      <c r="B99" s="91" t="s">
        <v>2076</v>
      </c>
      <c r="C99" s="91" t="s">
        <v>2075</v>
      </c>
      <c r="D99" s="92">
        <v>20</v>
      </c>
      <c r="E99" s="378"/>
      <c r="F99" s="92">
        <f>D99*E99</f>
        <v>0</v>
      </c>
      <c r="G99" s="378"/>
      <c r="H99" s="92">
        <f>D99*G99</f>
        <v>0</v>
      </c>
      <c r="I99" s="92">
        <f t="shared" si="13"/>
        <v>0</v>
      </c>
      <c r="J99" s="92">
        <f t="shared" si="13"/>
        <v>0</v>
      </c>
    </row>
    <row r="100" spans="1:10" ht="13.5">
      <c r="A100" s="103">
        <f t="shared" si="14"/>
        <v>86</v>
      </c>
      <c r="B100" s="91" t="s">
        <v>2077</v>
      </c>
      <c r="C100" s="91" t="s">
        <v>2075</v>
      </c>
      <c r="D100" s="92">
        <v>20</v>
      </c>
      <c r="E100" s="378"/>
      <c r="F100" s="92">
        <f>D100*E100</f>
        <v>0</v>
      </c>
      <c r="G100" s="378"/>
      <c r="H100" s="92">
        <f>D100*G100</f>
        <v>0</v>
      </c>
      <c r="I100" s="92">
        <f t="shared" si="13"/>
        <v>0</v>
      </c>
      <c r="J100" s="92">
        <f t="shared" si="13"/>
        <v>0</v>
      </c>
    </row>
    <row r="101" spans="1:10" ht="13.5">
      <c r="A101" s="103">
        <f t="shared" si="14"/>
        <v>87</v>
      </c>
      <c r="B101" s="89" t="s">
        <v>2078</v>
      </c>
      <c r="C101" s="89" t="s">
        <v>5</v>
      </c>
      <c r="D101" s="90"/>
      <c r="E101" s="90"/>
      <c r="F101" s="90">
        <f>SUM(F97:F100)</f>
        <v>0</v>
      </c>
      <c r="G101" s="90"/>
      <c r="H101" s="90">
        <f>SUM(H97:H100)</f>
        <v>0</v>
      </c>
      <c r="I101" s="90"/>
      <c r="J101" s="90">
        <f>SUM(J97:J100)</f>
        <v>0</v>
      </c>
    </row>
    <row r="102" spans="1:10" ht="13.5">
      <c r="A102" s="103">
        <f t="shared" si="14"/>
        <v>88</v>
      </c>
      <c r="B102" s="91" t="s">
        <v>5</v>
      </c>
      <c r="C102" s="91" t="s">
        <v>5</v>
      </c>
      <c r="D102" s="92"/>
      <c r="E102" s="92"/>
      <c r="F102" s="92"/>
      <c r="G102" s="92"/>
      <c r="H102" s="92"/>
      <c r="I102" s="92">
        <f>E102+G102</f>
        <v>0</v>
      </c>
      <c r="J102" s="92">
        <f>F102+H102</f>
        <v>0</v>
      </c>
    </row>
    <row r="103" spans="2:10" ht="13.5">
      <c r="B103" s="89" t="s">
        <v>1995</v>
      </c>
      <c r="C103" s="89" t="s">
        <v>5</v>
      </c>
      <c r="D103" s="90"/>
      <c r="E103" s="90"/>
      <c r="F103" s="90"/>
      <c r="G103" s="90"/>
      <c r="H103" s="90"/>
      <c r="I103" s="90"/>
      <c r="J103" s="90"/>
    </row>
    <row r="104" spans="1:10" ht="13.5">
      <c r="A104" s="103">
        <f>A102+1</f>
        <v>89</v>
      </c>
      <c r="B104" s="91" t="s">
        <v>2079</v>
      </c>
      <c r="C104" s="91" t="s">
        <v>1589</v>
      </c>
      <c r="D104" s="92">
        <v>1</v>
      </c>
      <c r="E104" s="378">
        <v>0</v>
      </c>
      <c r="F104" s="92">
        <f aca="true" t="shared" si="15" ref="F104:F105">D104*E104</f>
        <v>0</v>
      </c>
      <c r="G104" s="378"/>
      <c r="H104" s="92">
        <f aca="true" t="shared" si="16" ref="H104:H105">D104*G104</f>
        <v>0</v>
      </c>
      <c r="I104" s="92">
        <f aca="true" t="shared" si="17" ref="I104:J105">E104+G104</f>
        <v>0</v>
      </c>
      <c r="J104" s="92">
        <f t="shared" si="17"/>
        <v>0</v>
      </c>
    </row>
    <row r="105" spans="1:10" ht="13.5">
      <c r="A105" s="103">
        <f>A104+1</f>
        <v>90</v>
      </c>
      <c r="B105" s="91" t="s">
        <v>2080</v>
      </c>
      <c r="C105" s="91" t="s">
        <v>1589</v>
      </c>
      <c r="D105" s="92">
        <v>1</v>
      </c>
      <c r="E105" s="378">
        <v>0</v>
      </c>
      <c r="F105" s="92">
        <f t="shared" si="15"/>
        <v>0</v>
      </c>
      <c r="G105" s="378"/>
      <c r="H105" s="92">
        <f t="shared" si="16"/>
        <v>0</v>
      </c>
      <c r="I105" s="92">
        <f t="shared" si="17"/>
        <v>0</v>
      </c>
      <c r="J105" s="92">
        <f t="shared" si="17"/>
        <v>0</v>
      </c>
    </row>
    <row r="106" spans="1:10" ht="13.5">
      <c r="A106" s="103">
        <f aca="true" t="shared" si="18" ref="A106:A107">A105+1</f>
        <v>91</v>
      </c>
      <c r="B106" s="89" t="s">
        <v>2001</v>
      </c>
      <c r="C106" s="89" t="s">
        <v>5</v>
      </c>
      <c r="D106" s="90"/>
      <c r="E106" s="90"/>
      <c r="F106" s="90">
        <f>SUM(F104:F105)</f>
        <v>0</v>
      </c>
      <c r="G106" s="90"/>
      <c r="H106" s="90">
        <f>SUM(H104:H105)</f>
        <v>0</v>
      </c>
      <c r="I106" s="90"/>
      <c r="J106" s="90">
        <f>SUM(J104:J105)</f>
        <v>0</v>
      </c>
    </row>
    <row r="107" spans="1:10" ht="13.5">
      <c r="A107" s="103">
        <f t="shared" si="18"/>
        <v>92</v>
      </c>
      <c r="B107" s="85" t="s">
        <v>2002</v>
      </c>
      <c r="C107" s="85" t="s">
        <v>5</v>
      </c>
      <c r="D107" s="93"/>
      <c r="E107" s="93"/>
      <c r="F107" s="93">
        <f>SUM(F67,F69:F84,F86,F88:F93,F95,F97:F100,F102,F104:F105)</f>
        <v>0</v>
      </c>
      <c r="G107" s="93"/>
      <c r="H107" s="93">
        <f>SUM(H67,H69:H84,H86,H88:H93,H95,H97:H100,H102,H104:H105)</f>
        <v>0</v>
      </c>
      <c r="I107" s="93"/>
      <c r="J107" s="93">
        <f>SUM(J67,J69:J84,J86,J88:J93,J95,J97:J100,J102,J104:J105)</f>
        <v>0</v>
      </c>
    </row>
  </sheetData>
  <sheetProtection algorithmName="SHA-512" hashValue="kGQp2NwKCkFyCacrYOCKGgMcP72KwQrfVYtxa2OQzLc2wlPrWuxUITUBJAAny58i/RVsr9eYHD/F3WFI0oco8Q==" saltValue="/mbJk4eYZAA5khfYPmCMrw==" spinCount="100000" sheet="1" objects="1" scenarios="1"/>
  <printOptions/>
  <pageMargins left="0.3937007874015748" right="0.31496062992125984" top="0.7874015748031497" bottom="0.7874015748031497" header="0.31496062992125984" footer="0.31496062992125984"/>
  <pageSetup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view="pageBreakPreview" zoomScaleSheetLayoutView="100" workbookViewId="0" topLeftCell="A1">
      <selection activeCell="I13" sqref="I13"/>
    </sheetView>
  </sheetViews>
  <sheetFormatPr defaultColWidth="9.33203125" defaultRowHeight="13.5"/>
  <cols>
    <col min="1" max="1" width="9.33203125" style="379" customWidth="1"/>
    <col min="2" max="2" width="45.83203125" style="393" bestFit="1" customWidth="1"/>
    <col min="3" max="4" width="20" style="394" customWidth="1"/>
    <col min="5" max="5" width="9.33203125" style="96" customWidth="1"/>
    <col min="6" max="6" width="9.33203125" style="96" hidden="1" customWidth="1"/>
    <col min="7" max="257" width="9.33203125" style="96" customWidth="1"/>
    <col min="258" max="258" width="45.83203125" style="96" bestFit="1" customWidth="1"/>
    <col min="259" max="260" width="20" style="96" customWidth="1"/>
    <col min="261" max="261" width="9.33203125" style="96" customWidth="1"/>
    <col min="262" max="262" width="9.33203125" style="96" hidden="1" customWidth="1"/>
    <col min="263" max="513" width="9.33203125" style="96" customWidth="1"/>
    <col min="514" max="514" width="45.83203125" style="96" bestFit="1" customWidth="1"/>
    <col min="515" max="516" width="20" style="96" customWidth="1"/>
    <col min="517" max="517" width="9.33203125" style="96" customWidth="1"/>
    <col min="518" max="518" width="9.33203125" style="96" hidden="1" customWidth="1"/>
    <col min="519" max="769" width="9.33203125" style="96" customWidth="1"/>
    <col min="770" max="770" width="45.83203125" style="96" bestFit="1" customWidth="1"/>
    <col min="771" max="772" width="20" style="96" customWidth="1"/>
    <col min="773" max="773" width="9.33203125" style="96" customWidth="1"/>
    <col min="774" max="774" width="9.33203125" style="96" hidden="1" customWidth="1"/>
    <col min="775" max="1025" width="9.33203125" style="96" customWidth="1"/>
    <col min="1026" max="1026" width="45.83203125" style="96" bestFit="1" customWidth="1"/>
    <col min="1027" max="1028" width="20" style="96" customWidth="1"/>
    <col min="1029" max="1029" width="9.33203125" style="96" customWidth="1"/>
    <col min="1030" max="1030" width="9.33203125" style="96" hidden="1" customWidth="1"/>
    <col min="1031" max="1281" width="9.33203125" style="96" customWidth="1"/>
    <col min="1282" max="1282" width="45.83203125" style="96" bestFit="1" customWidth="1"/>
    <col min="1283" max="1284" width="20" style="96" customWidth="1"/>
    <col min="1285" max="1285" width="9.33203125" style="96" customWidth="1"/>
    <col min="1286" max="1286" width="9.33203125" style="96" hidden="1" customWidth="1"/>
    <col min="1287" max="1537" width="9.33203125" style="96" customWidth="1"/>
    <col min="1538" max="1538" width="45.83203125" style="96" bestFit="1" customWidth="1"/>
    <col min="1539" max="1540" width="20" style="96" customWidth="1"/>
    <col min="1541" max="1541" width="9.33203125" style="96" customWidth="1"/>
    <col min="1542" max="1542" width="9.33203125" style="96" hidden="1" customWidth="1"/>
    <col min="1543" max="1793" width="9.33203125" style="96" customWidth="1"/>
    <col min="1794" max="1794" width="45.83203125" style="96" bestFit="1" customWidth="1"/>
    <col min="1795" max="1796" width="20" style="96" customWidth="1"/>
    <col min="1797" max="1797" width="9.33203125" style="96" customWidth="1"/>
    <col min="1798" max="1798" width="9.33203125" style="96" hidden="1" customWidth="1"/>
    <col min="1799" max="2049" width="9.33203125" style="96" customWidth="1"/>
    <col min="2050" max="2050" width="45.83203125" style="96" bestFit="1" customWidth="1"/>
    <col min="2051" max="2052" width="20" style="96" customWidth="1"/>
    <col min="2053" max="2053" width="9.33203125" style="96" customWidth="1"/>
    <col min="2054" max="2054" width="9.33203125" style="96" hidden="1" customWidth="1"/>
    <col min="2055" max="2305" width="9.33203125" style="96" customWidth="1"/>
    <col min="2306" max="2306" width="45.83203125" style="96" bestFit="1" customWidth="1"/>
    <col min="2307" max="2308" width="20" style="96" customWidth="1"/>
    <col min="2309" max="2309" width="9.33203125" style="96" customWidth="1"/>
    <col min="2310" max="2310" width="9.33203125" style="96" hidden="1" customWidth="1"/>
    <col min="2311" max="2561" width="9.33203125" style="96" customWidth="1"/>
    <col min="2562" max="2562" width="45.83203125" style="96" bestFit="1" customWidth="1"/>
    <col min="2563" max="2564" width="20" style="96" customWidth="1"/>
    <col min="2565" max="2565" width="9.33203125" style="96" customWidth="1"/>
    <col min="2566" max="2566" width="9.33203125" style="96" hidden="1" customWidth="1"/>
    <col min="2567" max="2817" width="9.33203125" style="96" customWidth="1"/>
    <col min="2818" max="2818" width="45.83203125" style="96" bestFit="1" customWidth="1"/>
    <col min="2819" max="2820" width="20" style="96" customWidth="1"/>
    <col min="2821" max="2821" width="9.33203125" style="96" customWidth="1"/>
    <col min="2822" max="2822" width="9.33203125" style="96" hidden="1" customWidth="1"/>
    <col min="2823" max="3073" width="9.33203125" style="96" customWidth="1"/>
    <col min="3074" max="3074" width="45.83203125" style="96" bestFit="1" customWidth="1"/>
    <col min="3075" max="3076" width="20" style="96" customWidth="1"/>
    <col min="3077" max="3077" width="9.33203125" style="96" customWidth="1"/>
    <col min="3078" max="3078" width="9.33203125" style="96" hidden="1" customWidth="1"/>
    <col min="3079" max="3329" width="9.33203125" style="96" customWidth="1"/>
    <col min="3330" max="3330" width="45.83203125" style="96" bestFit="1" customWidth="1"/>
    <col min="3331" max="3332" width="20" style="96" customWidth="1"/>
    <col min="3333" max="3333" width="9.33203125" style="96" customWidth="1"/>
    <col min="3334" max="3334" width="9.33203125" style="96" hidden="1" customWidth="1"/>
    <col min="3335" max="3585" width="9.33203125" style="96" customWidth="1"/>
    <col min="3586" max="3586" width="45.83203125" style="96" bestFit="1" customWidth="1"/>
    <col min="3587" max="3588" width="20" style="96" customWidth="1"/>
    <col min="3589" max="3589" width="9.33203125" style="96" customWidth="1"/>
    <col min="3590" max="3590" width="9.33203125" style="96" hidden="1" customWidth="1"/>
    <col min="3591" max="3841" width="9.33203125" style="96" customWidth="1"/>
    <col min="3842" max="3842" width="45.83203125" style="96" bestFit="1" customWidth="1"/>
    <col min="3843" max="3844" width="20" style="96" customWidth="1"/>
    <col min="3845" max="3845" width="9.33203125" style="96" customWidth="1"/>
    <col min="3846" max="3846" width="9.33203125" style="96" hidden="1" customWidth="1"/>
    <col min="3847" max="4097" width="9.33203125" style="96" customWidth="1"/>
    <col min="4098" max="4098" width="45.83203125" style="96" bestFit="1" customWidth="1"/>
    <col min="4099" max="4100" width="20" style="96" customWidth="1"/>
    <col min="4101" max="4101" width="9.33203125" style="96" customWidth="1"/>
    <col min="4102" max="4102" width="9.33203125" style="96" hidden="1" customWidth="1"/>
    <col min="4103" max="4353" width="9.33203125" style="96" customWidth="1"/>
    <col min="4354" max="4354" width="45.83203125" style="96" bestFit="1" customWidth="1"/>
    <col min="4355" max="4356" width="20" style="96" customWidth="1"/>
    <col min="4357" max="4357" width="9.33203125" style="96" customWidth="1"/>
    <col min="4358" max="4358" width="9.33203125" style="96" hidden="1" customWidth="1"/>
    <col min="4359" max="4609" width="9.33203125" style="96" customWidth="1"/>
    <col min="4610" max="4610" width="45.83203125" style="96" bestFit="1" customWidth="1"/>
    <col min="4611" max="4612" width="20" style="96" customWidth="1"/>
    <col min="4613" max="4613" width="9.33203125" style="96" customWidth="1"/>
    <col min="4614" max="4614" width="9.33203125" style="96" hidden="1" customWidth="1"/>
    <col min="4615" max="4865" width="9.33203125" style="96" customWidth="1"/>
    <col min="4866" max="4866" width="45.83203125" style="96" bestFit="1" customWidth="1"/>
    <col min="4867" max="4868" width="20" style="96" customWidth="1"/>
    <col min="4869" max="4869" width="9.33203125" style="96" customWidth="1"/>
    <col min="4870" max="4870" width="9.33203125" style="96" hidden="1" customWidth="1"/>
    <col min="4871" max="5121" width="9.33203125" style="96" customWidth="1"/>
    <col min="5122" max="5122" width="45.83203125" style="96" bestFit="1" customWidth="1"/>
    <col min="5123" max="5124" width="20" style="96" customWidth="1"/>
    <col min="5125" max="5125" width="9.33203125" style="96" customWidth="1"/>
    <col min="5126" max="5126" width="9.33203125" style="96" hidden="1" customWidth="1"/>
    <col min="5127" max="5377" width="9.33203125" style="96" customWidth="1"/>
    <col min="5378" max="5378" width="45.83203125" style="96" bestFit="1" customWidth="1"/>
    <col min="5379" max="5380" width="20" style="96" customWidth="1"/>
    <col min="5381" max="5381" width="9.33203125" style="96" customWidth="1"/>
    <col min="5382" max="5382" width="9.33203125" style="96" hidden="1" customWidth="1"/>
    <col min="5383" max="5633" width="9.33203125" style="96" customWidth="1"/>
    <col min="5634" max="5634" width="45.83203125" style="96" bestFit="1" customWidth="1"/>
    <col min="5635" max="5636" width="20" style="96" customWidth="1"/>
    <col min="5637" max="5637" width="9.33203125" style="96" customWidth="1"/>
    <col min="5638" max="5638" width="9.33203125" style="96" hidden="1" customWidth="1"/>
    <col min="5639" max="5889" width="9.33203125" style="96" customWidth="1"/>
    <col min="5890" max="5890" width="45.83203125" style="96" bestFit="1" customWidth="1"/>
    <col min="5891" max="5892" width="20" style="96" customWidth="1"/>
    <col min="5893" max="5893" width="9.33203125" style="96" customWidth="1"/>
    <col min="5894" max="5894" width="9.33203125" style="96" hidden="1" customWidth="1"/>
    <col min="5895" max="6145" width="9.33203125" style="96" customWidth="1"/>
    <col min="6146" max="6146" width="45.83203125" style="96" bestFit="1" customWidth="1"/>
    <col min="6147" max="6148" width="20" style="96" customWidth="1"/>
    <col min="6149" max="6149" width="9.33203125" style="96" customWidth="1"/>
    <col min="6150" max="6150" width="9.33203125" style="96" hidden="1" customWidth="1"/>
    <col min="6151" max="6401" width="9.33203125" style="96" customWidth="1"/>
    <col min="6402" max="6402" width="45.83203125" style="96" bestFit="1" customWidth="1"/>
    <col min="6403" max="6404" width="20" style="96" customWidth="1"/>
    <col min="6405" max="6405" width="9.33203125" style="96" customWidth="1"/>
    <col min="6406" max="6406" width="9.33203125" style="96" hidden="1" customWidth="1"/>
    <col min="6407" max="6657" width="9.33203125" style="96" customWidth="1"/>
    <col min="6658" max="6658" width="45.83203125" style="96" bestFit="1" customWidth="1"/>
    <col min="6659" max="6660" width="20" style="96" customWidth="1"/>
    <col min="6661" max="6661" width="9.33203125" style="96" customWidth="1"/>
    <col min="6662" max="6662" width="9.33203125" style="96" hidden="1" customWidth="1"/>
    <col min="6663" max="6913" width="9.33203125" style="96" customWidth="1"/>
    <col min="6914" max="6914" width="45.83203125" style="96" bestFit="1" customWidth="1"/>
    <col min="6915" max="6916" width="20" style="96" customWidth="1"/>
    <col min="6917" max="6917" width="9.33203125" style="96" customWidth="1"/>
    <col min="6918" max="6918" width="9.33203125" style="96" hidden="1" customWidth="1"/>
    <col min="6919" max="7169" width="9.33203125" style="96" customWidth="1"/>
    <col min="7170" max="7170" width="45.83203125" style="96" bestFit="1" customWidth="1"/>
    <col min="7171" max="7172" width="20" style="96" customWidth="1"/>
    <col min="7173" max="7173" width="9.33203125" style="96" customWidth="1"/>
    <col min="7174" max="7174" width="9.33203125" style="96" hidden="1" customWidth="1"/>
    <col min="7175" max="7425" width="9.33203125" style="96" customWidth="1"/>
    <col min="7426" max="7426" width="45.83203125" style="96" bestFit="1" customWidth="1"/>
    <col min="7427" max="7428" width="20" style="96" customWidth="1"/>
    <col min="7429" max="7429" width="9.33203125" style="96" customWidth="1"/>
    <col min="7430" max="7430" width="9.33203125" style="96" hidden="1" customWidth="1"/>
    <col min="7431" max="7681" width="9.33203125" style="96" customWidth="1"/>
    <col min="7682" max="7682" width="45.83203125" style="96" bestFit="1" customWidth="1"/>
    <col min="7683" max="7684" width="20" style="96" customWidth="1"/>
    <col min="7685" max="7685" width="9.33203125" style="96" customWidth="1"/>
    <col min="7686" max="7686" width="9.33203125" style="96" hidden="1" customWidth="1"/>
    <col min="7687" max="7937" width="9.33203125" style="96" customWidth="1"/>
    <col min="7938" max="7938" width="45.83203125" style="96" bestFit="1" customWidth="1"/>
    <col min="7939" max="7940" width="20" style="96" customWidth="1"/>
    <col min="7941" max="7941" width="9.33203125" style="96" customWidth="1"/>
    <col min="7942" max="7942" width="9.33203125" style="96" hidden="1" customWidth="1"/>
    <col min="7943" max="8193" width="9.33203125" style="96" customWidth="1"/>
    <col min="8194" max="8194" width="45.83203125" style="96" bestFit="1" customWidth="1"/>
    <col min="8195" max="8196" width="20" style="96" customWidth="1"/>
    <col min="8197" max="8197" width="9.33203125" style="96" customWidth="1"/>
    <col min="8198" max="8198" width="9.33203125" style="96" hidden="1" customWidth="1"/>
    <col min="8199" max="8449" width="9.33203125" style="96" customWidth="1"/>
    <col min="8450" max="8450" width="45.83203125" style="96" bestFit="1" customWidth="1"/>
    <col min="8451" max="8452" width="20" style="96" customWidth="1"/>
    <col min="8453" max="8453" width="9.33203125" style="96" customWidth="1"/>
    <col min="8454" max="8454" width="9.33203125" style="96" hidden="1" customWidth="1"/>
    <col min="8455" max="8705" width="9.33203125" style="96" customWidth="1"/>
    <col min="8706" max="8706" width="45.83203125" style="96" bestFit="1" customWidth="1"/>
    <col min="8707" max="8708" width="20" style="96" customWidth="1"/>
    <col min="8709" max="8709" width="9.33203125" style="96" customWidth="1"/>
    <col min="8710" max="8710" width="9.33203125" style="96" hidden="1" customWidth="1"/>
    <col min="8711" max="8961" width="9.33203125" style="96" customWidth="1"/>
    <col min="8962" max="8962" width="45.83203125" style="96" bestFit="1" customWidth="1"/>
    <col min="8963" max="8964" width="20" style="96" customWidth="1"/>
    <col min="8965" max="8965" width="9.33203125" style="96" customWidth="1"/>
    <col min="8966" max="8966" width="9.33203125" style="96" hidden="1" customWidth="1"/>
    <col min="8967" max="9217" width="9.33203125" style="96" customWidth="1"/>
    <col min="9218" max="9218" width="45.83203125" style="96" bestFit="1" customWidth="1"/>
    <col min="9219" max="9220" width="20" style="96" customWidth="1"/>
    <col min="9221" max="9221" width="9.33203125" style="96" customWidth="1"/>
    <col min="9222" max="9222" width="9.33203125" style="96" hidden="1" customWidth="1"/>
    <col min="9223" max="9473" width="9.33203125" style="96" customWidth="1"/>
    <col min="9474" max="9474" width="45.83203125" style="96" bestFit="1" customWidth="1"/>
    <col min="9475" max="9476" width="20" style="96" customWidth="1"/>
    <col min="9477" max="9477" width="9.33203125" style="96" customWidth="1"/>
    <col min="9478" max="9478" width="9.33203125" style="96" hidden="1" customWidth="1"/>
    <col min="9479" max="9729" width="9.33203125" style="96" customWidth="1"/>
    <col min="9730" max="9730" width="45.83203125" style="96" bestFit="1" customWidth="1"/>
    <col min="9731" max="9732" width="20" style="96" customWidth="1"/>
    <col min="9733" max="9733" width="9.33203125" style="96" customWidth="1"/>
    <col min="9734" max="9734" width="9.33203125" style="96" hidden="1" customWidth="1"/>
    <col min="9735" max="9985" width="9.33203125" style="96" customWidth="1"/>
    <col min="9986" max="9986" width="45.83203125" style="96" bestFit="1" customWidth="1"/>
    <col min="9987" max="9988" width="20" style="96" customWidth="1"/>
    <col min="9989" max="9989" width="9.33203125" style="96" customWidth="1"/>
    <col min="9990" max="9990" width="9.33203125" style="96" hidden="1" customWidth="1"/>
    <col min="9991" max="10241" width="9.33203125" style="96" customWidth="1"/>
    <col min="10242" max="10242" width="45.83203125" style="96" bestFit="1" customWidth="1"/>
    <col min="10243" max="10244" width="20" style="96" customWidth="1"/>
    <col min="10245" max="10245" width="9.33203125" style="96" customWidth="1"/>
    <col min="10246" max="10246" width="9.33203125" style="96" hidden="1" customWidth="1"/>
    <col min="10247" max="10497" width="9.33203125" style="96" customWidth="1"/>
    <col min="10498" max="10498" width="45.83203125" style="96" bestFit="1" customWidth="1"/>
    <col min="10499" max="10500" width="20" style="96" customWidth="1"/>
    <col min="10501" max="10501" width="9.33203125" style="96" customWidth="1"/>
    <col min="10502" max="10502" width="9.33203125" style="96" hidden="1" customWidth="1"/>
    <col min="10503" max="10753" width="9.33203125" style="96" customWidth="1"/>
    <col min="10754" max="10754" width="45.83203125" style="96" bestFit="1" customWidth="1"/>
    <col min="10755" max="10756" width="20" style="96" customWidth="1"/>
    <col min="10757" max="10757" width="9.33203125" style="96" customWidth="1"/>
    <col min="10758" max="10758" width="9.33203125" style="96" hidden="1" customWidth="1"/>
    <col min="10759" max="11009" width="9.33203125" style="96" customWidth="1"/>
    <col min="11010" max="11010" width="45.83203125" style="96" bestFit="1" customWidth="1"/>
    <col min="11011" max="11012" width="20" style="96" customWidth="1"/>
    <col min="11013" max="11013" width="9.33203125" style="96" customWidth="1"/>
    <col min="11014" max="11014" width="9.33203125" style="96" hidden="1" customWidth="1"/>
    <col min="11015" max="11265" width="9.33203125" style="96" customWidth="1"/>
    <col min="11266" max="11266" width="45.83203125" style="96" bestFit="1" customWidth="1"/>
    <col min="11267" max="11268" width="20" style="96" customWidth="1"/>
    <col min="11269" max="11269" width="9.33203125" style="96" customWidth="1"/>
    <col min="11270" max="11270" width="9.33203125" style="96" hidden="1" customWidth="1"/>
    <col min="11271" max="11521" width="9.33203125" style="96" customWidth="1"/>
    <col min="11522" max="11522" width="45.83203125" style="96" bestFit="1" customWidth="1"/>
    <col min="11523" max="11524" width="20" style="96" customWidth="1"/>
    <col min="11525" max="11525" width="9.33203125" style="96" customWidth="1"/>
    <col min="11526" max="11526" width="9.33203125" style="96" hidden="1" customWidth="1"/>
    <col min="11527" max="11777" width="9.33203125" style="96" customWidth="1"/>
    <col min="11778" max="11778" width="45.83203125" style="96" bestFit="1" customWidth="1"/>
    <col min="11779" max="11780" width="20" style="96" customWidth="1"/>
    <col min="11781" max="11781" width="9.33203125" style="96" customWidth="1"/>
    <col min="11782" max="11782" width="9.33203125" style="96" hidden="1" customWidth="1"/>
    <col min="11783" max="12033" width="9.33203125" style="96" customWidth="1"/>
    <col min="12034" max="12034" width="45.83203125" style="96" bestFit="1" customWidth="1"/>
    <col min="12035" max="12036" width="20" style="96" customWidth="1"/>
    <col min="12037" max="12037" width="9.33203125" style="96" customWidth="1"/>
    <col min="12038" max="12038" width="9.33203125" style="96" hidden="1" customWidth="1"/>
    <col min="12039" max="12289" width="9.33203125" style="96" customWidth="1"/>
    <col min="12290" max="12290" width="45.83203125" style="96" bestFit="1" customWidth="1"/>
    <col min="12291" max="12292" width="20" style="96" customWidth="1"/>
    <col min="12293" max="12293" width="9.33203125" style="96" customWidth="1"/>
    <col min="12294" max="12294" width="9.33203125" style="96" hidden="1" customWidth="1"/>
    <col min="12295" max="12545" width="9.33203125" style="96" customWidth="1"/>
    <col min="12546" max="12546" width="45.83203125" style="96" bestFit="1" customWidth="1"/>
    <col min="12547" max="12548" width="20" style="96" customWidth="1"/>
    <col min="12549" max="12549" width="9.33203125" style="96" customWidth="1"/>
    <col min="12550" max="12550" width="9.33203125" style="96" hidden="1" customWidth="1"/>
    <col min="12551" max="12801" width="9.33203125" style="96" customWidth="1"/>
    <col min="12802" max="12802" width="45.83203125" style="96" bestFit="1" customWidth="1"/>
    <col min="12803" max="12804" width="20" style="96" customWidth="1"/>
    <col min="12805" max="12805" width="9.33203125" style="96" customWidth="1"/>
    <col min="12806" max="12806" width="9.33203125" style="96" hidden="1" customWidth="1"/>
    <col min="12807" max="13057" width="9.33203125" style="96" customWidth="1"/>
    <col min="13058" max="13058" width="45.83203125" style="96" bestFit="1" customWidth="1"/>
    <col min="13059" max="13060" width="20" style="96" customWidth="1"/>
    <col min="13061" max="13061" width="9.33203125" style="96" customWidth="1"/>
    <col min="13062" max="13062" width="9.33203125" style="96" hidden="1" customWidth="1"/>
    <col min="13063" max="13313" width="9.33203125" style="96" customWidth="1"/>
    <col min="13314" max="13314" width="45.83203125" style="96" bestFit="1" customWidth="1"/>
    <col min="13315" max="13316" width="20" style="96" customWidth="1"/>
    <col min="13317" max="13317" width="9.33203125" style="96" customWidth="1"/>
    <col min="13318" max="13318" width="9.33203125" style="96" hidden="1" customWidth="1"/>
    <col min="13319" max="13569" width="9.33203125" style="96" customWidth="1"/>
    <col min="13570" max="13570" width="45.83203125" style="96" bestFit="1" customWidth="1"/>
    <col min="13571" max="13572" width="20" style="96" customWidth="1"/>
    <col min="13573" max="13573" width="9.33203125" style="96" customWidth="1"/>
    <col min="13574" max="13574" width="9.33203125" style="96" hidden="1" customWidth="1"/>
    <col min="13575" max="13825" width="9.33203125" style="96" customWidth="1"/>
    <col min="13826" max="13826" width="45.83203125" style="96" bestFit="1" customWidth="1"/>
    <col min="13827" max="13828" width="20" style="96" customWidth="1"/>
    <col min="13829" max="13829" width="9.33203125" style="96" customWidth="1"/>
    <col min="13830" max="13830" width="9.33203125" style="96" hidden="1" customWidth="1"/>
    <col min="13831" max="14081" width="9.33203125" style="96" customWidth="1"/>
    <col min="14082" max="14082" width="45.83203125" style="96" bestFit="1" customWidth="1"/>
    <col min="14083" max="14084" width="20" style="96" customWidth="1"/>
    <col min="14085" max="14085" width="9.33203125" style="96" customWidth="1"/>
    <col min="14086" max="14086" width="9.33203125" style="96" hidden="1" customWidth="1"/>
    <col min="14087" max="14337" width="9.33203125" style="96" customWidth="1"/>
    <col min="14338" max="14338" width="45.83203125" style="96" bestFit="1" customWidth="1"/>
    <col min="14339" max="14340" width="20" style="96" customWidth="1"/>
    <col min="14341" max="14341" width="9.33203125" style="96" customWidth="1"/>
    <col min="14342" max="14342" width="9.33203125" style="96" hidden="1" customWidth="1"/>
    <col min="14343" max="14593" width="9.33203125" style="96" customWidth="1"/>
    <col min="14594" max="14594" width="45.83203125" style="96" bestFit="1" customWidth="1"/>
    <col min="14595" max="14596" width="20" style="96" customWidth="1"/>
    <col min="14597" max="14597" width="9.33203125" style="96" customWidth="1"/>
    <col min="14598" max="14598" width="9.33203125" style="96" hidden="1" customWidth="1"/>
    <col min="14599" max="14849" width="9.33203125" style="96" customWidth="1"/>
    <col min="14850" max="14850" width="45.83203125" style="96" bestFit="1" customWidth="1"/>
    <col min="14851" max="14852" width="20" style="96" customWidth="1"/>
    <col min="14853" max="14853" width="9.33203125" style="96" customWidth="1"/>
    <col min="14854" max="14854" width="9.33203125" style="96" hidden="1" customWidth="1"/>
    <col min="14855" max="15105" width="9.33203125" style="96" customWidth="1"/>
    <col min="15106" max="15106" width="45.83203125" style="96" bestFit="1" customWidth="1"/>
    <col min="15107" max="15108" width="20" style="96" customWidth="1"/>
    <col min="15109" max="15109" width="9.33203125" style="96" customWidth="1"/>
    <col min="15110" max="15110" width="9.33203125" style="96" hidden="1" customWidth="1"/>
    <col min="15111" max="15361" width="9.33203125" style="96" customWidth="1"/>
    <col min="15362" max="15362" width="45.83203125" style="96" bestFit="1" customWidth="1"/>
    <col min="15363" max="15364" width="20" style="96" customWidth="1"/>
    <col min="15365" max="15365" width="9.33203125" style="96" customWidth="1"/>
    <col min="15366" max="15366" width="9.33203125" style="96" hidden="1" customWidth="1"/>
    <col min="15367" max="15617" width="9.33203125" style="96" customWidth="1"/>
    <col min="15618" max="15618" width="45.83203125" style="96" bestFit="1" customWidth="1"/>
    <col min="15619" max="15620" width="20" style="96" customWidth="1"/>
    <col min="15621" max="15621" width="9.33203125" style="96" customWidth="1"/>
    <col min="15622" max="15622" width="9.33203125" style="96" hidden="1" customWidth="1"/>
    <col min="15623" max="15873" width="9.33203125" style="96" customWidth="1"/>
    <col min="15874" max="15874" width="45.83203125" style="96" bestFit="1" customWidth="1"/>
    <col min="15875" max="15876" width="20" style="96" customWidth="1"/>
    <col min="15877" max="15877" width="9.33203125" style="96" customWidth="1"/>
    <col min="15878" max="15878" width="9.33203125" style="96" hidden="1" customWidth="1"/>
    <col min="15879" max="16129" width="9.33203125" style="96" customWidth="1"/>
    <col min="16130" max="16130" width="45.83203125" style="96" bestFit="1" customWidth="1"/>
    <col min="16131" max="16132" width="20" style="96" customWidth="1"/>
    <col min="16133" max="16133" width="9.33203125" style="96" customWidth="1"/>
    <col min="16134" max="16134" width="9.33203125" style="96" hidden="1" customWidth="1"/>
    <col min="16135" max="16384" width="9.33203125" style="96" customWidth="1"/>
  </cols>
  <sheetData>
    <row r="1" spans="2:4" ht="13.5">
      <c r="B1" s="380" t="s">
        <v>1957</v>
      </c>
      <c r="C1" s="380"/>
      <c r="D1" s="380"/>
    </row>
    <row r="2" spans="1:4" ht="13.5">
      <c r="A2" s="381" t="s">
        <v>2150</v>
      </c>
      <c r="B2" s="382" t="s">
        <v>1787</v>
      </c>
      <c r="C2" s="383" t="s">
        <v>1929</v>
      </c>
      <c r="D2" s="383" t="s">
        <v>1930</v>
      </c>
    </row>
    <row r="3" spans="2:4" ht="13.5">
      <c r="B3" s="385" t="s">
        <v>1931</v>
      </c>
      <c r="C3" s="386"/>
      <c r="D3" s="386"/>
    </row>
    <row r="4" spans="1:4" ht="13.5">
      <c r="A4" s="379">
        <v>1</v>
      </c>
      <c r="B4" s="389" t="s">
        <v>1932</v>
      </c>
      <c r="C4" s="390">
        <f>('PS 202 Telemetrie Rzp'!F40)</f>
        <v>0</v>
      </c>
      <c r="D4" s="390"/>
    </row>
    <row r="5" spans="1:4" ht="13.5">
      <c r="A5" s="379">
        <f>A4+1</f>
        <v>2</v>
      </c>
      <c r="B5" s="389" t="s">
        <v>2172</v>
      </c>
      <c r="C5" s="390">
        <f>D6*'PS 202 Parametry'!B16/10</f>
        <v>0</v>
      </c>
      <c r="D5" s="390">
        <f>C4*'PS 202 Parametry'!B17/100</f>
        <v>0</v>
      </c>
    </row>
    <row r="6" spans="1:4" ht="13.5">
      <c r="A6" s="379">
        <f aca="true" t="shared" si="0" ref="A6:A18">A5+1</f>
        <v>3</v>
      </c>
      <c r="B6" s="389" t="s">
        <v>1933</v>
      </c>
      <c r="C6" s="390"/>
      <c r="D6" s="390">
        <f>('PS 202 Telemetrie Rzp'!F52)+0</f>
        <v>0</v>
      </c>
    </row>
    <row r="7" spans="1:4" ht="13.5">
      <c r="A7" s="379">
        <f t="shared" si="0"/>
        <v>4</v>
      </c>
      <c r="B7" s="389" t="s">
        <v>1934</v>
      </c>
      <c r="C7" s="390"/>
      <c r="D7" s="390">
        <f>('PS 202 Telemetrie Rzp'!H40)+('PS 202 Telemetrie Rzp'!H52)+0</f>
        <v>0</v>
      </c>
    </row>
    <row r="8" spans="1:4" ht="13.5">
      <c r="A8" s="379">
        <f t="shared" si="0"/>
        <v>5</v>
      </c>
      <c r="B8" s="387" t="s">
        <v>1935</v>
      </c>
      <c r="C8" s="388">
        <f>C4+C5</f>
        <v>0</v>
      </c>
      <c r="D8" s="388">
        <f>D4+D5+D6+D7</f>
        <v>0</v>
      </c>
    </row>
    <row r="9" spans="1:4" ht="13.5">
      <c r="A9" s="379">
        <f t="shared" si="0"/>
        <v>6</v>
      </c>
      <c r="B9" s="389" t="s">
        <v>2003</v>
      </c>
      <c r="C9" s="390"/>
      <c r="D9" s="390">
        <f>(D6+D7)*3/100</f>
        <v>0</v>
      </c>
    </row>
    <row r="10" spans="1:4" ht="13.5">
      <c r="A10" s="379">
        <f t="shared" si="0"/>
        <v>7</v>
      </c>
      <c r="B10" s="389" t="s">
        <v>1937</v>
      </c>
      <c r="C10" s="390"/>
      <c r="D10" s="390">
        <f>0+0</f>
        <v>0</v>
      </c>
    </row>
    <row r="11" spans="1:4" ht="13.5">
      <c r="A11" s="379">
        <f t="shared" si="0"/>
        <v>8</v>
      </c>
      <c r="B11" s="389" t="s">
        <v>140</v>
      </c>
      <c r="C11" s="390"/>
      <c r="D11" s="390">
        <f>0+0</f>
        <v>0</v>
      </c>
    </row>
    <row r="12" spans="1:4" ht="13.5">
      <c r="A12" s="379">
        <f t="shared" si="0"/>
        <v>9</v>
      </c>
      <c r="B12" s="387" t="s">
        <v>1938</v>
      </c>
      <c r="C12" s="388">
        <f>C8</f>
        <v>0</v>
      </c>
      <c r="D12" s="388">
        <f>D8+D9+D10+D11</f>
        <v>0</v>
      </c>
    </row>
    <row r="13" spans="1:4" ht="13.5">
      <c r="A13" s="379">
        <f t="shared" si="0"/>
        <v>10</v>
      </c>
      <c r="B13" s="385" t="s">
        <v>1939</v>
      </c>
      <c r="C13" s="386"/>
      <c r="D13" s="386">
        <f>C12+D12</f>
        <v>0</v>
      </c>
    </row>
    <row r="14" spans="2:4" ht="13.5">
      <c r="B14" s="389" t="s">
        <v>5</v>
      </c>
      <c r="C14" s="390"/>
      <c r="D14" s="390"/>
    </row>
    <row r="15" spans="1:4" ht="13.5">
      <c r="A15" s="379">
        <f>A13+1</f>
        <v>11</v>
      </c>
      <c r="B15" s="385" t="s">
        <v>1940</v>
      </c>
      <c r="C15" s="386"/>
      <c r="D15" s="386"/>
    </row>
    <row r="16" spans="1:4" ht="13.5">
      <c r="A16" s="379">
        <f t="shared" si="0"/>
        <v>12</v>
      </c>
      <c r="B16" s="389" t="s">
        <v>1941</v>
      </c>
      <c r="C16" s="390"/>
      <c r="D16" s="390">
        <f>D12*'PS 202 Parametry'!B23/100</f>
        <v>0</v>
      </c>
    </row>
    <row r="17" spans="1:4" ht="13.5">
      <c r="A17" s="379">
        <f t="shared" si="0"/>
        <v>13</v>
      </c>
      <c r="B17" s="389" t="s">
        <v>1942</v>
      </c>
      <c r="C17" s="390"/>
      <c r="D17" s="390">
        <f>D12*'PS 202 Parametry'!B24/100</f>
        <v>0</v>
      </c>
    </row>
    <row r="18" spans="1:4" ht="13.5">
      <c r="A18" s="379">
        <f t="shared" si="0"/>
        <v>14</v>
      </c>
      <c r="B18" s="385" t="s">
        <v>1943</v>
      </c>
      <c r="C18" s="386"/>
      <c r="D18" s="386">
        <f>D16+D17</f>
        <v>0</v>
      </c>
    </row>
    <row r="19" spans="2:4" ht="13.5">
      <c r="B19" s="389" t="s">
        <v>5</v>
      </c>
      <c r="C19" s="390"/>
      <c r="D19" s="390"/>
    </row>
    <row r="20" spans="1:4" ht="13.5">
      <c r="A20" s="379">
        <f>A18+1</f>
        <v>15</v>
      </c>
      <c r="B20" s="380" t="s">
        <v>1944</v>
      </c>
      <c r="C20" s="384"/>
      <c r="D20" s="384">
        <f>D13+D18</f>
        <v>0</v>
      </c>
    </row>
    <row r="21" spans="2:4" ht="13.5">
      <c r="B21" s="389" t="s">
        <v>5</v>
      </c>
      <c r="C21" s="390"/>
      <c r="D21" s="390"/>
    </row>
    <row r="22" spans="2:4" ht="13.5">
      <c r="B22" s="389" t="s">
        <v>5</v>
      </c>
      <c r="C22" s="390"/>
      <c r="D22" s="390"/>
    </row>
  </sheetData>
  <sheetProtection algorithmName="SHA-512" hashValue="LZIaIBZLGhQB4F+1bNIw/QdJctc76XvZ0P/QHi73+KLhHyZDT5ouQn1xuqfH98j2ZwHrqvkdjogxBuQeuvHPAQ==" saltValue="boa6kRC5MMo+E/IMe4DU4g==" spinCount="100000" sheet="1" objects="1" scenario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Krumnikl Radim</dc:creator>
  <cp:keywords/>
  <dc:description/>
  <cp:lastModifiedBy>Uzivatel</cp:lastModifiedBy>
  <dcterms:created xsi:type="dcterms:W3CDTF">2018-05-24T05:34:51Z</dcterms:created>
  <dcterms:modified xsi:type="dcterms:W3CDTF">2019-09-25T13:13:27Z</dcterms:modified>
  <cp:category/>
  <cp:version/>
  <cp:contentType/>
  <cp:contentStatus/>
</cp:coreProperties>
</file>