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05" windowWidth="15000" windowHeight="9900"/>
  </bookViews>
  <sheets>
    <sheet name="Rekapitulace stavby" sheetId="1" r:id="rId1"/>
    <sheet name="JK6241VZTz1 - Zřízení kli..." sheetId="2" r:id="rId2"/>
  </sheets>
  <definedNames>
    <definedName name="_xlnm._FilterDatabase" localSheetId="1" hidden="1">'JK6241VZTz1 - Zřízení kli...'!$C$75:$K$109</definedName>
    <definedName name="_xlnm.Print_Titles" localSheetId="1">'JK6241VZTz1 - Zřízení kli...'!$75:$75</definedName>
    <definedName name="_xlnm.Print_Titles" localSheetId="0">'Rekapitulace stavby'!$52:$52</definedName>
    <definedName name="_xlnm.Print_Area" localSheetId="1">'JK6241VZTz1 - Zřízení kli...'!$C$4:$J$37,'JK6241VZTz1 - Zřízení kli...'!$C$43:$J$59,'JK6241VZTz1 - Zřízení kli...'!$C$65:$K$109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P104" i="2" s="1"/>
  <c r="BK106" i="2"/>
  <c r="J106" i="2"/>
  <c r="BE106" i="2"/>
  <c r="BI105" i="2"/>
  <c r="BH105" i="2"/>
  <c r="BG105" i="2"/>
  <c r="BF105" i="2"/>
  <c r="T105" i="2"/>
  <c r="T104" i="2"/>
  <c r="R105" i="2"/>
  <c r="R104" i="2"/>
  <c r="P105" i="2"/>
  <c r="BK105" i="2"/>
  <c r="BK104" i="2" s="1"/>
  <c r="J104" i="2" s="1"/>
  <c r="J58" i="2" s="1"/>
  <c r="J105" i="2"/>
  <c r="BE105" i="2" s="1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BK85" i="2"/>
  <c r="J85" i="2"/>
  <c r="BE85" i="2"/>
  <c r="BI84" i="2"/>
  <c r="BH84" i="2"/>
  <c r="BG84" i="2"/>
  <c r="BF84" i="2"/>
  <c r="T84" i="2"/>
  <c r="R84" i="2"/>
  <c r="P84" i="2"/>
  <c r="BK84" i="2"/>
  <c r="J84" i="2"/>
  <c r="BE84" i="2"/>
  <c r="BI83" i="2"/>
  <c r="BH83" i="2"/>
  <c r="BG83" i="2"/>
  <c r="BF83" i="2"/>
  <c r="T83" i="2"/>
  <c r="R83" i="2"/>
  <c r="P83" i="2"/>
  <c r="BK83" i="2"/>
  <c r="J83" i="2"/>
  <c r="BE83" i="2"/>
  <c r="BI82" i="2"/>
  <c r="BH82" i="2"/>
  <c r="BG82" i="2"/>
  <c r="BF82" i="2"/>
  <c r="T82" i="2"/>
  <c r="R82" i="2"/>
  <c r="R78" i="2" s="1"/>
  <c r="R77" i="2" s="1"/>
  <c r="R76" i="2" s="1"/>
  <c r="P82" i="2"/>
  <c r="BK82" i="2"/>
  <c r="J82" i="2"/>
  <c r="BE82" i="2" s="1"/>
  <c r="BI81" i="2"/>
  <c r="BH81" i="2"/>
  <c r="BG81" i="2"/>
  <c r="BF81" i="2"/>
  <c r="F32" i="2" s="1"/>
  <c r="BA55" i="1" s="1"/>
  <c r="BA54" i="1" s="1"/>
  <c r="T81" i="2"/>
  <c r="R81" i="2"/>
  <c r="P81" i="2"/>
  <c r="BK81" i="2"/>
  <c r="J81" i="2"/>
  <c r="BE81" i="2"/>
  <c r="BI80" i="2"/>
  <c r="F35" i="2" s="1"/>
  <c r="BD55" i="1" s="1"/>
  <c r="BD54" i="1" s="1"/>
  <c r="W33" i="1" s="1"/>
  <c r="BH80" i="2"/>
  <c r="F34" i="2" s="1"/>
  <c r="BC55" i="1" s="1"/>
  <c r="BC54" i="1" s="1"/>
  <c r="BG80" i="2"/>
  <c r="BF80" i="2"/>
  <c r="T80" i="2"/>
  <c r="R80" i="2"/>
  <c r="P80" i="2"/>
  <c r="BK80" i="2"/>
  <c r="J80" i="2"/>
  <c r="BE80" i="2"/>
  <c r="BI79" i="2"/>
  <c r="BH79" i="2"/>
  <c r="BG79" i="2"/>
  <c r="F33" i="2"/>
  <c r="BB55" i="1"/>
  <c r="BB54" i="1" s="1"/>
  <c r="BF79" i="2"/>
  <c r="T79" i="2"/>
  <c r="T78" i="2"/>
  <c r="T77" i="2"/>
  <c r="T76" i="2" s="1"/>
  <c r="R79" i="2"/>
  <c r="P79" i="2"/>
  <c r="P78" i="2"/>
  <c r="P77" i="2"/>
  <c r="P76" i="2" s="1"/>
  <c r="AU55" i="1" s="1"/>
  <c r="AU54" i="1" s="1"/>
  <c r="BK79" i="2"/>
  <c r="BK78" i="2" s="1"/>
  <c r="J79" i="2"/>
  <c r="BE79" i="2" s="1"/>
  <c r="J73" i="2"/>
  <c r="J72" i="2"/>
  <c r="F70" i="2"/>
  <c r="E68" i="2"/>
  <c r="J51" i="2"/>
  <c r="J50" i="2"/>
  <c r="F48" i="2"/>
  <c r="E46" i="2"/>
  <c r="J16" i="2"/>
  <c r="E16" i="2"/>
  <c r="F51" i="2" s="1"/>
  <c r="F73" i="2"/>
  <c r="J15" i="2"/>
  <c r="J13" i="2"/>
  <c r="E13" i="2"/>
  <c r="F72" i="2"/>
  <c r="F50" i="2"/>
  <c r="J12" i="2"/>
  <c r="J10" i="2"/>
  <c r="J70" i="2" s="1"/>
  <c r="AS54" i="1"/>
  <c r="L50" i="1"/>
  <c r="AM50" i="1"/>
  <c r="AM49" i="1"/>
  <c r="L49" i="1"/>
  <c r="AM47" i="1"/>
  <c r="L47" i="1"/>
  <c r="L45" i="1"/>
  <c r="L44" i="1"/>
  <c r="BK77" i="2" l="1"/>
  <c r="J78" i="2"/>
  <c r="J57" i="2" s="1"/>
  <c r="J31" i="2"/>
  <c r="AV55" i="1" s="1"/>
  <c r="F31" i="2"/>
  <c r="AZ55" i="1" s="1"/>
  <c r="AZ54" i="1" s="1"/>
  <c r="W31" i="1"/>
  <c r="AX54" i="1"/>
  <c r="AY54" i="1"/>
  <c r="W32" i="1"/>
  <c r="AW54" i="1"/>
  <c r="AK30" i="1" s="1"/>
  <c r="W30" i="1"/>
  <c r="J48" i="2"/>
  <c r="J32" i="2"/>
  <c r="AW55" i="1" s="1"/>
  <c r="AV54" i="1" l="1"/>
  <c r="W29" i="1"/>
  <c r="AT55" i="1"/>
  <c r="J77" i="2"/>
  <c r="J56" i="2" s="1"/>
  <c r="BK76" i="2"/>
  <c r="J76" i="2" s="1"/>
  <c r="J55" i="2" l="1"/>
  <c r="J28" i="2"/>
  <c r="AK29" i="1"/>
  <c r="AT54" i="1"/>
  <c r="AG55" i="1" l="1"/>
  <c r="J37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<sst xmlns="http://schemas.openxmlformats.org/spreadsheetml/2006/main" count="691" uniqueCount="231">
  <si>
    <t>Export Komplet</t>
  </si>
  <si>
    <t/>
  </si>
  <si>
    <t>2.0</t>
  </si>
  <si>
    <t>False</t>
  </si>
  <si>
    <t>{3ba3217e-4db0-449c-abc2-4d2326f2f001}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</si>
  <si>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</si>
  <si>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</si>
  <si>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</si>
  <si>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</si>
  <si>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</si>
  <si>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</si>
  <si>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</si>
  <si>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</si>
  <si>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</si>
  <si>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JK6241VZTz1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</si>
  <si>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</si>
  <si>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</si>
  <si>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Zřízení klimatizace v části I.NP a II.NP v budově Krnovská 71B- VZT</t>
  </si>
  <si>
    <t>KSO:</t>
  </si>
  <si>
    <t>CC-CZ:</t>
  </si>
  <si>
    <t>Místo:</t>
  </si>
  <si>
    <t>Opava</t>
  </si>
  <si>
    <t>Datum:</t>
  </si>
  <si>
    <t>26. 7. 2019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</si>
  <si>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</si>
  <si>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</si>
  <si>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</si>
  <si>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</si>
  <si>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</si>
  <si>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</si>
  <si>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</si>
  <si>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Ing.J.Krajcar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</si>
  <si>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</si>
  <si>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</si>
  <si>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</si>
  <si>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</si>
  <si>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</si>
  <si>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</si>
  <si>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</si>
  <si>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</si>
  <si>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</si>
  <si>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</si>
  <si>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</si>
  <si>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</si>
  <si>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</si>
  <si>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</si>
  <si>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</si>
  <si>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</si>
  <si>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</si>
  <si>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</si>
  <si>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</si>
  <si>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</si>
  <si>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</si>
  <si>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</si>
  <si>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</si>
  <si>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</si>
  <si>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</si>
  <si>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</si>
  <si>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</si>
  <si>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</si>
  <si>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</si>
  <si>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</si>
  <si>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</si>
  <si>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</si>
  <si>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</si>
  <si>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</si>
  <si>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</si>
  <si>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</si>
  <si>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</si>
  <si>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</si>
  <si>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</si>
  <si>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</si>
  <si>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</si>
  <si>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</si>
  <si>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</si>
  <si>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</si>
  <si>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</si>
  <si>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</si>
  <si>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</si>
  <si>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</si>
  <si>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</si>
  <si>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</si>
  <si>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</si>
  <si>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</si>
  <si>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751 - Vzduchotechnika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</si>
  <si>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</si>
  <si>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</si>
  <si>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</si>
  <si>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</si>
  <si>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</si>
  <si>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</si>
  <si>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</si>
  <si>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</si>
  <si>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</si>
  <si>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</si>
  <si>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</si>
  <si>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</si>
  <si>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</si>
  <si>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</si>
  <si>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</si>
  <si>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</si>
  <si>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</si>
  <si>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751</t>
  </si>
  <si>
    <t>Vzduchotechnika</t>
  </si>
  <si>
    <t>K</t>
  </si>
  <si>
    <t>751581331</t>
  </si>
  <si>
    <t>Protipožární prostup stropem čtyřhranného potrubí průřezu do 0,01 šířka spáry 25 mm</t>
  </si>
  <si>
    <t>kus</t>
  </si>
  <si>
    <t>CS ÚRS 2019 01</t>
  </si>
  <si>
    <t>16</t>
  </si>
  <si>
    <t>-2101943794</t>
  </si>
  <si>
    <t>751711111p.c.5</t>
  </si>
  <si>
    <t>Montáž klimatizační jednotky vnitřní nástěnné o výkonu do 3,5 kW-split systém</t>
  </si>
  <si>
    <t>1354192635</t>
  </si>
  <si>
    <t>3</t>
  </si>
  <si>
    <t>751711111p.c.6</t>
  </si>
  <si>
    <t>Nástěnná jednotka Qch=3,32 kW včetně infra ovladače - split systém</t>
  </si>
  <si>
    <t>1208002158</t>
  </si>
  <si>
    <t>4</t>
  </si>
  <si>
    <t>751711111</t>
  </si>
  <si>
    <t>Montáž klimatizační jednotky vnitřní nástěnné o výkonu do 3,5 kW</t>
  </si>
  <si>
    <t>1564679616</t>
  </si>
  <si>
    <t>5</t>
  </si>
  <si>
    <t>751711111p.c.1</t>
  </si>
  <si>
    <t xml:space="preserve">Nástěnná jednotka Qch=2,8 kW </t>
  </si>
  <si>
    <t>855911242</t>
  </si>
  <si>
    <t>6</t>
  </si>
  <si>
    <t>751711111p.c.2</t>
  </si>
  <si>
    <t xml:space="preserve">Nástěnná jednotka Qch=3,6 kW  </t>
  </si>
  <si>
    <t>1425032188</t>
  </si>
  <si>
    <t>7</t>
  </si>
  <si>
    <t>751711111p.c.3</t>
  </si>
  <si>
    <t>dálkový infra  ovladač</t>
  </si>
  <si>
    <t>-502483872</t>
  </si>
  <si>
    <t>8</t>
  </si>
  <si>
    <t>751711111p.c.4</t>
  </si>
  <si>
    <t xml:space="preserve">Nástěnná jednotka Qch=1,7, kW  </t>
  </si>
  <si>
    <t>1730800296</t>
  </si>
  <si>
    <t>9</t>
  </si>
  <si>
    <t>751711151</t>
  </si>
  <si>
    <t>Montáž klimatizační jednotky vnitřní podstropní o výkonu 6,5 kW</t>
  </si>
  <si>
    <t>-803829167</t>
  </si>
  <si>
    <t>10</t>
  </si>
  <si>
    <t>751711151p.c.1</t>
  </si>
  <si>
    <t xml:space="preserve">Podstropní jednotka Qch=3,6 kW </t>
  </si>
  <si>
    <t>907001496</t>
  </si>
  <si>
    <t>11</t>
  </si>
  <si>
    <t>751721111</t>
  </si>
  <si>
    <t>Montáž klimatizační jednotky venkovní s jednofázovým napájením (do 2 vnitřních jednotek)-split systém</t>
  </si>
  <si>
    <t>326730935</t>
  </si>
  <si>
    <t>12</t>
  </si>
  <si>
    <t>751721111p.c.1</t>
  </si>
  <si>
    <t>kondenzační jednotka Qch=3,32kW, 230V, 0,8 kW vel.=550x785x285 mm, 32 kg, R 32-split systém</t>
  </si>
  <si>
    <t>-1874044560</t>
  </si>
  <si>
    <t>13</t>
  </si>
  <si>
    <t>751721111p.c.2</t>
  </si>
  <si>
    <t>ocelová konstrukce pod kondenzační jednotku  odolná proti korozi-split systém</t>
  </si>
  <si>
    <t>-616775848</t>
  </si>
  <si>
    <t>14</t>
  </si>
  <si>
    <t>751721123</t>
  </si>
  <si>
    <t>Montáž klimatizační jednotky venkovní s trojfázovým napájením (do 9 vnitřních jednotek)</t>
  </si>
  <si>
    <t>88077431</t>
  </si>
  <si>
    <t>751721123p.c.1</t>
  </si>
  <si>
    <t>kondenzační jednotka:Qch= 33,5 kW, příkon 10,15kW, 400V,jištění C32A, velikost v*š*h=1615*940*460mm,hmotnost 145kg,chladivo R 410A</t>
  </si>
  <si>
    <t>-616164234</t>
  </si>
  <si>
    <t>751721123p.c.2</t>
  </si>
  <si>
    <t>ocelová konstrukce pod kondenzační jednotku  odolná proti korozi</t>
  </si>
  <si>
    <t>-1726736681</t>
  </si>
  <si>
    <t>17</t>
  </si>
  <si>
    <t>751721123p.c.3</t>
  </si>
  <si>
    <t>zjednodušený centrální ovladač, který pracuje na základě wifi routeru, napájecího zdroje, CPU jednotky a tabletu</t>
  </si>
  <si>
    <t>517975703</t>
  </si>
  <si>
    <t>18</t>
  </si>
  <si>
    <t>751791123</t>
  </si>
  <si>
    <t xml:space="preserve">Montáž dvojice měděného potrubí předizolovaného </t>
  </si>
  <si>
    <t>m</t>
  </si>
  <si>
    <t>584692199</t>
  </si>
  <si>
    <t>19</t>
  </si>
  <si>
    <t>751791123p.c.1</t>
  </si>
  <si>
    <t>Dodávka Cu potrubí vč. tepelné izolace na bázi kaučuku tl. 9 mm, ve venkovním prostředí chráněné proti UV záření</t>
  </si>
  <si>
    <t>-667644302</t>
  </si>
  <si>
    <t>20</t>
  </si>
  <si>
    <t>751791123p.c.2</t>
  </si>
  <si>
    <t>rozbočovač typ 3</t>
  </si>
  <si>
    <t>182562894</t>
  </si>
  <si>
    <t>751791123p.c.3</t>
  </si>
  <si>
    <t>rozbočovač typ 2</t>
  </si>
  <si>
    <t>-951098433</t>
  </si>
  <si>
    <t>22</t>
  </si>
  <si>
    <t>751791123p.c.4</t>
  </si>
  <si>
    <t>rozbočovač typ 1</t>
  </si>
  <si>
    <t>600684928</t>
  </si>
  <si>
    <t>23</t>
  </si>
  <si>
    <t>751791123p.c.5</t>
  </si>
  <si>
    <t>chladivo R 410 A</t>
  </si>
  <si>
    <t>kg</t>
  </si>
  <si>
    <t>2033302547</t>
  </si>
  <si>
    <t>24</t>
  </si>
  <si>
    <t>751791123p.c.6</t>
  </si>
  <si>
    <t>montáž rozbočovače</t>
  </si>
  <si>
    <t>675123434</t>
  </si>
  <si>
    <t>25</t>
  </si>
  <si>
    <t>998751201</t>
  </si>
  <si>
    <t>Přesun hmot procentní pro vzduchotechniku v objektech v do 12 m</t>
  </si>
  <si>
    <t>%</t>
  </si>
  <si>
    <t>354126038</t>
  </si>
  <si>
    <t>OST</t>
  </si>
  <si>
    <t>Ostatní</t>
  </si>
  <si>
    <t>26</t>
  </si>
  <si>
    <t>M</t>
  </si>
  <si>
    <t>101</t>
  </si>
  <si>
    <t>doprava kondenzační jednotky na střechu</t>
  </si>
  <si>
    <t>512</t>
  </si>
  <si>
    <t>-1257227266</t>
  </si>
  <si>
    <t>27</t>
  </si>
  <si>
    <t>102</t>
  </si>
  <si>
    <t>zprovoznění klimatizačního systému</t>
  </si>
  <si>
    <t>-509309699</t>
  </si>
  <si>
    <t>28</t>
  </si>
  <si>
    <t>103</t>
  </si>
  <si>
    <t>komplexní vyzkoušení a zaškolení obsluhy</t>
  </si>
  <si>
    <t>hr</t>
  </si>
  <si>
    <t>-148641867</t>
  </si>
  <si>
    <t>29</t>
  </si>
  <si>
    <t>104</t>
  </si>
  <si>
    <t>zprovoznění split systémů</t>
  </si>
  <si>
    <t>-1030027654</t>
  </si>
  <si>
    <t>30</t>
  </si>
  <si>
    <t>105</t>
  </si>
  <si>
    <t>servis klimatizace na 5 let</t>
  </si>
  <si>
    <t>1099283830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</si>
</sst>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25" fillId="0" borderId="3" xfId="0" applyFont="1" applyBorder="1" applyAlignment="1">
      <alignment vertical="center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69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90" t="s">
        <v>14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5"/>
      <c r="BE5" s="161" t="s">
        <v>15</v>
      </c>
      <c r="BS5" s="12" t="s">
        <v>6</v>
      </c>
    </row>
    <row r="6" spans="1:74" ht="36.950000000000003" customHeight="1">
      <c r="B6" s="15"/>
      <c r="D6" s="20" t="s">
        <v>16</v>
      </c>
      <c r="K6" s="191" t="s">
        <v>17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5"/>
      <c r="BE6" s="162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162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162"/>
      <c r="BS8" s="12" t="s">
        <v>6</v>
      </c>
    </row>
    <row r="9" spans="1:74" ht="14.45" customHeight="1">
      <c r="B9" s="15"/>
      <c r="AR9" s="15"/>
      <c r="BE9" s="162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1</v>
      </c>
      <c r="AR10" s="15"/>
      <c r="BE10" s="162"/>
      <c r="BS10" s="12" t="s">
        <v>6</v>
      </c>
    </row>
    <row r="11" spans="1:74" ht="18.399999999999999" customHeight="1">
      <c r="B11" s="15"/>
      <c r="E11" s="12" t="s">
        <v>26</v>
      </c>
      <c r="AK11" s="21" t="s">
        <v>27</v>
      </c>
      <c r="AN11" s="12" t="s">
        <v>1</v>
      </c>
      <c r="AR11" s="15"/>
      <c r="BE11" s="162"/>
      <c r="BS11" s="12" t="s">
        <v>6</v>
      </c>
    </row>
    <row r="12" spans="1:74" ht="6.95" customHeight="1">
      <c r="B12" s="15"/>
      <c r="AR12" s="15"/>
      <c r="BE12" s="162"/>
      <c r="BS12" s="12" t="s">
        <v>6</v>
      </c>
    </row>
    <row r="13" spans="1:74" ht="12" customHeight="1">
      <c r="B13" s="15"/>
      <c r="D13" s="21" t="s">
        <v>28</v>
      </c>
      <c r="AK13" s="21" t="s">
        <v>25</v>
      </c>
      <c r="AN13" s="23" t="s">
        <v>29</v>
      </c>
      <c r="AR13" s="15"/>
      <c r="BE13" s="162"/>
      <c r="BS13" s="12" t="s">
        <v>6</v>
      </c>
    </row>
    <row r="14" spans="1:74" ht="11.25">
      <c r="B14" s="15"/>
      <c r="E14" s="192" t="s">
        <v>29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1" t="s">
        <v>27</v>
      </c>
      <c r="AN14" s="23" t="s">
        <v>29</v>
      </c>
      <c r="AR14" s="15"/>
      <c r="BE14" s="162"/>
      <c r="BS14" s="12" t="s">
        <v>6</v>
      </c>
    </row>
    <row r="15" spans="1:74" ht="6.95" customHeight="1">
      <c r="B15" s="15"/>
      <c r="AR15" s="15"/>
      <c r="BE15" s="162"/>
      <c r="BS15" s="12" t="s">
        <v>3</v>
      </c>
    </row>
    <row r="16" spans="1:74" ht="12" customHeight="1">
      <c r="B16" s="15"/>
      <c r="D16" s="21" t="s">
        <v>30</v>
      </c>
      <c r="AK16" s="21" t="s">
        <v>25</v>
      </c>
      <c r="AN16" s="12" t="s">
        <v>1</v>
      </c>
      <c r="AR16" s="15"/>
      <c r="BE16" s="162"/>
      <c r="BS16" s="12" t="s">
        <v>3</v>
      </c>
    </row>
    <row r="17" spans="2:71" ht="18.399999999999999" customHeight="1">
      <c r="B17" s="15"/>
      <c r="E17" s="12" t="s">
        <v>31</v>
      </c>
      <c r="AK17" s="21" t="s">
        <v>27</v>
      </c>
      <c r="AN17" s="12" t="s">
        <v>1</v>
      </c>
      <c r="AR17" s="15"/>
      <c r="BE17" s="162"/>
      <c r="BS17" s="12" t="s">
        <v>32</v>
      </c>
    </row>
    <row r="18" spans="2:71" ht="6.95" customHeight="1">
      <c r="B18" s="15"/>
      <c r="AR18" s="15"/>
      <c r="BE18" s="162"/>
      <c r="BS18" s="12" t="s">
        <v>6</v>
      </c>
    </row>
    <row r="19" spans="2:71" ht="12" customHeight="1">
      <c r="B19" s="15"/>
      <c r="D19" s="21" t="s">
        <v>33</v>
      </c>
      <c r="AK19" s="21" t="s">
        <v>25</v>
      </c>
      <c r="AN19" s="12" t="s">
        <v>1</v>
      </c>
      <c r="AR19" s="15"/>
      <c r="BE19" s="162"/>
      <c r="BS19" s="12" t="s">
        <v>6</v>
      </c>
    </row>
    <row r="20" spans="2:71" ht="18.399999999999999" customHeight="1">
      <c r="B20" s="15"/>
      <c r="E20" s="12" t="s">
        <v>31</v>
      </c>
      <c r="AK20" s="21" t="s">
        <v>27</v>
      </c>
      <c r="AN20" s="12" t="s">
        <v>1</v>
      </c>
      <c r="AR20" s="15"/>
      <c r="BE20" s="162"/>
      <c r="BS20" s="12" t="s">
        <v>32</v>
      </c>
    </row>
    <row r="21" spans="2:71" ht="6.95" customHeight="1">
      <c r="B21" s="15"/>
      <c r="AR21" s="15"/>
      <c r="BE21" s="162"/>
    </row>
    <row r="22" spans="2:71" ht="12" customHeight="1">
      <c r="B22" s="15"/>
      <c r="D22" s="21" t="s">
        <v>34</v>
      </c>
      <c r="AR22" s="15"/>
      <c r="BE22" s="162"/>
    </row>
    <row r="23" spans="2:71" ht="16.5" customHeight="1">
      <c r="B23" s="15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5"/>
      <c r="BE23" s="162"/>
    </row>
    <row r="24" spans="2:71" ht="6.95" customHeight="1">
      <c r="B24" s="15"/>
      <c r="AR24" s="15"/>
      <c r="BE24" s="162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62"/>
    </row>
    <row r="26" spans="2:71" s="1" customFormat="1" ht="25.9" customHeight="1">
      <c r="B26" s="26"/>
      <c r="D26" s="27" t="s">
        <v>35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3">
        <f>ROUND(AG54,2)</f>
        <v>0</v>
      </c>
      <c r="AL26" s="164"/>
      <c r="AM26" s="164"/>
      <c r="AN26" s="164"/>
      <c r="AO26" s="164"/>
      <c r="AR26" s="26"/>
      <c r="BE26" s="162"/>
    </row>
    <row r="27" spans="2:71" s="1" customFormat="1" ht="6.95" customHeight="1">
      <c r="B27" s="26"/>
      <c r="AR27" s="26"/>
      <c r="BE27" s="162"/>
    </row>
    <row r="28" spans="2:71" s="1" customFormat="1" ht="11.25">
      <c r="B28" s="26"/>
      <c r="L28" s="195" t="s">
        <v>36</v>
      </c>
      <c r="M28" s="195"/>
      <c r="N28" s="195"/>
      <c r="O28" s="195"/>
      <c r="P28" s="195"/>
      <c r="W28" s="195" t="s">
        <v>37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38</v>
      </c>
      <c r="AL28" s="195"/>
      <c r="AM28" s="195"/>
      <c r="AN28" s="195"/>
      <c r="AO28" s="195"/>
      <c r="AR28" s="26"/>
      <c r="BE28" s="162"/>
    </row>
    <row r="29" spans="2:71" s="2" customFormat="1" ht="14.45" customHeight="1">
      <c r="B29" s="30"/>
      <c r="D29" s="21" t="s">
        <v>39</v>
      </c>
      <c r="F29" s="21" t="s">
        <v>40</v>
      </c>
      <c r="L29" s="196">
        <v>0.21</v>
      </c>
      <c r="M29" s="160"/>
      <c r="N29" s="160"/>
      <c r="O29" s="160"/>
      <c r="P29" s="160"/>
      <c r="W29" s="159">
        <f>ROUND(AZ54, 2)</f>
        <v>0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ROUND(AV54, 2)</f>
        <v>0</v>
      </c>
      <c r="AL29" s="160"/>
      <c r="AM29" s="160"/>
      <c r="AN29" s="160"/>
      <c r="AO29" s="160"/>
      <c r="AR29" s="30"/>
      <c r="BE29" s="162"/>
    </row>
    <row r="30" spans="2:71" s="2" customFormat="1" ht="14.45" customHeight="1">
      <c r="B30" s="30"/>
      <c r="F30" s="21" t="s">
        <v>41</v>
      </c>
      <c r="L30" s="196">
        <v>0.15</v>
      </c>
      <c r="M30" s="160"/>
      <c r="N30" s="160"/>
      <c r="O30" s="160"/>
      <c r="P30" s="160"/>
      <c r="W30" s="159">
        <f>ROUND(BA54,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ROUND(AW54, 2)</f>
        <v>0</v>
      </c>
      <c r="AL30" s="160"/>
      <c r="AM30" s="160"/>
      <c r="AN30" s="160"/>
      <c r="AO30" s="160"/>
      <c r="AR30" s="30"/>
      <c r="BE30" s="162"/>
    </row>
    <row r="31" spans="2:71" s="2" customFormat="1" ht="14.45" hidden="1" customHeight="1">
      <c r="B31" s="30"/>
      <c r="F31" s="21" t="s">
        <v>42</v>
      </c>
      <c r="L31" s="196">
        <v>0.21</v>
      </c>
      <c r="M31" s="160"/>
      <c r="N31" s="160"/>
      <c r="O31" s="160"/>
      <c r="P31" s="160"/>
      <c r="W31" s="159">
        <f>ROUND(BB54,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30"/>
      <c r="BE31" s="162"/>
    </row>
    <row r="32" spans="2:71" s="2" customFormat="1" ht="14.45" hidden="1" customHeight="1">
      <c r="B32" s="30"/>
      <c r="F32" s="21" t="s">
        <v>43</v>
      </c>
      <c r="L32" s="196">
        <v>0.15</v>
      </c>
      <c r="M32" s="160"/>
      <c r="N32" s="160"/>
      <c r="O32" s="160"/>
      <c r="P32" s="160"/>
      <c r="W32" s="159">
        <f>ROUND(BC54,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30"/>
      <c r="BE32" s="162"/>
    </row>
    <row r="33" spans="2:57" s="2" customFormat="1" ht="14.45" hidden="1" customHeight="1">
      <c r="B33" s="30"/>
      <c r="F33" s="21" t="s">
        <v>44</v>
      </c>
      <c r="L33" s="196">
        <v>0</v>
      </c>
      <c r="M33" s="160"/>
      <c r="N33" s="160"/>
      <c r="O33" s="160"/>
      <c r="P33" s="160"/>
      <c r="W33" s="159">
        <f>ROUND(BD54,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30"/>
      <c r="BE33" s="162"/>
    </row>
    <row r="34" spans="2:57" s="1" customFormat="1" ht="6.95" customHeight="1">
      <c r="B34" s="26"/>
      <c r="AR34" s="26"/>
      <c r="BE34" s="162"/>
    </row>
    <row r="35" spans="2:57" s="1" customFormat="1" ht="25.9" customHeight="1">
      <c r="B35" s="26"/>
      <c r="C35" s="31"/>
      <c r="D35" s="32" t="s">
        <v>45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46</v>
      </c>
      <c r="U35" s="33"/>
      <c r="V35" s="33"/>
      <c r="W35" s="33"/>
      <c r="X35" s="165" t="s">
        <v>47</v>
      </c>
      <c r="Y35" s="166"/>
      <c r="Z35" s="166"/>
      <c r="AA35" s="166"/>
      <c r="AB35" s="166"/>
      <c r="AC35" s="33"/>
      <c r="AD35" s="33"/>
      <c r="AE35" s="33"/>
      <c r="AF35" s="33"/>
      <c r="AG35" s="33"/>
      <c r="AH35" s="33"/>
      <c r="AI35" s="33"/>
      <c r="AJ35" s="33"/>
      <c r="AK35" s="167">
        <f>SUM(AK26:AK33)</f>
        <v>0</v>
      </c>
      <c r="AL35" s="166"/>
      <c r="AM35" s="166"/>
      <c r="AN35" s="166"/>
      <c r="AO35" s="168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5" customHeight="1">
      <c r="B42" s="26"/>
      <c r="C42" s="16" t="s">
        <v>48</v>
      </c>
      <c r="AR42" s="26"/>
    </row>
    <row r="43" spans="2:57" s="1" customFormat="1" ht="6.95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JK6241VZTz1</v>
      </c>
      <c r="AR44" s="26"/>
    </row>
    <row r="45" spans="2:57" s="3" customFormat="1" ht="36.950000000000003" customHeight="1">
      <c r="B45" s="39"/>
      <c r="C45" s="40" t="s">
        <v>16</v>
      </c>
      <c r="L45" s="173" t="str">
        <f>K6</f>
        <v>Zřízení klimatizace v části I.NP a II.NP v budově Krnovská 71B- VZT</v>
      </c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R45" s="39"/>
    </row>
    <row r="46" spans="2:57" s="1" customFormat="1" ht="6.95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>Opava</v>
      </c>
      <c r="AI47" s="21" t="s">
        <v>22</v>
      </c>
      <c r="AM47" s="175" t="str">
        <f>IF(AN8= "","",AN8)</f>
        <v>26. 7. 2019</v>
      </c>
      <c r="AN47" s="175"/>
      <c r="AR47" s="26"/>
    </row>
    <row r="48" spans="2:57" s="1" customFormat="1" ht="6.95" customHeight="1">
      <c r="B48" s="26"/>
      <c r="AR48" s="26"/>
    </row>
    <row r="49" spans="1:90" s="1" customFormat="1" ht="13.7" customHeight="1">
      <c r="B49" s="26"/>
      <c r="C49" s="21" t="s">
        <v>24</v>
      </c>
      <c r="L49" s="1" t="str">
        <f>IF(E11= "","",E11)</f>
        <v xml:space="preserve"> </v>
      </c>
      <c r="AI49" s="21" t="s">
        <v>30</v>
      </c>
      <c r="AM49" s="171" t="str">
        <f>IF(E17="","",E17)</f>
        <v>Ing.J.Krajcar</v>
      </c>
      <c r="AN49" s="172"/>
      <c r="AO49" s="172"/>
      <c r="AP49" s="172"/>
      <c r="AR49" s="26"/>
      <c r="AS49" s="176" t="s">
        <v>49</v>
      </c>
      <c r="AT49" s="177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0" s="1" customFormat="1" ht="13.7" customHeight="1">
      <c r="B50" s="26"/>
      <c r="C50" s="21" t="s">
        <v>28</v>
      </c>
      <c r="L50" s="1" t="str">
        <f>IF(E14= "Vyplň údaj","",E14)</f>
        <v/>
      </c>
      <c r="AI50" s="21" t="s">
        <v>33</v>
      </c>
      <c r="AM50" s="171" t="str">
        <f>IF(E20="","",E20)</f>
        <v>Ing.J.Krajcar</v>
      </c>
      <c r="AN50" s="172"/>
      <c r="AO50" s="172"/>
      <c r="AP50" s="172"/>
      <c r="AR50" s="26"/>
      <c r="AS50" s="178"/>
      <c r="AT50" s="179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0" s="1" customFormat="1" ht="10.9" customHeight="1">
      <c r="B51" s="26"/>
      <c r="AR51" s="26"/>
      <c r="AS51" s="178"/>
      <c r="AT51" s="179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0" s="1" customFormat="1" ht="29.25" customHeight="1">
      <c r="B52" s="26"/>
      <c r="C52" s="180" t="s">
        <v>50</v>
      </c>
      <c r="D52" s="181"/>
      <c r="E52" s="181"/>
      <c r="F52" s="181"/>
      <c r="G52" s="181"/>
      <c r="H52" s="47"/>
      <c r="I52" s="182" t="s">
        <v>51</v>
      </c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3" t="s">
        <v>52</v>
      </c>
      <c r="AH52" s="181"/>
      <c r="AI52" s="181"/>
      <c r="AJ52" s="181"/>
      <c r="AK52" s="181"/>
      <c r="AL52" s="181"/>
      <c r="AM52" s="181"/>
      <c r="AN52" s="182" t="s">
        <v>53</v>
      </c>
      <c r="AO52" s="181"/>
      <c r="AP52" s="184"/>
      <c r="AQ52" s="48" t="s">
        <v>54</v>
      </c>
      <c r="AR52" s="26"/>
      <c r="AS52" s="49" t="s">
        <v>55</v>
      </c>
      <c r="AT52" s="50" t="s">
        <v>56</v>
      </c>
      <c r="AU52" s="50" t="s">
        <v>57</v>
      </c>
      <c r="AV52" s="50" t="s">
        <v>58</v>
      </c>
      <c r="AW52" s="50" t="s">
        <v>59</v>
      </c>
      <c r="AX52" s="50" t="s">
        <v>60</v>
      </c>
      <c r="AY52" s="50" t="s">
        <v>61</v>
      </c>
      <c r="AZ52" s="50" t="s">
        <v>62</v>
      </c>
      <c r="BA52" s="50" t="s">
        <v>63</v>
      </c>
      <c r="BB52" s="50" t="s">
        <v>64</v>
      </c>
      <c r="BC52" s="50" t="s">
        <v>65</v>
      </c>
      <c r="BD52" s="51" t="s">
        <v>66</v>
      </c>
    </row>
    <row r="53" spans="1:90" s="1" customFormat="1" ht="10.9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0" s="4" customFormat="1" ht="32.450000000000003" customHeight="1">
      <c r="B54" s="53"/>
      <c r="C54" s="54" t="s">
        <v>67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188">
        <f>ROUND(AG55,2)</f>
        <v>0</v>
      </c>
      <c r="AH54" s="188"/>
      <c r="AI54" s="188"/>
      <c r="AJ54" s="188"/>
      <c r="AK54" s="188"/>
      <c r="AL54" s="188"/>
      <c r="AM54" s="188"/>
      <c r="AN54" s="189">
        <f>SUM(AG54,AT54)</f>
        <v>0</v>
      </c>
      <c r="AO54" s="189"/>
      <c r="AP54" s="189"/>
      <c r="AQ54" s="57" t="s">
        <v>1</v>
      </c>
      <c r="AR54" s="53"/>
      <c r="AS54" s="58">
        <f>ROUND(AS55,2)</f>
        <v>0</v>
      </c>
      <c r="AT54" s="59">
        <f>ROUND(SUM(AV54:AW54),2)</f>
        <v>0</v>
      </c>
      <c r="AU54" s="60">
        <f>ROUND(AU55,5)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ROUND(AZ55,2)</f>
        <v>0</v>
      </c>
      <c r="BA54" s="59">
        <f>ROUND(BA55,2)</f>
        <v>0</v>
      </c>
      <c r="BB54" s="59">
        <f>ROUND(BB55,2)</f>
        <v>0</v>
      </c>
      <c r="BC54" s="59">
        <f>ROUND(BC55,2)</f>
        <v>0</v>
      </c>
      <c r="BD54" s="61">
        <f>ROUND(BD55,2)</f>
        <v>0</v>
      </c>
      <c r="BS54" s="62" t="s">
        <v>68</v>
      </c>
      <c r="BT54" s="62" t="s">
        <v>69</v>
      </c>
      <c r="BV54" s="62" t="s">
        <v>70</v>
      </c>
      <c r="BW54" s="62" t="s">
        <v>4</v>
      </c>
      <c r="BX54" s="62" t="s">
        <v>71</v>
      </c>
      <c r="CL54" s="62" t="s">
        <v>1</v>
      </c>
    </row>
    <row r="55" spans="1:90" s="5" customFormat="1" ht="27" customHeight="1">
      <c r="A55" s="63" t="s">
        <v>72</v>
      </c>
      <c r="B55" s="64"/>
      <c r="C55" s="65"/>
      <c r="D55" s="187" t="s">
        <v>14</v>
      </c>
      <c r="E55" s="187"/>
      <c r="F55" s="187"/>
      <c r="G55" s="187"/>
      <c r="H55" s="187"/>
      <c r="I55" s="66"/>
      <c r="J55" s="187" t="s">
        <v>17</v>
      </c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5">
        <f>'JK6241VZTz1 - Zřízení kli...'!J28</f>
        <v>0</v>
      </c>
      <c r="AH55" s="186"/>
      <c r="AI55" s="186"/>
      <c r="AJ55" s="186"/>
      <c r="AK55" s="186"/>
      <c r="AL55" s="186"/>
      <c r="AM55" s="186"/>
      <c r="AN55" s="185">
        <f>SUM(AG55,AT55)</f>
        <v>0</v>
      </c>
      <c r="AO55" s="186"/>
      <c r="AP55" s="186"/>
      <c r="AQ55" s="67" t="s">
        <v>73</v>
      </c>
      <c r="AR55" s="64"/>
      <c r="AS55" s="68">
        <v>0</v>
      </c>
      <c r="AT55" s="69">
        <f>ROUND(SUM(AV55:AW55),2)</f>
        <v>0</v>
      </c>
      <c r="AU55" s="70">
        <f>'JK6241VZTz1 - Zřízení kli...'!P76</f>
        <v>0</v>
      </c>
      <c r="AV55" s="69">
        <f>'JK6241VZTz1 - Zřízení kli...'!J31</f>
        <v>0</v>
      </c>
      <c r="AW55" s="69">
        <f>'JK6241VZTz1 - Zřízení kli...'!J32</f>
        <v>0</v>
      </c>
      <c r="AX55" s="69">
        <f>'JK6241VZTz1 - Zřízení kli...'!J33</f>
        <v>0</v>
      </c>
      <c r="AY55" s="69">
        <f>'JK6241VZTz1 - Zřízení kli...'!J34</f>
        <v>0</v>
      </c>
      <c r="AZ55" s="69">
        <f>'JK6241VZTz1 - Zřízení kli...'!F31</f>
        <v>0</v>
      </c>
      <c r="BA55" s="69">
        <f>'JK6241VZTz1 - Zřízení kli...'!F32</f>
        <v>0</v>
      </c>
      <c r="BB55" s="69">
        <f>'JK6241VZTz1 - Zřízení kli...'!F33</f>
        <v>0</v>
      </c>
      <c r="BC55" s="69">
        <f>'JK6241VZTz1 - Zřízení kli...'!F34</f>
        <v>0</v>
      </c>
      <c r="BD55" s="71">
        <f>'JK6241VZTz1 - Zřízení kli...'!F35</f>
        <v>0</v>
      </c>
      <c r="BT55" s="72" t="s">
        <v>74</v>
      </c>
      <c r="BU55" s="72" t="s">
        <v>75</v>
      </c>
      <c r="BV55" s="72" t="s">
        <v>70</v>
      </c>
      <c r="BW55" s="72" t="s">
        <v>4</v>
      </c>
      <c r="BX55" s="72" t="s">
        <v>71</v>
      </c>
      <c r="CL55" s="72" t="s">
        <v>1</v>
      </c>
    </row>
    <row r="56" spans="1:90" s="1" customFormat="1" ht="30" customHeight="1">
      <c r="B56" s="26"/>
      <c r="AR56" s="26"/>
    </row>
    <row r="57" spans="1:90" s="1" customFormat="1" ht="6.95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6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JK6241VZTz1 - Zřízení kli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3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9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2" t="s">
        <v>4</v>
      </c>
    </row>
    <row r="3" spans="2:46" ht="6.95" customHeight="1">
      <c r="B3" s="13"/>
      <c r="C3" s="14"/>
      <c r="D3" s="14"/>
      <c r="E3" s="14"/>
      <c r="F3" s="14"/>
      <c r="G3" s="14"/>
      <c r="H3" s="14"/>
      <c r="I3" s="74"/>
      <c r="J3" s="14"/>
      <c r="K3" s="14"/>
      <c r="L3" s="15"/>
      <c r="AT3" s="12" t="s">
        <v>76</v>
      </c>
    </row>
    <row r="4" spans="2:46" ht="24.95" customHeight="1">
      <c r="B4" s="15"/>
      <c r="D4" s="16" t="s">
        <v>77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s="1" customFormat="1" ht="12" customHeight="1">
      <c r="B6" s="26"/>
      <c r="D6" s="21" t="s">
        <v>16</v>
      </c>
      <c r="I6" s="75"/>
      <c r="L6" s="26"/>
    </row>
    <row r="7" spans="2:46" s="1" customFormat="1" ht="36.950000000000003" customHeight="1">
      <c r="B7" s="26"/>
      <c r="E7" s="173" t="s">
        <v>17</v>
      </c>
      <c r="F7" s="172"/>
      <c r="G7" s="172"/>
      <c r="H7" s="172"/>
      <c r="I7" s="75"/>
      <c r="L7" s="26"/>
    </row>
    <row r="8" spans="2:46" s="1" customFormat="1" ht="11.25">
      <c r="B8" s="26"/>
      <c r="I8" s="75"/>
      <c r="L8" s="26"/>
    </row>
    <row r="9" spans="2:46" s="1" customFormat="1" ht="12" customHeight="1">
      <c r="B9" s="26"/>
      <c r="D9" s="21" t="s">
        <v>18</v>
      </c>
      <c r="F9" s="12" t="s">
        <v>1</v>
      </c>
      <c r="I9" s="76" t="s">
        <v>19</v>
      </c>
      <c r="J9" s="12" t="s">
        <v>1</v>
      </c>
      <c r="L9" s="26"/>
    </row>
    <row r="10" spans="2:46" s="1" customFormat="1" ht="12" customHeight="1">
      <c r="B10" s="26"/>
      <c r="D10" s="21" t="s">
        <v>20</v>
      </c>
      <c r="F10" s="12" t="s">
        <v>21</v>
      </c>
      <c r="I10" s="76" t="s">
        <v>22</v>
      </c>
      <c r="J10" s="42" t="str">
        <f>'Rekapitulace stavby'!AN8</f>
        <v>26. 7. 2019</v>
      </c>
      <c r="L10" s="26"/>
    </row>
    <row r="11" spans="2:46" s="1" customFormat="1" ht="10.9" customHeight="1">
      <c r="B11" s="26"/>
      <c r="I11" s="75"/>
      <c r="L11" s="26"/>
    </row>
    <row r="12" spans="2:46" s="1" customFormat="1" ht="12" customHeight="1">
      <c r="B12" s="26"/>
      <c r="D12" s="21" t="s">
        <v>24</v>
      </c>
      <c r="I12" s="76" t="s">
        <v>25</v>
      </c>
      <c r="J12" s="12" t="str">
        <f>IF('Rekapitulace stavby'!AN10="","",'Rekapitulace stavby'!AN10)</f>
        <v/>
      </c>
      <c r="L12" s="26"/>
    </row>
    <row r="13" spans="2:46" s="1" customFormat="1" ht="18" customHeight="1">
      <c r="B13" s="26"/>
      <c r="E13" s="12" t="str">
        <f>IF('Rekapitulace stavby'!E11="","",'Rekapitulace stavby'!E11)</f>
        <v xml:space="preserve"> </v>
      </c>
      <c r="I13" s="76" t="s">
        <v>27</v>
      </c>
      <c r="J13" s="12" t="str">
        <f>IF('Rekapitulace stavby'!AN11="","",'Rekapitulace stavby'!AN11)</f>
        <v/>
      </c>
      <c r="L13" s="26"/>
    </row>
    <row r="14" spans="2:46" s="1" customFormat="1" ht="6.95" customHeight="1">
      <c r="B14" s="26"/>
      <c r="I14" s="75"/>
      <c r="L14" s="26"/>
    </row>
    <row r="15" spans="2:46" s="1" customFormat="1" ht="12" customHeight="1">
      <c r="B15" s="26"/>
      <c r="D15" s="21" t="s">
        <v>28</v>
      </c>
      <c r="I15" s="76" t="s">
        <v>25</v>
      </c>
      <c r="J15" s="22" t="str">
        <f>'Rekapitulace stavby'!AN13</f>
        <v>Vyplň údaj</v>
      </c>
      <c r="L15" s="26"/>
    </row>
    <row r="16" spans="2:46" s="1" customFormat="1" ht="18" customHeight="1">
      <c r="B16" s="26"/>
      <c r="E16" s="197" t="str">
        <f>'Rekapitulace stavby'!E14</f>
        <v>Vyplň údaj</v>
      </c>
      <c r="F16" s="190"/>
      <c r="G16" s="190"/>
      <c r="H16" s="190"/>
      <c r="I16" s="76" t="s">
        <v>27</v>
      </c>
      <c r="J16" s="22" t="str">
        <f>'Rekapitulace stavby'!AN14</f>
        <v>Vyplň údaj</v>
      </c>
      <c r="L16" s="26"/>
    </row>
    <row r="17" spans="2:12" s="1" customFormat="1" ht="6.95" customHeight="1">
      <c r="B17" s="26"/>
      <c r="I17" s="75"/>
      <c r="L17" s="26"/>
    </row>
    <row r="18" spans="2:12" s="1" customFormat="1" ht="12" customHeight="1">
      <c r="B18" s="26"/>
      <c r="D18" s="21" t="s">
        <v>30</v>
      </c>
      <c r="I18" s="76" t="s">
        <v>25</v>
      </c>
      <c r="J18" s="12" t="s">
        <v>1</v>
      </c>
      <c r="L18" s="26"/>
    </row>
    <row r="19" spans="2:12" s="1" customFormat="1" ht="18" customHeight="1">
      <c r="B19" s="26"/>
      <c r="E19" s="12" t="s">
        <v>31</v>
      </c>
      <c r="I19" s="76" t="s">
        <v>27</v>
      </c>
      <c r="J19" s="12" t="s">
        <v>1</v>
      </c>
      <c r="L19" s="26"/>
    </row>
    <row r="20" spans="2:12" s="1" customFormat="1" ht="6.95" customHeight="1">
      <c r="B20" s="26"/>
      <c r="I20" s="75"/>
      <c r="L20" s="26"/>
    </row>
    <row r="21" spans="2:12" s="1" customFormat="1" ht="12" customHeight="1">
      <c r="B21" s="26"/>
      <c r="D21" s="21" t="s">
        <v>33</v>
      </c>
      <c r="I21" s="76" t="s">
        <v>25</v>
      </c>
      <c r="J21" s="12" t="s">
        <v>1</v>
      </c>
      <c r="L21" s="26"/>
    </row>
    <row r="22" spans="2:12" s="1" customFormat="1" ht="18" customHeight="1">
      <c r="B22" s="26"/>
      <c r="E22" s="12" t="s">
        <v>31</v>
      </c>
      <c r="I22" s="76" t="s">
        <v>27</v>
      </c>
      <c r="J22" s="12" t="s">
        <v>1</v>
      </c>
      <c r="L22" s="26"/>
    </row>
    <row r="23" spans="2:12" s="1" customFormat="1" ht="6.95" customHeight="1">
      <c r="B23" s="26"/>
      <c r="I23" s="75"/>
      <c r="L23" s="26"/>
    </row>
    <row r="24" spans="2:12" s="1" customFormat="1" ht="12" customHeight="1">
      <c r="B24" s="26"/>
      <c r="D24" s="21" t="s">
        <v>34</v>
      </c>
      <c r="I24" s="75"/>
      <c r="L24" s="26"/>
    </row>
    <row r="25" spans="2:12" s="6" customFormat="1" ht="16.5" customHeight="1">
      <c r="B25" s="77"/>
      <c r="E25" s="194" t="s">
        <v>1</v>
      </c>
      <c r="F25" s="194"/>
      <c r="G25" s="194"/>
      <c r="H25" s="194"/>
      <c r="I25" s="78"/>
      <c r="L25" s="77"/>
    </row>
    <row r="26" spans="2:12" s="1" customFormat="1" ht="6.95" customHeight="1">
      <c r="B26" s="26"/>
      <c r="I26" s="75"/>
      <c r="L26" s="26"/>
    </row>
    <row r="27" spans="2:12" s="1" customFormat="1" ht="6.95" customHeight="1">
      <c r="B27" s="26"/>
      <c r="D27" s="43"/>
      <c r="E27" s="43"/>
      <c r="F27" s="43"/>
      <c r="G27" s="43"/>
      <c r="H27" s="43"/>
      <c r="I27" s="79"/>
      <c r="J27" s="43"/>
      <c r="K27" s="43"/>
      <c r="L27" s="26"/>
    </row>
    <row r="28" spans="2:12" s="1" customFormat="1" ht="25.35" customHeight="1">
      <c r="B28" s="26"/>
      <c r="D28" s="80" t="s">
        <v>35</v>
      </c>
      <c r="I28" s="75"/>
      <c r="J28" s="56">
        <f>ROUND(J76, 2)</f>
        <v>0</v>
      </c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79"/>
      <c r="J29" s="43"/>
      <c r="K29" s="43"/>
      <c r="L29" s="26"/>
    </row>
    <row r="30" spans="2:12" s="1" customFormat="1" ht="14.45" customHeight="1">
      <c r="B30" s="26"/>
      <c r="F30" s="29" t="s">
        <v>37</v>
      </c>
      <c r="I30" s="81" t="s">
        <v>36</v>
      </c>
      <c r="J30" s="29" t="s">
        <v>38</v>
      </c>
      <c r="L30" s="26"/>
    </row>
    <row r="31" spans="2:12" s="1" customFormat="1" ht="14.45" customHeight="1">
      <c r="B31" s="26"/>
      <c r="D31" s="21" t="s">
        <v>39</v>
      </c>
      <c r="E31" s="21" t="s">
        <v>40</v>
      </c>
      <c r="F31" s="82">
        <f>ROUND((SUM(BE76:BE109)),  2)</f>
        <v>0</v>
      </c>
      <c r="I31" s="83">
        <v>0.21</v>
      </c>
      <c r="J31" s="82">
        <f>ROUND(((SUM(BE76:BE109))*I31),  2)</f>
        <v>0</v>
      </c>
      <c r="L31" s="26"/>
    </row>
    <row r="32" spans="2:12" s="1" customFormat="1" ht="14.45" customHeight="1">
      <c r="B32" s="26"/>
      <c r="E32" s="21" t="s">
        <v>41</v>
      </c>
      <c r="F32" s="82">
        <f>ROUND((SUM(BF76:BF109)),  2)</f>
        <v>0</v>
      </c>
      <c r="I32" s="83">
        <v>0.15</v>
      </c>
      <c r="J32" s="82">
        <f>ROUND(((SUM(BF76:BF109))*I32),  2)</f>
        <v>0</v>
      </c>
      <c r="L32" s="26"/>
    </row>
    <row r="33" spans="2:12" s="1" customFormat="1" ht="14.45" hidden="1" customHeight="1">
      <c r="B33" s="26"/>
      <c r="E33" s="21" t="s">
        <v>42</v>
      </c>
      <c r="F33" s="82">
        <f>ROUND((SUM(BG76:BG109)),  2)</f>
        <v>0</v>
      </c>
      <c r="I33" s="83">
        <v>0.21</v>
      </c>
      <c r="J33" s="82">
        <f>0</f>
        <v>0</v>
      </c>
      <c r="L33" s="26"/>
    </row>
    <row r="34" spans="2:12" s="1" customFormat="1" ht="14.45" hidden="1" customHeight="1">
      <c r="B34" s="26"/>
      <c r="E34" s="21" t="s">
        <v>43</v>
      </c>
      <c r="F34" s="82">
        <f>ROUND((SUM(BH76:BH109)),  2)</f>
        <v>0</v>
      </c>
      <c r="I34" s="83">
        <v>0.15</v>
      </c>
      <c r="J34" s="82">
        <f>0</f>
        <v>0</v>
      </c>
      <c r="L34" s="26"/>
    </row>
    <row r="35" spans="2:12" s="1" customFormat="1" ht="14.45" hidden="1" customHeight="1">
      <c r="B35" s="26"/>
      <c r="E35" s="21" t="s">
        <v>44</v>
      </c>
      <c r="F35" s="82">
        <f>ROUND((SUM(BI76:BI109)),  2)</f>
        <v>0</v>
      </c>
      <c r="I35" s="83">
        <v>0</v>
      </c>
      <c r="J35" s="82">
        <f>0</f>
        <v>0</v>
      </c>
      <c r="L35" s="26"/>
    </row>
    <row r="36" spans="2:12" s="1" customFormat="1" ht="6.95" customHeight="1">
      <c r="B36" s="26"/>
      <c r="I36" s="75"/>
      <c r="L36" s="26"/>
    </row>
    <row r="37" spans="2:12" s="1" customFormat="1" ht="25.35" customHeight="1">
      <c r="B37" s="26"/>
      <c r="C37" s="84"/>
      <c r="D37" s="85" t="s">
        <v>45</v>
      </c>
      <c r="E37" s="47"/>
      <c r="F37" s="47"/>
      <c r="G37" s="86" t="s">
        <v>46</v>
      </c>
      <c r="H37" s="87" t="s">
        <v>47</v>
      </c>
      <c r="I37" s="88"/>
      <c r="J37" s="89">
        <f>SUM(J28:J35)</f>
        <v>0</v>
      </c>
      <c r="K37" s="90"/>
      <c r="L37" s="26"/>
    </row>
    <row r="38" spans="2:12" s="1" customFormat="1" ht="14.45" customHeight="1">
      <c r="B38" s="35"/>
      <c r="C38" s="36"/>
      <c r="D38" s="36"/>
      <c r="E38" s="36"/>
      <c r="F38" s="36"/>
      <c r="G38" s="36"/>
      <c r="H38" s="36"/>
      <c r="I38" s="91"/>
      <c r="J38" s="36"/>
      <c r="K38" s="36"/>
      <c r="L38" s="26"/>
    </row>
    <row r="42" spans="2:12" s="1" customFormat="1" ht="6.95" customHeight="1">
      <c r="B42" s="37"/>
      <c r="C42" s="38"/>
      <c r="D42" s="38"/>
      <c r="E42" s="38"/>
      <c r="F42" s="38"/>
      <c r="G42" s="38"/>
      <c r="H42" s="38"/>
      <c r="I42" s="92"/>
      <c r="J42" s="38"/>
      <c r="K42" s="38"/>
      <c r="L42" s="26"/>
    </row>
    <row r="43" spans="2:12" s="1" customFormat="1" ht="24.95" customHeight="1">
      <c r="B43" s="26"/>
      <c r="C43" s="16" t="s">
        <v>78</v>
      </c>
      <c r="I43" s="75"/>
      <c r="L43" s="26"/>
    </row>
    <row r="44" spans="2:12" s="1" customFormat="1" ht="6.95" customHeight="1">
      <c r="B44" s="26"/>
      <c r="I44" s="75"/>
      <c r="L44" s="26"/>
    </row>
    <row r="45" spans="2:12" s="1" customFormat="1" ht="12" customHeight="1">
      <c r="B45" s="26"/>
      <c r="C45" s="21" t="s">
        <v>16</v>
      </c>
      <c r="I45" s="75"/>
      <c r="L45" s="26"/>
    </row>
    <row r="46" spans="2:12" s="1" customFormat="1" ht="16.5" customHeight="1">
      <c r="B46" s="26"/>
      <c r="E46" s="173" t="str">
        <f>E7</f>
        <v>Zřízení klimatizace v části I.NP a II.NP v budově Krnovská 71B- VZT</v>
      </c>
      <c r="F46" s="172"/>
      <c r="G46" s="172"/>
      <c r="H46" s="172"/>
      <c r="I46" s="75"/>
      <c r="L46" s="26"/>
    </row>
    <row r="47" spans="2:12" s="1" customFormat="1" ht="6.95" customHeight="1">
      <c r="B47" s="26"/>
      <c r="I47" s="75"/>
      <c r="L47" s="26"/>
    </row>
    <row r="48" spans="2:12" s="1" customFormat="1" ht="12" customHeight="1">
      <c r="B48" s="26"/>
      <c r="C48" s="21" t="s">
        <v>20</v>
      </c>
      <c r="F48" s="12" t="str">
        <f>F10</f>
        <v>Opava</v>
      </c>
      <c r="I48" s="76" t="s">
        <v>22</v>
      </c>
      <c r="J48" s="42" t="str">
        <f>IF(J10="","",J10)</f>
        <v>26. 7. 2019</v>
      </c>
      <c r="L48" s="26"/>
    </row>
    <row r="49" spans="2:47" s="1" customFormat="1" ht="6.95" customHeight="1">
      <c r="B49" s="26"/>
      <c r="I49" s="75"/>
      <c r="L49" s="26"/>
    </row>
    <row r="50" spans="2:47" s="1" customFormat="1" ht="13.7" customHeight="1">
      <c r="B50" s="26"/>
      <c r="C50" s="21" t="s">
        <v>24</v>
      </c>
      <c r="F50" s="12" t="str">
        <f>E13</f>
        <v xml:space="preserve"> </v>
      </c>
      <c r="I50" s="76" t="s">
        <v>30</v>
      </c>
      <c r="J50" s="24" t="str">
        <f>E19</f>
        <v>Ing.J.Krajcar</v>
      </c>
      <c r="L50" s="26"/>
    </row>
    <row r="51" spans="2:47" s="1" customFormat="1" ht="13.7" customHeight="1">
      <c r="B51" s="26"/>
      <c r="C51" s="21" t="s">
        <v>28</v>
      </c>
      <c r="F51" s="12" t="str">
        <f>IF(E16="","",E16)</f>
        <v>Vyplň údaj</v>
      </c>
      <c r="I51" s="76" t="s">
        <v>33</v>
      </c>
      <c r="J51" s="24" t="str">
        <f>E22</f>
        <v>Ing.J.Krajcar</v>
      </c>
      <c r="L51" s="26"/>
    </row>
    <row r="52" spans="2:47" s="1" customFormat="1" ht="10.35" customHeight="1">
      <c r="B52" s="26"/>
      <c r="I52" s="75"/>
      <c r="L52" s="26"/>
    </row>
    <row r="53" spans="2:47" s="1" customFormat="1" ht="29.25" customHeight="1">
      <c r="B53" s="26"/>
      <c r="C53" s="93" t="s">
        <v>79</v>
      </c>
      <c r="D53" s="84"/>
      <c r="E53" s="84"/>
      <c r="F53" s="84"/>
      <c r="G53" s="84"/>
      <c r="H53" s="84"/>
      <c r="I53" s="94"/>
      <c r="J53" s="95" t="s">
        <v>80</v>
      </c>
      <c r="K53" s="84"/>
      <c r="L53" s="26"/>
    </row>
    <row r="54" spans="2:47" s="1" customFormat="1" ht="10.35" customHeight="1">
      <c r="B54" s="26"/>
      <c r="I54" s="75"/>
      <c r="L54" s="26"/>
    </row>
    <row r="55" spans="2:47" s="1" customFormat="1" ht="22.9" customHeight="1">
      <c r="B55" s="26"/>
      <c r="C55" s="96" t="s">
        <v>81</v>
      </c>
      <c r="I55" s="75"/>
      <c r="J55" s="56">
        <f>J76</f>
        <v>0</v>
      </c>
      <c r="L55" s="26"/>
      <c r="AU55" s="12" t="s">
        <v>82</v>
      </c>
    </row>
    <row r="56" spans="2:47" s="7" customFormat="1" ht="24.95" customHeight="1">
      <c r="B56" s="97"/>
      <c r="D56" s="98" t="s">
        <v>83</v>
      </c>
      <c r="E56" s="99"/>
      <c r="F56" s="99"/>
      <c r="G56" s="99"/>
      <c r="H56" s="99"/>
      <c r="I56" s="100"/>
      <c r="J56" s="101">
        <f>J77</f>
        <v>0</v>
      </c>
      <c r="L56" s="97"/>
    </row>
    <row r="57" spans="2:47" s="8" customFormat="1" ht="19.899999999999999" customHeight="1">
      <c r="B57" s="102"/>
      <c r="D57" s="103" t="s">
        <v>84</v>
      </c>
      <c r="E57" s="104"/>
      <c r="F57" s="104"/>
      <c r="G57" s="104"/>
      <c r="H57" s="104"/>
      <c r="I57" s="105"/>
      <c r="J57" s="106">
        <f>J78</f>
        <v>0</v>
      </c>
      <c r="L57" s="102"/>
    </row>
    <row r="58" spans="2:47" s="7" customFormat="1" ht="24.95" customHeight="1">
      <c r="B58" s="97"/>
      <c r="D58" s="98" t="s">
        <v>85</v>
      </c>
      <c r="E58" s="99"/>
      <c r="F58" s="99"/>
      <c r="G58" s="99"/>
      <c r="H58" s="99"/>
      <c r="I58" s="100"/>
      <c r="J58" s="101">
        <f>J104</f>
        <v>0</v>
      </c>
      <c r="L58" s="97"/>
    </row>
    <row r="59" spans="2:47" s="1" customFormat="1" ht="21.75" customHeight="1">
      <c r="B59" s="26"/>
      <c r="I59" s="75"/>
      <c r="L59" s="26"/>
    </row>
    <row r="60" spans="2:47" s="1" customFormat="1" ht="6.95" customHeight="1">
      <c r="B60" s="35"/>
      <c r="C60" s="36"/>
      <c r="D60" s="36"/>
      <c r="E60" s="36"/>
      <c r="F60" s="36"/>
      <c r="G60" s="36"/>
      <c r="H60" s="36"/>
      <c r="I60" s="91"/>
      <c r="J60" s="36"/>
      <c r="K60" s="36"/>
      <c r="L60" s="26"/>
    </row>
    <row r="64" spans="2:47" s="1" customFormat="1" ht="6.95" customHeight="1">
      <c r="B64" s="37"/>
      <c r="C64" s="38"/>
      <c r="D64" s="38"/>
      <c r="E64" s="38"/>
      <c r="F64" s="38"/>
      <c r="G64" s="38"/>
      <c r="H64" s="38"/>
      <c r="I64" s="92"/>
      <c r="J64" s="38"/>
      <c r="K64" s="38"/>
      <c r="L64" s="26"/>
    </row>
    <row r="65" spans="2:65" s="1" customFormat="1" ht="24.95" customHeight="1">
      <c r="B65" s="26"/>
      <c r="C65" s="16" t="s">
        <v>86</v>
      </c>
      <c r="I65" s="75"/>
      <c r="L65" s="26"/>
    </row>
    <row r="66" spans="2:65" s="1" customFormat="1" ht="6.95" customHeight="1">
      <c r="B66" s="26"/>
      <c r="I66" s="75"/>
      <c r="L66" s="26"/>
    </row>
    <row r="67" spans="2:65" s="1" customFormat="1" ht="12" customHeight="1">
      <c r="B67" s="26"/>
      <c r="C67" s="21" t="s">
        <v>16</v>
      </c>
      <c r="I67" s="75"/>
      <c r="L67" s="26"/>
    </row>
    <row r="68" spans="2:65" s="1" customFormat="1" ht="16.5" customHeight="1">
      <c r="B68" s="26"/>
      <c r="E68" s="173" t="str">
        <f>E7</f>
        <v>Zřízení klimatizace v části I.NP a II.NP v budově Krnovská 71B- VZT</v>
      </c>
      <c r="F68" s="172"/>
      <c r="G68" s="172"/>
      <c r="H68" s="172"/>
      <c r="I68" s="75"/>
      <c r="L68" s="26"/>
    </row>
    <row r="69" spans="2:65" s="1" customFormat="1" ht="6.95" customHeight="1">
      <c r="B69" s="26"/>
      <c r="I69" s="75"/>
      <c r="L69" s="26"/>
    </row>
    <row r="70" spans="2:65" s="1" customFormat="1" ht="12" customHeight="1">
      <c r="B70" s="26"/>
      <c r="C70" s="21" t="s">
        <v>20</v>
      </c>
      <c r="F70" s="12" t="str">
        <f>F10</f>
        <v>Opava</v>
      </c>
      <c r="I70" s="76" t="s">
        <v>22</v>
      </c>
      <c r="J70" s="42" t="str">
        <f>IF(J10="","",J10)</f>
        <v>26. 7. 2019</v>
      </c>
      <c r="L70" s="26"/>
    </row>
    <row r="71" spans="2:65" s="1" customFormat="1" ht="6.95" customHeight="1">
      <c r="B71" s="26"/>
      <c r="I71" s="75"/>
      <c r="L71" s="26"/>
    </row>
    <row r="72" spans="2:65" s="1" customFormat="1" ht="13.7" customHeight="1">
      <c r="B72" s="26"/>
      <c r="C72" s="21" t="s">
        <v>24</v>
      </c>
      <c r="F72" s="12" t="str">
        <f>E13</f>
        <v xml:space="preserve"> </v>
      </c>
      <c r="I72" s="76" t="s">
        <v>30</v>
      </c>
      <c r="J72" s="24" t="str">
        <f>E19</f>
        <v>Ing.J.Krajcar</v>
      </c>
      <c r="L72" s="26"/>
    </row>
    <row r="73" spans="2:65" s="1" customFormat="1" ht="13.7" customHeight="1">
      <c r="B73" s="26"/>
      <c r="C73" s="21" t="s">
        <v>28</v>
      </c>
      <c r="F73" s="12" t="str">
        <f>IF(E16="","",E16)</f>
        <v>Vyplň údaj</v>
      </c>
      <c r="I73" s="76" t="s">
        <v>33</v>
      </c>
      <c r="J73" s="24" t="str">
        <f>E22</f>
        <v>Ing.J.Krajcar</v>
      </c>
      <c r="L73" s="26"/>
    </row>
    <row r="74" spans="2:65" s="1" customFormat="1" ht="10.35" customHeight="1">
      <c r="B74" s="26"/>
      <c r="I74" s="75"/>
      <c r="L74" s="26"/>
    </row>
    <row r="75" spans="2:65" s="9" customFormat="1" ht="29.25" customHeight="1">
      <c r="B75" s="107"/>
      <c r="C75" s="108" t="s">
        <v>87</v>
      </c>
      <c r="D75" s="109" t="s">
        <v>54</v>
      </c>
      <c r="E75" s="109" t="s">
        <v>50</v>
      </c>
      <c r="F75" s="109" t="s">
        <v>51</v>
      </c>
      <c r="G75" s="109" t="s">
        <v>88</v>
      </c>
      <c r="H75" s="109" t="s">
        <v>89</v>
      </c>
      <c r="I75" s="110" t="s">
        <v>90</v>
      </c>
      <c r="J75" s="111" t="s">
        <v>80</v>
      </c>
      <c r="K75" s="112" t="s">
        <v>91</v>
      </c>
      <c r="L75" s="107"/>
      <c r="M75" s="49" t="s">
        <v>1</v>
      </c>
      <c r="N75" s="50" t="s">
        <v>39</v>
      </c>
      <c r="O75" s="50" t="s">
        <v>92</v>
      </c>
      <c r="P75" s="50" t="s">
        <v>93</v>
      </c>
      <c r="Q75" s="50" t="s">
        <v>94</v>
      </c>
      <c r="R75" s="50" t="s">
        <v>95</v>
      </c>
      <c r="S75" s="50" t="s">
        <v>96</v>
      </c>
      <c r="T75" s="51" t="s">
        <v>97</v>
      </c>
    </row>
    <row r="76" spans="2:65" s="1" customFormat="1" ht="22.9" customHeight="1">
      <c r="B76" s="26"/>
      <c r="C76" s="54" t="s">
        <v>98</v>
      </c>
      <c r="I76" s="75"/>
      <c r="J76" s="113">
        <f>BK76</f>
        <v>0</v>
      </c>
      <c r="L76" s="26"/>
      <c r="M76" s="52"/>
      <c r="N76" s="43"/>
      <c r="O76" s="43"/>
      <c r="P76" s="114">
        <f>P77+P104</f>
        <v>0</v>
      </c>
      <c r="Q76" s="43"/>
      <c r="R76" s="114">
        <f>R77+R104</f>
        <v>1.2319999999999999E-2</v>
      </c>
      <c r="S76" s="43"/>
      <c r="T76" s="115">
        <f>T77+T104</f>
        <v>0</v>
      </c>
      <c r="AT76" s="12" t="s">
        <v>68</v>
      </c>
      <c r="AU76" s="12" t="s">
        <v>82</v>
      </c>
      <c r="BK76" s="116">
        <f>BK77+BK104</f>
        <v>0</v>
      </c>
    </row>
    <row r="77" spans="2:65" s="10" customFormat="1" ht="25.9" customHeight="1">
      <c r="B77" s="117"/>
      <c r="D77" s="118" t="s">
        <v>68</v>
      </c>
      <c r="E77" s="119" t="s">
        <v>99</v>
      </c>
      <c r="F77" s="119" t="s">
        <v>100</v>
      </c>
      <c r="I77" s="120"/>
      <c r="J77" s="121">
        <f>BK77</f>
        <v>0</v>
      </c>
      <c r="L77" s="117"/>
      <c r="M77" s="122"/>
      <c r="N77" s="123"/>
      <c r="O77" s="123"/>
      <c r="P77" s="124">
        <f>P78</f>
        <v>0</v>
      </c>
      <c r="Q77" s="123"/>
      <c r="R77" s="124">
        <f>R78</f>
        <v>1.2319999999999999E-2</v>
      </c>
      <c r="S77" s="123"/>
      <c r="T77" s="125">
        <f>T78</f>
        <v>0</v>
      </c>
      <c r="AR77" s="118" t="s">
        <v>76</v>
      </c>
      <c r="AT77" s="126" t="s">
        <v>68</v>
      </c>
      <c r="AU77" s="126" t="s">
        <v>69</v>
      </c>
      <c r="AY77" s="118" t="s">
        <v>101</v>
      </c>
      <c r="BK77" s="127">
        <f>BK78</f>
        <v>0</v>
      </c>
    </row>
    <row r="78" spans="2:65" s="10" customFormat="1" ht="22.9" customHeight="1">
      <c r="B78" s="117"/>
      <c r="D78" s="118" t="s">
        <v>68</v>
      </c>
      <c r="E78" s="128" t="s">
        <v>102</v>
      </c>
      <c r="F78" s="128" t="s">
        <v>103</v>
      </c>
      <c r="I78" s="120"/>
      <c r="J78" s="129">
        <f>BK78</f>
        <v>0</v>
      </c>
      <c r="L78" s="117"/>
      <c r="M78" s="122"/>
      <c r="N78" s="123"/>
      <c r="O78" s="123"/>
      <c r="P78" s="124">
        <f>SUM(P79:P103)</f>
        <v>0</v>
      </c>
      <c r="Q78" s="123"/>
      <c r="R78" s="124">
        <f>SUM(R79:R103)</f>
        <v>1.2319999999999999E-2</v>
      </c>
      <c r="S78" s="123"/>
      <c r="T78" s="125">
        <f>SUM(T79:T103)</f>
        <v>0</v>
      </c>
      <c r="AR78" s="118" t="s">
        <v>76</v>
      </c>
      <c r="AT78" s="126" t="s">
        <v>68</v>
      </c>
      <c r="AU78" s="126" t="s">
        <v>74</v>
      </c>
      <c r="AY78" s="118" t="s">
        <v>101</v>
      </c>
      <c r="BK78" s="127">
        <f>SUM(BK79:BK103)</f>
        <v>0</v>
      </c>
    </row>
    <row r="79" spans="2:65" s="1" customFormat="1" ht="16.5" customHeight="1">
      <c r="B79" s="130"/>
      <c r="C79" s="131" t="s">
        <v>74</v>
      </c>
      <c r="D79" s="131" t="s">
        <v>104</v>
      </c>
      <c r="E79" s="132" t="s">
        <v>105</v>
      </c>
      <c r="F79" s="133" t="s">
        <v>106</v>
      </c>
      <c r="G79" s="134" t="s">
        <v>107</v>
      </c>
      <c r="H79" s="135">
        <v>22</v>
      </c>
      <c r="I79" s="136"/>
      <c r="J79" s="137">
        <f t="shared" ref="J79:J103" si="0">ROUND(I79*H79,2)</f>
        <v>0</v>
      </c>
      <c r="K79" s="133" t="s">
        <v>108</v>
      </c>
      <c r="L79" s="26"/>
      <c r="M79" s="138" t="s">
        <v>1</v>
      </c>
      <c r="N79" s="139" t="s">
        <v>40</v>
      </c>
      <c r="O79" s="45"/>
      <c r="P79" s="140">
        <f t="shared" ref="P79:P103" si="1">O79*H79</f>
        <v>0</v>
      </c>
      <c r="Q79" s="140">
        <v>5.5999999999999995E-4</v>
      </c>
      <c r="R79" s="140">
        <f t="shared" ref="R79:R103" si="2">Q79*H79</f>
        <v>1.2319999999999999E-2</v>
      </c>
      <c r="S79" s="140">
        <v>0</v>
      </c>
      <c r="T79" s="141">
        <f t="shared" ref="T79:T103" si="3">S79*H79</f>
        <v>0</v>
      </c>
      <c r="AR79" s="12" t="s">
        <v>109</v>
      </c>
      <c r="AT79" s="12" t="s">
        <v>104</v>
      </c>
      <c r="AU79" s="12" t="s">
        <v>76</v>
      </c>
      <c r="AY79" s="12" t="s">
        <v>101</v>
      </c>
      <c r="BE79" s="142">
        <f t="shared" ref="BE79:BE103" si="4">IF(N79="základní",J79,0)</f>
        <v>0</v>
      </c>
      <c r="BF79" s="142">
        <f t="shared" ref="BF79:BF103" si="5">IF(N79="snížená",J79,0)</f>
        <v>0</v>
      </c>
      <c r="BG79" s="142">
        <f t="shared" ref="BG79:BG103" si="6">IF(N79="zákl. přenesená",J79,0)</f>
        <v>0</v>
      </c>
      <c r="BH79" s="142">
        <f t="shared" ref="BH79:BH103" si="7">IF(N79="sníž. přenesená",J79,0)</f>
        <v>0</v>
      </c>
      <c r="BI79" s="142">
        <f t="shared" ref="BI79:BI103" si="8">IF(N79="nulová",J79,0)</f>
        <v>0</v>
      </c>
      <c r="BJ79" s="12" t="s">
        <v>74</v>
      </c>
      <c r="BK79" s="142">
        <f t="shared" ref="BK79:BK103" si="9">ROUND(I79*H79,2)</f>
        <v>0</v>
      </c>
      <c r="BL79" s="12" t="s">
        <v>109</v>
      </c>
      <c r="BM79" s="12" t="s">
        <v>110</v>
      </c>
    </row>
    <row r="80" spans="2:65" s="1" customFormat="1" ht="16.5" customHeight="1">
      <c r="B80" s="130"/>
      <c r="C80" s="131" t="s">
        <v>76</v>
      </c>
      <c r="D80" s="131" t="s">
        <v>104</v>
      </c>
      <c r="E80" s="132" t="s">
        <v>111</v>
      </c>
      <c r="F80" s="133" t="s">
        <v>112</v>
      </c>
      <c r="G80" s="134" t="s">
        <v>107</v>
      </c>
      <c r="H80" s="135">
        <v>2</v>
      </c>
      <c r="I80" s="136"/>
      <c r="J80" s="137">
        <f t="shared" si="0"/>
        <v>0</v>
      </c>
      <c r="K80" s="133" t="s">
        <v>1</v>
      </c>
      <c r="L80" s="26"/>
      <c r="M80" s="138" t="s">
        <v>1</v>
      </c>
      <c r="N80" s="139" t="s">
        <v>40</v>
      </c>
      <c r="O80" s="45"/>
      <c r="P80" s="140">
        <f t="shared" si="1"/>
        <v>0</v>
      </c>
      <c r="Q80" s="140">
        <v>0</v>
      </c>
      <c r="R80" s="140">
        <f t="shared" si="2"/>
        <v>0</v>
      </c>
      <c r="S80" s="140">
        <v>0</v>
      </c>
      <c r="T80" s="141">
        <f t="shared" si="3"/>
        <v>0</v>
      </c>
      <c r="AR80" s="12" t="s">
        <v>109</v>
      </c>
      <c r="AT80" s="12" t="s">
        <v>104</v>
      </c>
      <c r="AU80" s="12" t="s">
        <v>76</v>
      </c>
      <c r="AY80" s="12" t="s">
        <v>101</v>
      </c>
      <c r="BE80" s="142">
        <f t="shared" si="4"/>
        <v>0</v>
      </c>
      <c r="BF80" s="142">
        <f t="shared" si="5"/>
        <v>0</v>
      </c>
      <c r="BG80" s="142">
        <f t="shared" si="6"/>
        <v>0</v>
      </c>
      <c r="BH80" s="142">
        <f t="shared" si="7"/>
        <v>0</v>
      </c>
      <c r="BI80" s="142">
        <f t="shared" si="8"/>
        <v>0</v>
      </c>
      <c r="BJ80" s="12" t="s">
        <v>74</v>
      </c>
      <c r="BK80" s="142">
        <f t="shared" si="9"/>
        <v>0</v>
      </c>
      <c r="BL80" s="12" t="s">
        <v>109</v>
      </c>
      <c r="BM80" s="12" t="s">
        <v>113</v>
      </c>
    </row>
    <row r="81" spans="2:65" s="1" customFormat="1" ht="16.5" customHeight="1">
      <c r="B81" s="130"/>
      <c r="C81" s="131" t="s">
        <v>114</v>
      </c>
      <c r="D81" s="131" t="s">
        <v>104</v>
      </c>
      <c r="E81" s="132" t="s">
        <v>115</v>
      </c>
      <c r="F81" s="133" t="s">
        <v>116</v>
      </c>
      <c r="G81" s="134" t="s">
        <v>107</v>
      </c>
      <c r="H81" s="135">
        <v>2</v>
      </c>
      <c r="I81" s="136"/>
      <c r="J81" s="137">
        <f t="shared" si="0"/>
        <v>0</v>
      </c>
      <c r="K81" s="133" t="s">
        <v>1</v>
      </c>
      <c r="L81" s="26"/>
      <c r="M81" s="138" t="s">
        <v>1</v>
      </c>
      <c r="N81" s="139" t="s">
        <v>40</v>
      </c>
      <c r="O81" s="45"/>
      <c r="P81" s="140">
        <f t="shared" si="1"/>
        <v>0</v>
      </c>
      <c r="Q81" s="140">
        <v>0</v>
      </c>
      <c r="R81" s="140">
        <f t="shared" si="2"/>
        <v>0</v>
      </c>
      <c r="S81" s="140">
        <v>0</v>
      </c>
      <c r="T81" s="141">
        <f t="shared" si="3"/>
        <v>0</v>
      </c>
      <c r="AR81" s="12" t="s">
        <v>109</v>
      </c>
      <c r="AT81" s="12" t="s">
        <v>104</v>
      </c>
      <c r="AU81" s="12" t="s">
        <v>76</v>
      </c>
      <c r="AY81" s="12" t="s">
        <v>101</v>
      </c>
      <c r="BE81" s="142">
        <f t="shared" si="4"/>
        <v>0</v>
      </c>
      <c r="BF81" s="142">
        <f t="shared" si="5"/>
        <v>0</v>
      </c>
      <c r="BG81" s="142">
        <f t="shared" si="6"/>
        <v>0</v>
      </c>
      <c r="BH81" s="142">
        <f t="shared" si="7"/>
        <v>0</v>
      </c>
      <c r="BI81" s="142">
        <f t="shared" si="8"/>
        <v>0</v>
      </c>
      <c r="BJ81" s="12" t="s">
        <v>74</v>
      </c>
      <c r="BK81" s="142">
        <f t="shared" si="9"/>
        <v>0</v>
      </c>
      <c r="BL81" s="12" t="s">
        <v>109</v>
      </c>
      <c r="BM81" s="12" t="s">
        <v>117</v>
      </c>
    </row>
    <row r="82" spans="2:65" s="1" customFormat="1" ht="16.5" customHeight="1">
      <c r="B82" s="130"/>
      <c r="C82" s="131" t="s">
        <v>118</v>
      </c>
      <c r="D82" s="131" t="s">
        <v>104</v>
      </c>
      <c r="E82" s="132" t="s">
        <v>119</v>
      </c>
      <c r="F82" s="133" t="s">
        <v>120</v>
      </c>
      <c r="G82" s="134" t="s">
        <v>107</v>
      </c>
      <c r="H82" s="135">
        <v>14</v>
      </c>
      <c r="I82" s="136"/>
      <c r="J82" s="137">
        <f t="shared" si="0"/>
        <v>0</v>
      </c>
      <c r="K82" s="133" t="s">
        <v>108</v>
      </c>
      <c r="L82" s="26"/>
      <c r="M82" s="138" t="s">
        <v>1</v>
      </c>
      <c r="N82" s="139" t="s">
        <v>40</v>
      </c>
      <c r="O82" s="45"/>
      <c r="P82" s="140">
        <f t="shared" si="1"/>
        <v>0</v>
      </c>
      <c r="Q82" s="140">
        <v>0</v>
      </c>
      <c r="R82" s="140">
        <f t="shared" si="2"/>
        <v>0</v>
      </c>
      <c r="S82" s="140">
        <v>0</v>
      </c>
      <c r="T82" s="141">
        <f t="shared" si="3"/>
        <v>0</v>
      </c>
      <c r="AR82" s="12" t="s">
        <v>109</v>
      </c>
      <c r="AT82" s="12" t="s">
        <v>104</v>
      </c>
      <c r="AU82" s="12" t="s">
        <v>76</v>
      </c>
      <c r="AY82" s="12" t="s">
        <v>101</v>
      </c>
      <c r="BE82" s="142">
        <f t="shared" si="4"/>
        <v>0</v>
      </c>
      <c r="BF82" s="142">
        <f t="shared" si="5"/>
        <v>0</v>
      </c>
      <c r="BG82" s="142">
        <f t="shared" si="6"/>
        <v>0</v>
      </c>
      <c r="BH82" s="142">
        <f t="shared" si="7"/>
        <v>0</v>
      </c>
      <c r="BI82" s="142">
        <f t="shared" si="8"/>
        <v>0</v>
      </c>
      <c r="BJ82" s="12" t="s">
        <v>74</v>
      </c>
      <c r="BK82" s="142">
        <f t="shared" si="9"/>
        <v>0</v>
      </c>
      <c r="BL82" s="12" t="s">
        <v>109</v>
      </c>
      <c r="BM82" s="12" t="s">
        <v>121</v>
      </c>
    </row>
    <row r="83" spans="2:65" s="1" customFormat="1" ht="16.5" customHeight="1">
      <c r="B83" s="130"/>
      <c r="C83" s="131" t="s">
        <v>122</v>
      </c>
      <c r="D83" s="131" t="s">
        <v>104</v>
      </c>
      <c r="E83" s="132" t="s">
        <v>123</v>
      </c>
      <c r="F83" s="133" t="s">
        <v>124</v>
      </c>
      <c r="G83" s="134" t="s">
        <v>107</v>
      </c>
      <c r="H83" s="135">
        <v>10</v>
      </c>
      <c r="I83" s="136"/>
      <c r="J83" s="137">
        <f t="shared" si="0"/>
        <v>0</v>
      </c>
      <c r="K83" s="133" t="s">
        <v>1</v>
      </c>
      <c r="L83" s="26"/>
      <c r="M83" s="138" t="s">
        <v>1</v>
      </c>
      <c r="N83" s="139" t="s">
        <v>40</v>
      </c>
      <c r="O83" s="45"/>
      <c r="P83" s="140">
        <f t="shared" si="1"/>
        <v>0</v>
      </c>
      <c r="Q83" s="140">
        <v>0</v>
      </c>
      <c r="R83" s="140">
        <f t="shared" si="2"/>
        <v>0</v>
      </c>
      <c r="S83" s="140">
        <v>0</v>
      </c>
      <c r="T83" s="141">
        <f t="shared" si="3"/>
        <v>0</v>
      </c>
      <c r="AR83" s="12" t="s">
        <v>109</v>
      </c>
      <c r="AT83" s="12" t="s">
        <v>104</v>
      </c>
      <c r="AU83" s="12" t="s">
        <v>76</v>
      </c>
      <c r="AY83" s="12" t="s">
        <v>101</v>
      </c>
      <c r="BE83" s="142">
        <f t="shared" si="4"/>
        <v>0</v>
      </c>
      <c r="BF83" s="142">
        <f t="shared" si="5"/>
        <v>0</v>
      </c>
      <c r="BG83" s="142">
        <f t="shared" si="6"/>
        <v>0</v>
      </c>
      <c r="BH83" s="142">
        <f t="shared" si="7"/>
        <v>0</v>
      </c>
      <c r="BI83" s="142">
        <f t="shared" si="8"/>
        <v>0</v>
      </c>
      <c r="BJ83" s="12" t="s">
        <v>74</v>
      </c>
      <c r="BK83" s="142">
        <f t="shared" si="9"/>
        <v>0</v>
      </c>
      <c r="BL83" s="12" t="s">
        <v>109</v>
      </c>
      <c r="BM83" s="12" t="s">
        <v>125</v>
      </c>
    </row>
    <row r="84" spans="2:65" s="1" customFormat="1" ht="16.5" customHeight="1">
      <c r="B84" s="130"/>
      <c r="C84" s="131" t="s">
        <v>126</v>
      </c>
      <c r="D84" s="131" t="s">
        <v>104</v>
      </c>
      <c r="E84" s="132" t="s">
        <v>127</v>
      </c>
      <c r="F84" s="133" t="s">
        <v>128</v>
      </c>
      <c r="G84" s="134" t="s">
        <v>107</v>
      </c>
      <c r="H84" s="135">
        <v>3</v>
      </c>
      <c r="I84" s="136"/>
      <c r="J84" s="137">
        <f t="shared" si="0"/>
        <v>0</v>
      </c>
      <c r="K84" s="133" t="s">
        <v>1</v>
      </c>
      <c r="L84" s="26"/>
      <c r="M84" s="138" t="s">
        <v>1</v>
      </c>
      <c r="N84" s="139" t="s">
        <v>40</v>
      </c>
      <c r="O84" s="45"/>
      <c r="P84" s="140">
        <f t="shared" si="1"/>
        <v>0</v>
      </c>
      <c r="Q84" s="140">
        <v>0</v>
      </c>
      <c r="R84" s="140">
        <f t="shared" si="2"/>
        <v>0</v>
      </c>
      <c r="S84" s="140">
        <v>0</v>
      </c>
      <c r="T84" s="141">
        <f t="shared" si="3"/>
        <v>0</v>
      </c>
      <c r="AR84" s="12" t="s">
        <v>109</v>
      </c>
      <c r="AT84" s="12" t="s">
        <v>104</v>
      </c>
      <c r="AU84" s="12" t="s">
        <v>76</v>
      </c>
      <c r="AY84" s="12" t="s">
        <v>101</v>
      </c>
      <c r="BE84" s="142">
        <f t="shared" si="4"/>
        <v>0</v>
      </c>
      <c r="BF84" s="142">
        <f t="shared" si="5"/>
        <v>0</v>
      </c>
      <c r="BG84" s="142">
        <f t="shared" si="6"/>
        <v>0</v>
      </c>
      <c r="BH84" s="142">
        <f t="shared" si="7"/>
        <v>0</v>
      </c>
      <c r="BI84" s="142">
        <f t="shared" si="8"/>
        <v>0</v>
      </c>
      <c r="BJ84" s="12" t="s">
        <v>74</v>
      </c>
      <c r="BK84" s="142">
        <f t="shared" si="9"/>
        <v>0</v>
      </c>
      <c r="BL84" s="12" t="s">
        <v>109</v>
      </c>
      <c r="BM84" s="12" t="s">
        <v>129</v>
      </c>
    </row>
    <row r="85" spans="2:65" s="1" customFormat="1" ht="16.5" customHeight="1">
      <c r="B85" s="130"/>
      <c r="C85" s="131" t="s">
        <v>130</v>
      </c>
      <c r="D85" s="131" t="s">
        <v>104</v>
      </c>
      <c r="E85" s="132" t="s">
        <v>131</v>
      </c>
      <c r="F85" s="133" t="s">
        <v>132</v>
      </c>
      <c r="G85" s="134" t="s">
        <v>107</v>
      </c>
      <c r="H85" s="135">
        <v>14</v>
      </c>
      <c r="I85" s="136"/>
      <c r="J85" s="137">
        <f t="shared" si="0"/>
        <v>0</v>
      </c>
      <c r="K85" s="133" t="s">
        <v>1</v>
      </c>
      <c r="L85" s="26"/>
      <c r="M85" s="138" t="s">
        <v>1</v>
      </c>
      <c r="N85" s="139" t="s">
        <v>40</v>
      </c>
      <c r="O85" s="45"/>
      <c r="P85" s="140">
        <f t="shared" si="1"/>
        <v>0</v>
      </c>
      <c r="Q85" s="140">
        <v>0</v>
      </c>
      <c r="R85" s="140">
        <f t="shared" si="2"/>
        <v>0</v>
      </c>
      <c r="S85" s="140">
        <v>0</v>
      </c>
      <c r="T85" s="141">
        <f t="shared" si="3"/>
        <v>0</v>
      </c>
      <c r="AR85" s="12" t="s">
        <v>109</v>
      </c>
      <c r="AT85" s="12" t="s">
        <v>104</v>
      </c>
      <c r="AU85" s="12" t="s">
        <v>76</v>
      </c>
      <c r="AY85" s="12" t="s">
        <v>101</v>
      </c>
      <c r="BE85" s="142">
        <f t="shared" si="4"/>
        <v>0</v>
      </c>
      <c r="BF85" s="142">
        <f t="shared" si="5"/>
        <v>0</v>
      </c>
      <c r="BG85" s="142">
        <f t="shared" si="6"/>
        <v>0</v>
      </c>
      <c r="BH85" s="142">
        <f t="shared" si="7"/>
        <v>0</v>
      </c>
      <c r="BI85" s="142">
        <f t="shared" si="8"/>
        <v>0</v>
      </c>
      <c r="BJ85" s="12" t="s">
        <v>74</v>
      </c>
      <c r="BK85" s="142">
        <f t="shared" si="9"/>
        <v>0</v>
      </c>
      <c r="BL85" s="12" t="s">
        <v>109</v>
      </c>
      <c r="BM85" s="12" t="s">
        <v>133</v>
      </c>
    </row>
    <row r="86" spans="2:65" s="1" customFormat="1" ht="16.5" customHeight="1">
      <c r="B86" s="130"/>
      <c r="C86" s="131" t="s">
        <v>134</v>
      </c>
      <c r="D86" s="131" t="s">
        <v>104</v>
      </c>
      <c r="E86" s="132" t="s">
        <v>135</v>
      </c>
      <c r="F86" s="133" t="s">
        <v>136</v>
      </c>
      <c r="G86" s="134" t="s">
        <v>107</v>
      </c>
      <c r="H86" s="135">
        <v>1</v>
      </c>
      <c r="I86" s="136"/>
      <c r="J86" s="137">
        <f t="shared" si="0"/>
        <v>0</v>
      </c>
      <c r="K86" s="133" t="s">
        <v>1</v>
      </c>
      <c r="L86" s="26"/>
      <c r="M86" s="138" t="s">
        <v>1</v>
      </c>
      <c r="N86" s="139" t="s">
        <v>40</v>
      </c>
      <c r="O86" s="45"/>
      <c r="P86" s="140">
        <f t="shared" si="1"/>
        <v>0</v>
      </c>
      <c r="Q86" s="140">
        <v>0</v>
      </c>
      <c r="R86" s="140">
        <f t="shared" si="2"/>
        <v>0</v>
      </c>
      <c r="S86" s="140">
        <v>0</v>
      </c>
      <c r="T86" s="141">
        <f t="shared" si="3"/>
        <v>0</v>
      </c>
      <c r="AR86" s="12" t="s">
        <v>109</v>
      </c>
      <c r="AT86" s="12" t="s">
        <v>104</v>
      </c>
      <c r="AU86" s="12" t="s">
        <v>76</v>
      </c>
      <c r="AY86" s="12" t="s">
        <v>101</v>
      </c>
      <c r="BE86" s="142">
        <f t="shared" si="4"/>
        <v>0</v>
      </c>
      <c r="BF86" s="142">
        <f t="shared" si="5"/>
        <v>0</v>
      </c>
      <c r="BG86" s="142">
        <f t="shared" si="6"/>
        <v>0</v>
      </c>
      <c r="BH86" s="142">
        <f t="shared" si="7"/>
        <v>0</v>
      </c>
      <c r="BI86" s="142">
        <f t="shared" si="8"/>
        <v>0</v>
      </c>
      <c r="BJ86" s="12" t="s">
        <v>74</v>
      </c>
      <c r="BK86" s="142">
        <f t="shared" si="9"/>
        <v>0</v>
      </c>
      <c r="BL86" s="12" t="s">
        <v>109</v>
      </c>
      <c r="BM86" s="12" t="s">
        <v>137</v>
      </c>
    </row>
    <row r="87" spans="2:65" s="1" customFormat="1" ht="16.5" customHeight="1">
      <c r="B87" s="130"/>
      <c r="C87" s="131" t="s">
        <v>138</v>
      </c>
      <c r="D87" s="131" t="s">
        <v>104</v>
      </c>
      <c r="E87" s="132" t="s">
        <v>139</v>
      </c>
      <c r="F87" s="133" t="s">
        <v>140</v>
      </c>
      <c r="G87" s="134" t="s">
        <v>107</v>
      </c>
      <c r="H87" s="135">
        <v>1</v>
      </c>
      <c r="I87" s="136"/>
      <c r="J87" s="137">
        <f t="shared" si="0"/>
        <v>0</v>
      </c>
      <c r="K87" s="133" t="s">
        <v>108</v>
      </c>
      <c r="L87" s="26"/>
      <c r="M87" s="138" t="s">
        <v>1</v>
      </c>
      <c r="N87" s="139" t="s">
        <v>40</v>
      </c>
      <c r="O87" s="45"/>
      <c r="P87" s="140">
        <f t="shared" si="1"/>
        <v>0</v>
      </c>
      <c r="Q87" s="140">
        <v>0</v>
      </c>
      <c r="R87" s="140">
        <f t="shared" si="2"/>
        <v>0</v>
      </c>
      <c r="S87" s="140">
        <v>0</v>
      </c>
      <c r="T87" s="141">
        <f t="shared" si="3"/>
        <v>0</v>
      </c>
      <c r="AR87" s="12" t="s">
        <v>109</v>
      </c>
      <c r="AT87" s="12" t="s">
        <v>104</v>
      </c>
      <c r="AU87" s="12" t="s">
        <v>76</v>
      </c>
      <c r="AY87" s="12" t="s">
        <v>101</v>
      </c>
      <c r="BE87" s="142">
        <f t="shared" si="4"/>
        <v>0</v>
      </c>
      <c r="BF87" s="142">
        <f t="shared" si="5"/>
        <v>0</v>
      </c>
      <c r="BG87" s="142">
        <f t="shared" si="6"/>
        <v>0</v>
      </c>
      <c r="BH87" s="142">
        <f t="shared" si="7"/>
        <v>0</v>
      </c>
      <c r="BI87" s="142">
        <f t="shared" si="8"/>
        <v>0</v>
      </c>
      <c r="BJ87" s="12" t="s">
        <v>74</v>
      </c>
      <c r="BK87" s="142">
        <f t="shared" si="9"/>
        <v>0</v>
      </c>
      <c r="BL87" s="12" t="s">
        <v>109</v>
      </c>
      <c r="BM87" s="12" t="s">
        <v>141</v>
      </c>
    </row>
    <row r="88" spans="2:65" s="1" customFormat="1" ht="16.5" customHeight="1">
      <c r="B88" s="130"/>
      <c r="C88" s="131" t="s">
        <v>142</v>
      </c>
      <c r="D88" s="131" t="s">
        <v>104</v>
      </c>
      <c r="E88" s="132" t="s">
        <v>143</v>
      </c>
      <c r="F88" s="133" t="s">
        <v>144</v>
      </c>
      <c r="G88" s="134" t="s">
        <v>107</v>
      </c>
      <c r="H88" s="135">
        <v>1</v>
      </c>
      <c r="I88" s="136"/>
      <c r="J88" s="137">
        <f t="shared" si="0"/>
        <v>0</v>
      </c>
      <c r="K88" s="133" t="s">
        <v>1</v>
      </c>
      <c r="L88" s="26"/>
      <c r="M88" s="138" t="s">
        <v>1</v>
      </c>
      <c r="N88" s="139" t="s">
        <v>40</v>
      </c>
      <c r="O88" s="45"/>
      <c r="P88" s="140">
        <f t="shared" si="1"/>
        <v>0</v>
      </c>
      <c r="Q88" s="140">
        <v>0</v>
      </c>
      <c r="R88" s="140">
        <f t="shared" si="2"/>
        <v>0</v>
      </c>
      <c r="S88" s="140">
        <v>0</v>
      </c>
      <c r="T88" s="141">
        <f t="shared" si="3"/>
        <v>0</v>
      </c>
      <c r="AR88" s="12" t="s">
        <v>109</v>
      </c>
      <c r="AT88" s="12" t="s">
        <v>104</v>
      </c>
      <c r="AU88" s="12" t="s">
        <v>76</v>
      </c>
      <c r="AY88" s="12" t="s">
        <v>101</v>
      </c>
      <c r="BE88" s="142">
        <f t="shared" si="4"/>
        <v>0</v>
      </c>
      <c r="BF88" s="142">
        <f t="shared" si="5"/>
        <v>0</v>
      </c>
      <c r="BG88" s="142">
        <f t="shared" si="6"/>
        <v>0</v>
      </c>
      <c r="BH88" s="142">
        <f t="shared" si="7"/>
        <v>0</v>
      </c>
      <c r="BI88" s="142">
        <f t="shared" si="8"/>
        <v>0</v>
      </c>
      <c r="BJ88" s="12" t="s">
        <v>74</v>
      </c>
      <c r="BK88" s="142">
        <f t="shared" si="9"/>
        <v>0</v>
      </c>
      <c r="BL88" s="12" t="s">
        <v>109</v>
      </c>
      <c r="BM88" s="12" t="s">
        <v>145</v>
      </c>
    </row>
    <row r="89" spans="2:65" s="1" customFormat="1" ht="16.5" customHeight="1">
      <c r="B89" s="130"/>
      <c r="C89" s="131" t="s">
        <v>146</v>
      </c>
      <c r="D89" s="131" t="s">
        <v>104</v>
      </c>
      <c r="E89" s="132" t="s">
        <v>147</v>
      </c>
      <c r="F89" s="133" t="s">
        <v>148</v>
      </c>
      <c r="G89" s="134" t="s">
        <v>107</v>
      </c>
      <c r="H89" s="135">
        <v>2</v>
      </c>
      <c r="I89" s="136"/>
      <c r="J89" s="137">
        <f t="shared" si="0"/>
        <v>0</v>
      </c>
      <c r="K89" s="133" t="s">
        <v>108</v>
      </c>
      <c r="L89" s="26"/>
      <c r="M89" s="138" t="s">
        <v>1</v>
      </c>
      <c r="N89" s="139" t="s">
        <v>40</v>
      </c>
      <c r="O89" s="45"/>
      <c r="P89" s="140">
        <f t="shared" si="1"/>
        <v>0</v>
      </c>
      <c r="Q89" s="140">
        <v>0</v>
      </c>
      <c r="R89" s="140">
        <f t="shared" si="2"/>
        <v>0</v>
      </c>
      <c r="S89" s="140">
        <v>0</v>
      </c>
      <c r="T89" s="141">
        <f t="shared" si="3"/>
        <v>0</v>
      </c>
      <c r="AR89" s="12" t="s">
        <v>109</v>
      </c>
      <c r="AT89" s="12" t="s">
        <v>104</v>
      </c>
      <c r="AU89" s="12" t="s">
        <v>76</v>
      </c>
      <c r="AY89" s="12" t="s">
        <v>101</v>
      </c>
      <c r="BE89" s="142">
        <f t="shared" si="4"/>
        <v>0</v>
      </c>
      <c r="BF89" s="142">
        <f t="shared" si="5"/>
        <v>0</v>
      </c>
      <c r="BG89" s="142">
        <f t="shared" si="6"/>
        <v>0</v>
      </c>
      <c r="BH89" s="142">
        <f t="shared" si="7"/>
        <v>0</v>
      </c>
      <c r="BI89" s="142">
        <f t="shared" si="8"/>
        <v>0</v>
      </c>
      <c r="BJ89" s="12" t="s">
        <v>74</v>
      </c>
      <c r="BK89" s="142">
        <f t="shared" si="9"/>
        <v>0</v>
      </c>
      <c r="BL89" s="12" t="s">
        <v>109</v>
      </c>
      <c r="BM89" s="12" t="s">
        <v>149</v>
      </c>
    </row>
    <row r="90" spans="2:65" s="1" customFormat="1" ht="16.5" customHeight="1">
      <c r="B90" s="130"/>
      <c r="C90" s="131" t="s">
        <v>150</v>
      </c>
      <c r="D90" s="131" t="s">
        <v>104</v>
      </c>
      <c r="E90" s="132" t="s">
        <v>151</v>
      </c>
      <c r="F90" s="133" t="s">
        <v>152</v>
      </c>
      <c r="G90" s="134" t="s">
        <v>107</v>
      </c>
      <c r="H90" s="135">
        <v>2</v>
      </c>
      <c r="I90" s="136"/>
      <c r="J90" s="137">
        <f t="shared" si="0"/>
        <v>0</v>
      </c>
      <c r="K90" s="133" t="s">
        <v>1</v>
      </c>
      <c r="L90" s="26"/>
      <c r="M90" s="138" t="s">
        <v>1</v>
      </c>
      <c r="N90" s="139" t="s">
        <v>40</v>
      </c>
      <c r="O90" s="45"/>
      <c r="P90" s="140">
        <f t="shared" si="1"/>
        <v>0</v>
      </c>
      <c r="Q90" s="140">
        <v>0</v>
      </c>
      <c r="R90" s="140">
        <f t="shared" si="2"/>
        <v>0</v>
      </c>
      <c r="S90" s="140">
        <v>0</v>
      </c>
      <c r="T90" s="141">
        <f t="shared" si="3"/>
        <v>0</v>
      </c>
      <c r="AR90" s="12" t="s">
        <v>109</v>
      </c>
      <c r="AT90" s="12" t="s">
        <v>104</v>
      </c>
      <c r="AU90" s="12" t="s">
        <v>76</v>
      </c>
      <c r="AY90" s="12" t="s">
        <v>101</v>
      </c>
      <c r="BE90" s="142">
        <f t="shared" si="4"/>
        <v>0</v>
      </c>
      <c r="BF90" s="142">
        <f t="shared" si="5"/>
        <v>0</v>
      </c>
      <c r="BG90" s="142">
        <f t="shared" si="6"/>
        <v>0</v>
      </c>
      <c r="BH90" s="142">
        <f t="shared" si="7"/>
        <v>0</v>
      </c>
      <c r="BI90" s="142">
        <f t="shared" si="8"/>
        <v>0</v>
      </c>
      <c r="BJ90" s="12" t="s">
        <v>74</v>
      </c>
      <c r="BK90" s="142">
        <f t="shared" si="9"/>
        <v>0</v>
      </c>
      <c r="BL90" s="12" t="s">
        <v>109</v>
      </c>
      <c r="BM90" s="12" t="s">
        <v>153</v>
      </c>
    </row>
    <row r="91" spans="2:65" s="1" customFormat="1" ht="16.5" customHeight="1">
      <c r="B91" s="130"/>
      <c r="C91" s="131" t="s">
        <v>154</v>
      </c>
      <c r="D91" s="131" t="s">
        <v>104</v>
      </c>
      <c r="E91" s="132" t="s">
        <v>155</v>
      </c>
      <c r="F91" s="133" t="s">
        <v>156</v>
      </c>
      <c r="G91" s="134" t="s">
        <v>107</v>
      </c>
      <c r="H91" s="135">
        <v>2</v>
      </c>
      <c r="I91" s="136"/>
      <c r="J91" s="137">
        <f t="shared" si="0"/>
        <v>0</v>
      </c>
      <c r="K91" s="133" t="s">
        <v>1</v>
      </c>
      <c r="L91" s="26"/>
      <c r="M91" s="138" t="s">
        <v>1</v>
      </c>
      <c r="N91" s="139" t="s">
        <v>40</v>
      </c>
      <c r="O91" s="45"/>
      <c r="P91" s="140">
        <f t="shared" si="1"/>
        <v>0</v>
      </c>
      <c r="Q91" s="140">
        <v>0</v>
      </c>
      <c r="R91" s="140">
        <f t="shared" si="2"/>
        <v>0</v>
      </c>
      <c r="S91" s="140">
        <v>0</v>
      </c>
      <c r="T91" s="141">
        <f t="shared" si="3"/>
        <v>0</v>
      </c>
      <c r="AR91" s="12" t="s">
        <v>109</v>
      </c>
      <c r="AT91" s="12" t="s">
        <v>104</v>
      </c>
      <c r="AU91" s="12" t="s">
        <v>76</v>
      </c>
      <c r="AY91" s="12" t="s">
        <v>101</v>
      </c>
      <c r="BE91" s="142">
        <f t="shared" si="4"/>
        <v>0</v>
      </c>
      <c r="BF91" s="142">
        <f t="shared" si="5"/>
        <v>0</v>
      </c>
      <c r="BG91" s="142">
        <f t="shared" si="6"/>
        <v>0</v>
      </c>
      <c r="BH91" s="142">
        <f t="shared" si="7"/>
        <v>0</v>
      </c>
      <c r="BI91" s="142">
        <f t="shared" si="8"/>
        <v>0</v>
      </c>
      <c r="BJ91" s="12" t="s">
        <v>74</v>
      </c>
      <c r="BK91" s="142">
        <f t="shared" si="9"/>
        <v>0</v>
      </c>
      <c r="BL91" s="12" t="s">
        <v>109</v>
      </c>
      <c r="BM91" s="12" t="s">
        <v>157</v>
      </c>
    </row>
    <row r="92" spans="2:65" s="1" customFormat="1" ht="16.5" customHeight="1">
      <c r="B92" s="130"/>
      <c r="C92" s="131" t="s">
        <v>158</v>
      </c>
      <c r="D92" s="131" t="s">
        <v>104</v>
      </c>
      <c r="E92" s="132" t="s">
        <v>159</v>
      </c>
      <c r="F92" s="133" t="s">
        <v>160</v>
      </c>
      <c r="G92" s="134" t="s">
        <v>107</v>
      </c>
      <c r="H92" s="135">
        <v>1</v>
      </c>
      <c r="I92" s="136"/>
      <c r="J92" s="137">
        <f t="shared" si="0"/>
        <v>0</v>
      </c>
      <c r="K92" s="133" t="s">
        <v>108</v>
      </c>
      <c r="L92" s="26"/>
      <c r="M92" s="138" t="s">
        <v>1</v>
      </c>
      <c r="N92" s="139" t="s">
        <v>40</v>
      </c>
      <c r="O92" s="45"/>
      <c r="P92" s="140">
        <f t="shared" si="1"/>
        <v>0</v>
      </c>
      <c r="Q92" s="140">
        <v>0</v>
      </c>
      <c r="R92" s="140">
        <f t="shared" si="2"/>
        <v>0</v>
      </c>
      <c r="S92" s="140">
        <v>0</v>
      </c>
      <c r="T92" s="141">
        <f t="shared" si="3"/>
        <v>0</v>
      </c>
      <c r="AR92" s="12" t="s">
        <v>109</v>
      </c>
      <c r="AT92" s="12" t="s">
        <v>104</v>
      </c>
      <c r="AU92" s="12" t="s">
        <v>76</v>
      </c>
      <c r="AY92" s="12" t="s">
        <v>101</v>
      </c>
      <c r="BE92" s="142">
        <f t="shared" si="4"/>
        <v>0</v>
      </c>
      <c r="BF92" s="142">
        <f t="shared" si="5"/>
        <v>0</v>
      </c>
      <c r="BG92" s="142">
        <f t="shared" si="6"/>
        <v>0</v>
      </c>
      <c r="BH92" s="142">
        <f t="shared" si="7"/>
        <v>0</v>
      </c>
      <c r="BI92" s="142">
        <f t="shared" si="8"/>
        <v>0</v>
      </c>
      <c r="BJ92" s="12" t="s">
        <v>74</v>
      </c>
      <c r="BK92" s="142">
        <f t="shared" si="9"/>
        <v>0</v>
      </c>
      <c r="BL92" s="12" t="s">
        <v>109</v>
      </c>
      <c r="BM92" s="12" t="s">
        <v>161</v>
      </c>
    </row>
    <row r="93" spans="2:65" s="1" customFormat="1" ht="22.5" customHeight="1">
      <c r="B93" s="130"/>
      <c r="C93" s="131" t="s">
        <v>8</v>
      </c>
      <c r="D93" s="131" t="s">
        <v>104</v>
      </c>
      <c r="E93" s="132" t="s">
        <v>162</v>
      </c>
      <c r="F93" s="133" t="s">
        <v>163</v>
      </c>
      <c r="G93" s="134" t="s">
        <v>107</v>
      </c>
      <c r="H93" s="135">
        <v>1</v>
      </c>
      <c r="I93" s="136"/>
      <c r="J93" s="137">
        <f t="shared" si="0"/>
        <v>0</v>
      </c>
      <c r="K93" s="133" t="s">
        <v>1</v>
      </c>
      <c r="L93" s="26"/>
      <c r="M93" s="138" t="s">
        <v>1</v>
      </c>
      <c r="N93" s="139" t="s">
        <v>40</v>
      </c>
      <c r="O93" s="45"/>
      <c r="P93" s="140">
        <f t="shared" si="1"/>
        <v>0</v>
      </c>
      <c r="Q93" s="140">
        <v>0</v>
      </c>
      <c r="R93" s="140">
        <f t="shared" si="2"/>
        <v>0</v>
      </c>
      <c r="S93" s="140">
        <v>0</v>
      </c>
      <c r="T93" s="141">
        <f t="shared" si="3"/>
        <v>0</v>
      </c>
      <c r="AR93" s="12" t="s">
        <v>109</v>
      </c>
      <c r="AT93" s="12" t="s">
        <v>104</v>
      </c>
      <c r="AU93" s="12" t="s">
        <v>76</v>
      </c>
      <c r="AY93" s="12" t="s">
        <v>101</v>
      </c>
      <c r="BE93" s="142">
        <f t="shared" si="4"/>
        <v>0</v>
      </c>
      <c r="BF93" s="142">
        <f t="shared" si="5"/>
        <v>0</v>
      </c>
      <c r="BG93" s="142">
        <f t="shared" si="6"/>
        <v>0</v>
      </c>
      <c r="BH93" s="142">
        <f t="shared" si="7"/>
        <v>0</v>
      </c>
      <c r="BI93" s="142">
        <f t="shared" si="8"/>
        <v>0</v>
      </c>
      <c r="BJ93" s="12" t="s">
        <v>74</v>
      </c>
      <c r="BK93" s="142">
        <f t="shared" si="9"/>
        <v>0</v>
      </c>
      <c r="BL93" s="12" t="s">
        <v>109</v>
      </c>
      <c r="BM93" s="12" t="s">
        <v>164</v>
      </c>
    </row>
    <row r="94" spans="2:65" s="1" customFormat="1" ht="16.5" customHeight="1">
      <c r="B94" s="130"/>
      <c r="C94" s="131" t="s">
        <v>109</v>
      </c>
      <c r="D94" s="131" t="s">
        <v>104</v>
      </c>
      <c r="E94" s="132" t="s">
        <v>165</v>
      </c>
      <c r="F94" s="133" t="s">
        <v>166</v>
      </c>
      <c r="G94" s="134" t="s">
        <v>107</v>
      </c>
      <c r="H94" s="135">
        <v>1</v>
      </c>
      <c r="I94" s="136"/>
      <c r="J94" s="137">
        <f t="shared" si="0"/>
        <v>0</v>
      </c>
      <c r="K94" s="133" t="s">
        <v>1</v>
      </c>
      <c r="L94" s="26"/>
      <c r="M94" s="138" t="s">
        <v>1</v>
      </c>
      <c r="N94" s="139" t="s">
        <v>40</v>
      </c>
      <c r="O94" s="45"/>
      <c r="P94" s="140">
        <f t="shared" si="1"/>
        <v>0</v>
      </c>
      <c r="Q94" s="140">
        <v>0</v>
      </c>
      <c r="R94" s="140">
        <f t="shared" si="2"/>
        <v>0</v>
      </c>
      <c r="S94" s="140">
        <v>0</v>
      </c>
      <c r="T94" s="141">
        <f t="shared" si="3"/>
        <v>0</v>
      </c>
      <c r="AR94" s="12" t="s">
        <v>109</v>
      </c>
      <c r="AT94" s="12" t="s">
        <v>104</v>
      </c>
      <c r="AU94" s="12" t="s">
        <v>76</v>
      </c>
      <c r="AY94" s="12" t="s">
        <v>101</v>
      </c>
      <c r="BE94" s="142">
        <f t="shared" si="4"/>
        <v>0</v>
      </c>
      <c r="BF94" s="142">
        <f t="shared" si="5"/>
        <v>0</v>
      </c>
      <c r="BG94" s="142">
        <f t="shared" si="6"/>
        <v>0</v>
      </c>
      <c r="BH94" s="142">
        <f t="shared" si="7"/>
        <v>0</v>
      </c>
      <c r="BI94" s="142">
        <f t="shared" si="8"/>
        <v>0</v>
      </c>
      <c r="BJ94" s="12" t="s">
        <v>74</v>
      </c>
      <c r="BK94" s="142">
        <f t="shared" si="9"/>
        <v>0</v>
      </c>
      <c r="BL94" s="12" t="s">
        <v>109</v>
      </c>
      <c r="BM94" s="12" t="s">
        <v>167</v>
      </c>
    </row>
    <row r="95" spans="2:65" s="1" customFormat="1" ht="16.5" customHeight="1">
      <c r="B95" s="130"/>
      <c r="C95" s="131" t="s">
        <v>168</v>
      </c>
      <c r="D95" s="131" t="s">
        <v>104</v>
      </c>
      <c r="E95" s="132" t="s">
        <v>169</v>
      </c>
      <c r="F95" s="133" t="s">
        <v>170</v>
      </c>
      <c r="G95" s="134" t="s">
        <v>107</v>
      </c>
      <c r="H95" s="135">
        <v>1</v>
      </c>
      <c r="I95" s="136"/>
      <c r="J95" s="137">
        <f t="shared" si="0"/>
        <v>0</v>
      </c>
      <c r="K95" s="133" t="s">
        <v>1</v>
      </c>
      <c r="L95" s="26"/>
      <c r="M95" s="138" t="s">
        <v>1</v>
      </c>
      <c r="N95" s="139" t="s">
        <v>40</v>
      </c>
      <c r="O95" s="45"/>
      <c r="P95" s="140">
        <f t="shared" si="1"/>
        <v>0</v>
      </c>
      <c r="Q95" s="140">
        <v>0</v>
      </c>
      <c r="R95" s="140">
        <f t="shared" si="2"/>
        <v>0</v>
      </c>
      <c r="S95" s="140">
        <v>0</v>
      </c>
      <c r="T95" s="141">
        <f t="shared" si="3"/>
        <v>0</v>
      </c>
      <c r="AR95" s="12" t="s">
        <v>109</v>
      </c>
      <c r="AT95" s="12" t="s">
        <v>104</v>
      </c>
      <c r="AU95" s="12" t="s">
        <v>76</v>
      </c>
      <c r="AY95" s="12" t="s">
        <v>101</v>
      </c>
      <c r="BE95" s="142">
        <f t="shared" si="4"/>
        <v>0</v>
      </c>
      <c r="BF95" s="142">
        <f t="shared" si="5"/>
        <v>0</v>
      </c>
      <c r="BG95" s="142">
        <f t="shared" si="6"/>
        <v>0</v>
      </c>
      <c r="BH95" s="142">
        <f t="shared" si="7"/>
        <v>0</v>
      </c>
      <c r="BI95" s="142">
        <f t="shared" si="8"/>
        <v>0</v>
      </c>
      <c r="BJ95" s="12" t="s">
        <v>74</v>
      </c>
      <c r="BK95" s="142">
        <f t="shared" si="9"/>
        <v>0</v>
      </c>
      <c r="BL95" s="12" t="s">
        <v>109</v>
      </c>
      <c r="BM95" s="12" t="s">
        <v>171</v>
      </c>
    </row>
    <row r="96" spans="2:65" s="1" customFormat="1" ht="16.5" customHeight="1">
      <c r="B96" s="130"/>
      <c r="C96" s="131" t="s">
        <v>172</v>
      </c>
      <c r="D96" s="131" t="s">
        <v>104</v>
      </c>
      <c r="E96" s="132" t="s">
        <v>173</v>
      </c>
      <c r="F96" s="133" t="s">
        <v>174</v>
      </c>
      <c r="G96" s="134" t="s">
        <v>175</v>
      </c>
      <c r="H96" s="135">
        <v>180</v>
      </c>
      <c r="I96" s="136"/>
      <c r="J96" s="137">
        <f t="shared" si="0"/>
        <v>0</v>
      </c>
      <c r="K96" s="133" t="s">
        <v>108</v>
      </c>
      <c r="L96" s="26"/>
      <c r="M96" s="138" t="s">
        <v>1</v>
      </c>
      <c r="N96" s="139" t="s">
        <v>40</v>
      </c>
      <c r="O96" s="45"/>
      <c r="P96" s="140">
        <f t="shared" si="1"/>
        <v>0</v>
      </c>
      <c r="Q96" s="140">
        <v>0</v>
      </c>
      <c r="R96" s="140">
        <f t="shared" si="2"/>
        <v>0</v>
      </c>
      <c r="S96" s="140">
        <v>0</v>
      </c>
      <c r="T96" s="141">
        <f t="shared" si="3"/>
        <v>0</v>
      </c>
      <c r="AR96" s="12" t="s">
        <v>109</v>
      </c>
      <c r="AT96" s="12" t="s">
        <v>104</v>
      </c>
      <c r="AU96" s="12" t="s">
        <v>76</v>
      </c>
      <c r="AY96" s="12" t="s">
        <v>101</v>
      </c>
      <c r="BE96" s="142">
        <f t="shared" si="4"/>
        <v>0</v>
      </c>
      <c r="BF96" s="142">
        <f t="shared" si="5"/>
        <v>0</v>
      </c>
      <c r="BG96" s="142">
        <f t="shared" si="6"/>
        <v>0</v>
      </c>
      <c r="BH96" s="142">
        <f t="shared" si="7"/>
        <v>0</v>
      </c>
      <c r="BI96" s="142">
        <f t="shared" si="8"/>
        <v>0</v>
      </c>
      <c r="BJ96" s="12" t="s">
        <v>74</v>
      </c>
      <c r="BK96" s="142">
        <f t="shared" si="9"/>
        <v>0</v>
      </c>
      <c r="BL96" s="12" t="s">
        <v>109</v>
      </c>
      <c r="BM96" s="12" t="s">
        <v>176</v>
      </c>
    </row>
    <row r="97" spans="2:65" s="1" customFormat="1" ht="16.5" customHeight="1">
      <c r="B97" s="130"/>
      <c r="C97" s="131" t="s">
        <v>177</v>
      </c>
      <c r="D97" s="131" t="s">
        <v>104</v>
      </c>
      <c r="E97" s="132" t="s">
        <v>178</v>
      </c>
      <c r="F97" s="133" t="s">
        <v>179</v>
      </c>
      <c r="G97" s="134" t="s">
        <v>175</v>
      </c>
      <c r="H97" s="135">
        <v>180</v>
      </c>
      <c r="I97" s="136"/>
      <c r="J97" s="137">
        <f t="shared" si="0"/>
        <v>0</v>
      </c>
      <c r="K97" s="133" t="s">
        <v>1</v>
      </c>
      <c r="L97" s="26"/>
      <c r="M97" s="138" t="s">
        <v>1</v>
      </c>
      <c r="N97" s="139" t="s">
        <v>40</v>
      </c>
      <c r="O97" s="45"/>
      <c r="P97" s="140">
        <f t="shared" si="1"/>
        <v>0</v>
      </c>
      <c r="Q97" s="140">
        <v>0</v>
      </c>
      <c r="R97" s="140">
        <f t="shared" si="2"/>
        <v>0</v>
      </c>
      <c r="S97" s="140">
        <v>0</v>
      </c>
      <c r="T97" s="141">
        <f t="shared" si="3"/>
        <v>0</v>
      </c>
      <c r="AR97" s="12" t="s">
        <v>109</v>
      </c>
      <c r="AT97" s="12" t="s">
        <v>104</v>
      </c>
      <c r="AU97" s="12" t="s">
        <v>76</v>
      </c>
      <c r="AY97" s="12" t="s">
        <v>101</v>
      </c>
      <c r="BE97" s="142">
        <f t="shared" si="4"/>
        <v>0</v>
      </c>
      <c r="BF97" s="142">
        <f t="shared" si="5"/>
        <v>0</v>
      </c>
      <c r="BG97" s="142">
        <f t="shared" si="6"/>
        <v>0</v>
      </c>
      <c r="BH97" s="142">
        <f t="shared" si="7"/>
        <v>0</v>
      </c>
      <c r="BI97" s="142">
        <f t="shared" si="8"/>
        <v>0</v>
      </c>
      <c r="BJ97" s="12" t="s">
        <v>74</v>
      </c>
      <c r="BK97" s="142">
        <f t="shared" si="9"/>
        <v>0</v>
      </c>
      <c r="BL97" s="12" t="s">
        <v>109</v>
      </c>
      <c r="BM97" s="12" t="s">
        <v>180</v>
      </c>
    </row>
    <row r="98" spans="2:65" s="1" customFormat="1" ht="16.5" customHeight="1">
      <c r="B98" s="130"/>
      <c r="C98" s="131" t="s">
        <v>181</v>
      </c>
      <c r="D98" s="131" t="s">
        <v>104</v>
      </c>
      <c r="E98" s="132" t="s">
        <v>182</v>
      </c>
      <c r="F98" s="133" t="s">
        <v>183</v>
      </c>
      <c r="G98" s="134" t="s">
        <v>107</v>
      </c>
      <c r="H98" s="135">
        <v>1</v>
      </c>
      <c r="I98" s="136"/>
      <c r="J98" s="137">
        <f t="shared" si="0"/>
        <v>0</v>
      </c>
      <c r="K98" s="133" t="s">
        <v>1</v>
      </c>
      <c r="L98" s="26"/>
      <c r="M98" s="138" t="s">
        <v>1</v>
      </c>
      <c r="N98" s="139" t="s">
        <v>40</v>
      </c>
      <c r="O98" s="45"/>
      <c r="P98" s="140">
        <f t="shared" si="1"/>
        <v>0</v>
      </c>
      <c r="Q98" s="140">
        <v>0</v>
      </c>
      <c r="R98" s="140">
        <f t="shared" si="2"/>
        <v>0</v>
      </c>
      <c r="S98" s="140">
        <v>0</v>
      </c>
      <c r="T98" s="141">
        <f t="shared" si="3"/>
        <v>0</v>
      </c>
      <c r="AR98" s="12" t="s">
        <v>109</v>
      </c>
      <c r="AT98" s="12" t="s">
        <v>104</v>
      </c>
      <c r="AU98" s="12" t="s">
        <v>76</v>
      </c>
      <c r="AY98" s="12" t="s">
        <v>101</v>
      </c>
      <c r="BE98" s="142">
        <f t="shared" si="4"/>
        <v>0</v>
      </c>
      <c r="BF98" s="142">
        <f t="shared" si="5"/>
        <v>0</v>
      </c>
      <c r="BG98" s="142">
        <f t="shared" si="6"/>
        <v>0</v>
      </c>
      <c r="BH98" s="142">
        <f t="shared" si="7"/>
        <v>0</v>
      </c>
      <c r="BI98" s="142">
        <f t="shared" si="8"/>
        <v>0</v>
      </c>
      <c r="BJ98" s="12" t="s">
        <v>74</v>
      </c>
      <c r="BK98" s="142">
        <f t="shared" si="9"/>
        <v>0</v>
      </c>
      <c r="BL98" s="12" t="s">
        <v>109</v>
      </c>
      <c r="BM98" s="12" t="s">
        <v>184</v>
      </c>
    </row>
    <row r="99" spans="2:65" s="1" customFormat="1" ht="16.5" customHeight="1">
      <c r="B99" s="130"/>
      <c r="C99" s="131" t="s">
        <v>7</v>
      </c>
      <c r="D99" s="131" t="s">
        <v>104</v>
      </c>
      <c r="E99" s="132" t="s">
        <v>185</v>
      </c>
      <c r="F99" s="133" t="s">
        <v>186</v>
      </c>
      <c r="G99" s="134" t="s">
        <v>107</v>
      </c>
      <c r="H99" s="135">
        <v>2</v>
      </c>
      <c r="I99" s="136"/>
      <c r="J99" s="137">
        <f t="shared" si="0"/>
        <v>0</v>
      </c>
      <c r="K99" s="133" t="s">
        <v>1</v>
      </c>
      <c r="L99" s="26"/>
      <c r="M99" s="138" t="s">
        <v>1</v>
      </c>
      <c r="N99" s="139" t="s">
        <v>40</v>
      </c>
      <c r="O99" s="45"/>
      <c r="P99" s="140">
        <f t="shared" si="1"/>
        <v>0</v>
      </c>
      <c r="Q99" s="140">
        <v>0</v>
      </c>
      <c r="R99" s="140">
        <f t="shared" si="2"/>
        <v>0</v>
      </c>
      <c r="S99" s="140">
        <v>0</v>
      </c>
      <c r="T99" s="141">
        <f t="shared" si="3"/>
        <v>0</v>
      </c>
      <c r="AR99" s="12" t="s">
        <v>109</v>
      </c>
      <c r="AT99" s="12" t="s">
        <v>104</v>
      </c>
      <c r="AU99" s="12" t="s">
        <v>76</v>
      </c>
      <c r="AY99" s="12" t="s">
        <v>101</v>
      </c>
      <c r="BE99" s="142">
        <f t="shared" si="4"/>
        <v>0</v>
      </c>
      <c r="BF99" s="142">
        <f t="shared" si="5"/>
        <v>0</v>
      </c>
      <c r="BG99" s="142">
        <f t="shared" si="6"/>
        <v>0</v>
      </c>
      <c r="BH99" s="142">
        <f t="shared" si="7"/>
        <v>0</v>
      </c>
      <c r="BI99" s="142">
        <f t="shared" si="8"/>
        <v>0</v>
      </c>
      <c r="BJ99" s="12" t="s">
        <v>74</v>
      </c>
      <c r="BK99" s="142">
        <f t="shared" si="9"/>
        <v>0</v>
      </c>
      <c r="BL99" s="12" t="s">
        <v>109</v>
      </c>
      <c r="BM99" s="12" t="s">
        <v>187</v>
      </c>
    </row>
    <row r="100" spans="2:65" s="1" customFormat="1" ht="16.5" customHeight="1">
      <c r="B100" s="130"/>
      <c r="C100" s="131" t="s">
        <v>188</v>
      </c>
      <c r="D100" s="131" t="s">
        <v>104</v>
      </c>
      <c r="E100" s="132" t="s">
        <v>189</v>
      </c>
      <c r="F100" s="133" t="s">
        <v>190</v>
      </c>
      <c r="G100" s="134" t="s">
        <v>107</v>
      </c>
      <c r="H100" s="135">
        <v>11</v>
      </c>
      <c r="I100" s="136"/>
      <c r="J100" s="137">
        <f t="shared" si="0"/>
        <v>0</v>
      </c>
      <c r="K100" s="133" t="s">
        <v>1</v>
      </c>
      <c r="L100" s="26"/>
      <c r="M100" s="138" t="s">
        <v>1</v>
      </c>
      <c r="N100" s="139" t="s">
        <v>40</v>
      </c>
      <c r="O100" s="45"/>
      <c r="P100" s="140">
        <f t="shared" si="1"/>
        <v>0</v>
      </c>
      <c r="Q100" s="140">
        <v>0</v>
      </c>
      <c r="R100" s="140">
        <f t="shared" si="2"/>
        <v>0</v>
      </c>
      <c r="S100" s="140">
        <v>0</v>
      </c>
      <c r="T100" s="141">
        <f t="shared" si="3"/>
        <v>0</v>
      </c>
      <c r="AR100" s="12" t="s">
        <v>109</v>
      </c>
      <c r="AT100" s="12" t="s">
        <v>104</v>
      </c>
      <c r="AU100" s="12" t="s">
        <v>76</v>
      </c>
      <c r="AY100" s="12" t="s">
        <v>101</v>
      </c>
      <c r="BE100" s="142">
        <f t="shared" si="4"/>
        <v>0</v>
      </c>
      <c r="BF100" s="142">
        <f t="shared" si="5"/>
        <v>0</v>
      </c>
      <c r="BG100" s="142">
        <f t="shared" si="6"/>
        <v>0</v>
      </c>
      <c r="BH100" s="142">
        <f t="shared" si="7"/>
        <v>0</v>
      </c>
      <c r="BI100" s="142">
        <f t="shared" si="8"/>
        <v>0</v>
      </c>
      <c r="BJ100" s="12" t="s">
        <v>74</v>
      </c>
      <c r="BK100" s="142">
        <f t="shared" si="9"/>
        <v>0</v>
      </c>
      <c r="BL100" s="12" t="s">
        <v>109</v>
      </c>
      <c r="BM100" s="12" t="s">
        <v>191</v>
      </c>
    </row>
    <row r="101" spans="2:65" s="1" customFormat="1" ht="16.5" customHeight="1">
      <c r="B101" s="130"/>
      <c r="C101" s="131" t="s">
        <v>192</v>
      </c>
      <c r="D101" s="131" t="s">
        <v>104</v>
      </c>
      <c r="E101" s="132" t="s">
        <v>193</v>
      </c>
      <c r="F101" s="133" t="s">
        <v>194</v>
      </c>
      <c r="G101" s="134" t="s">
        <v>195</v>
      </c>
      <c r="H101" s="135">
        <v>6.3</v>
      </c>
      <c r="I101" s="136"/>
      <c r="J101" s="137">
        <f t="shared" si="0"/>
        <v>0</v>
      </c>
      <c r="K101" s="133" t="s">
        <v>1</v>
      </c>
      <c r="L101" s="26"/>
      <c r="M101" s="138" t="s">
        <v>1</v>
      </c>
      <c r="N101" s="139" t="s">
        <v>40</v>
      </c>
      <c r="O101" s="45"/>
      <c r="P101" s="140">
        <f t="shared" si="1"/>
        <v>0</v>
      </c>
      <c r="Q101" s="140">
        <v>0</v>
      </c>
      <c r="R101" s="140">
        <f t="shared" si="2"/>
        <v>0</v>
      </c>
      <c r="S101" s="140">
        <v>0</v>
      </c>
      <c r="T101" s="141">
        <f t="shared" si="3"/>
        <v>0</v>
      </c>
      <c r="AR101" s="12" t="s">
        <v>109</v>
      </c>
      <c r="AT101" s="12" t="s">
        <v>104</v>
      </c>
      <c r="AU101" s="12" t="s">
        <v>76</v>
      </c>
      <c r="AY101" s="12" t="s">
        <v>101</v>
      </c>
      <c r="BE101" s="142">
        <f t="shared" si="4"/>
        <v>0</v>
      </c>
      <c r="BF101" s="142">
        <f t="shared" si="5"/>
        <v>0</v>
      </c>
      <c r="BG101" s="142">
        <f t="shared" si="6"/>
        <v>0</v>
      </c>
      <c r="BH101" s="142">
        <f t="shared" si="7"/>
        <v>0</v>
      </c>
      <c r="BI101" s="142">
        <f t="shared" si="8"/>
        <v>0</v>
      </c>
      <c r="BJ101" s="12" t="s">
        <v>74</v>
      </c>
      <c r="BK101" s="142">
        <f t="shared" si="9"/>
        <v>0</v>
      </c>
      <c r="BL101" s="12" t="s">
        <v>109</v>
      </c>
      <c r="BM101" s="12" t="s">
        <v>196</v>
      </c>
    </row>
    <row r="102" spans="2:65" s="1" customFormat="1" ht="16.5" customHeight="1">
      <c r="B102" s="130"/>
      <c r="C102" s="131" t="s">
        <v>197</v>
      </c>
      <c r="D102" s="131" t="s">
        <v>104</v>
      </c>
      <c r="E102" s="132" t="s">
        <v>198</v>
      </c>
      <c r="F102" s="133" t="s">
        <v>199</v>
      </c>
      <c r="G102" s="134" t="s">
        <v>195</v>
      </c>
      <c r="H102" s="135">
        <v>14</v>
      </c>
      <c r="I102" s="136"/>
      <c r="J102" s="137">
        <f t="shared" si="0"/>
        <v>0</v>
      </c>
      <c r="K102" s="133" t="s">
        <v>1</v>
      </c>
      <c r="L102" s="26"/>
      <c r="M102" s="138" t="s">
        <v>1</v>
      </c>
      <c r="N102" s="139" t="s">
        <v>40</v>
      </c>
      <c r="O102" s="45"/>
      <c r="P102" s="140">
        <f t="shared" si="1"/>
        <v>0</v>
      </c>
      <c r="Q102" s="140">
        <v>0</v>
      </c>
      <c r="R102" s="140">
        <f t="shared" si="2"/>
        <v>0</v>
      </c>
      <c r="S102" s="140">
        <v>0</v>
      </c>
      <c r="T102" s="141">
        <f t="shared" si="3"/>
        <v>0</v>
      </c>
      <c r="AR102" s="12" t="s">
        <v>109</v>
      </c>
      <c r="AT102" s="12" t="s">
        <v>104</v>
      </c>
      <c r="AU102" s="12" t="s">
        <v>76</v>
      </c>
      <c r="AY102" s="12" t="s">
        <v>101</v>
      </c>
      <c r="BE102" s="142">
        <f t="shared" si="4"/>
        <v>0</v>
      </c>
      <c r="BF102" s="142">
        <f t="shared" si="5"/>
        <v>0</v>
      </c>
      <c r="BG102" s="142">
        <f t="shared" si="6"/>
        <v>0</v>
      </c>
      <c r="BH102" s="142">
        <f t="shared" si="7"/>
        <v>0</v>
      </c>
      <c r="BI102" s="142">
        <f t="shared" si="8"/>
        <v>0</v>
      </c>
      <c r="BJ102" s="12" t="s">
        <v>74</v>
      </c>
      <c r="BK102" s="142">
        <f t="shared" si="9"/>
        <v>0</v>
      </c>
      <c r="BL102" s="12" t="s">
        <v>109</v>
      </c>
      <c r="BM102" s="12" t="s">
        <v>200</v>
      </c>
    </row>
    <row r="103" spans="2:65" s="1" customFormat="1" ht="16.5" customHeight="1">
      <c r="B103" s="130"/>
      <c r="C103" s="131" t="s">
        <v>201</v>
      </c>
      <c r="D103" s="131" t="s">
        <v>104</v>
      </c>
      <c r="E103" s="132" t="s">
        <v>202</v>
      </c>
      <c r="F103" s="133" t="s">
        <v>203</v>
      </c>
      <c r="G103" s="134" t="s">
        <v>204</v>
      </c>
      <c r="H103" s="143"/>
      <c r="I103" s="136"/>
      <c r="J103" s="137">
        <f t="shared" si="0"/>
        <v>0</v>
      </c>
      <c r="K103" s="133" t="s">
        <v>108</v>
      </c>
      <c r="L103" s="26"/>
      <c r="M103" s="138" t="s">
        <v>1</v>
      </c>
      <c r="N103" s="139" t="s">
        <v>40</v>
      </c>
      <c r="O103" s="45"/>
      <c r="P103" s="140">
        <f t="shared" si="1"/>
        <v>0</v>
      </c>
      <c r="Q103" s="140">
        <v>0</v>
      </c>
      <c r="R103" s="140">
        <f t="shared" si="2"/>
        <v>0</v>
      </c>
      <c r="S103" s="140">
        <v>0</v>
      </c>
      <c r="T103" s="141">
        <f t="shared" si="3"/>
        <v>0</v>
      </c>
      <c r="AR103" s="12" t="s">
        <v>109</v>
      </c>
      <c r="AT103" s="12" t="s">
        <v>104</v>
      </c>
      <c r="AU103" s="12" t="s">
        <v>76</v>
      </c>
      <c r="AY103" s="12" t="s">
        <v>101</v>
      </c>
      <c r="BE103" s="142">
        <f t="shared" si="4"/>
        <v>0</v>
      </c>
      <c r="BF103" s="142">
        <f t="shared" si="5"/>
        <v>0</v>
      </c>
      <c r="BG103" s="142">
        <f t="shared" si="6"/>
        <v>0</v>
      </c>
      <c r="BH103" s="142">
        <f t="shared" si="7"/>
        <v>0</v>
      </c>
      <c r="BI103" s="142">
        <f t="shared" si="8"/>
        <v>0</v>
      </c>
      <c r="BJ103" s="12" t="s">
        <v>74</v>
      </c>
      <c r="BK103" s="142">
        <f t="shared" si="9"/>
        <v>0</v>
      </c>
      <c r="BL103" s="12" t="s">
        <v>109</v>
      </c>
      <c r="BM103" s="12" t="s">
        <v>205</v>
      </c>
    </row>
    <row r="104" spans="2:65" s="10" customFormat="1" ht="25.9" customHeight="1">
      <c r="B104" s="117"/>
      <c r="D104" s="118" t="s">
        <v>68</v>
      </c>
      <c r="E104" s="119" t="s">
        <v>206</v>
      </c>
      <c r="F104" s="119" t="s">
        <v>207</v>
      </c>
      <c r="I104" s="120"/>
      <c r="J104" s="121">
        <f>BK104</f>
        <v>0</v>
      </c>
      <c r="L104" s="117"/>
      <c r="M104" s="122"/>
      <c r="N104" s="123"/>
      <c r="O104" s="123"/>
      <c r="P104" s="124">
        <f>SUM(P105:P109)</f>
        <v>0</v>
      </c>
      <c r="Q104" s="123"/>
      <c r="R104" s="124">
        <f>SUM(R105:R109)</f>
        <v>0</v>
      </c>
      <c r="S104" s="123"/>
      <c r="T104" s="125">
        <f>SUM(T105:T109)</f>
        <v>0</v>
      </c>
      <c r="AR104" s="118" t="s">
        <v>118</v>
      </c>
      <c r="AT104" s="126" t="s">
        <v>68</v>
      </c>
      <c r="AU104" s="126" t="s">
        <v>69</v>
      </c>
      <c r="AY104" s="118" t="s">
        <v>101</v>
      </c>
      <c r="BK104" s="127">
        <f>SUM(BK105:BK109)</f>
        <v>0</v>
      </c>
    </row>
    <row r="105" spans="2:65" s="1" customFormat="1" ht="16.5" customHeight="1">
      <c r="B105" s="130"/>
      <c r="C105" s="144" t="s">
        <v>208</v>
      </c>
      <c r="D105" s="144" t="s">
        <v>209</v>
      </c>
      <c r="E105" s="145" t="s">
        <v>210</v>
      </c>
      <c r="F105" s="146" t="s">
        <v>211</v>
      </c>
      <c r="G105" s="147" t="s">
        <v>107</v>
      </c>
      <c r="H105" s="148">
        <v>1</v>
      </c>
      <c r="I105" s="149"/>
      <c r="J105" s="150">
        <f>ROUND(I105*H105,2)</f>
        <v>0</v>
      </c>
      <c r="K105" s="146" t="s">
        <v>1</v>
      </c>
      <c r="L105" s="151"/>
      <c r="M105" s="152" t="s">
        <v>1</v>
      </c>
      <c r="N105" s="153" t="s">
        <v>40</v>
      </c>
      <c r="O105" s="45"/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2" t="s">
        <v>212</v>
      </c>
      <c r="AT105" s="12" t="s">
        <v>209</v>
      </c>
      <c r="AU105" s="12" t="s">
        <v>74</v>
      </c>
      <c r="AY105" s="12" t="s">
        <v>101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2" t="s">
        <v>74</v>
      </c>
      <c r="BK105" s="142">
        <f>ROUND(I105*H105,2)</f>
        <v>0</v>
      </c>
      <c r="BL105" s="12" t="s">
        <v>212</v>
      </c>
      <c r="BM105" s="12" t="s">
        <v>213</v>
      </c>
    </row>
    <row r="106" spans="2:65" s="1" customFormat="1" ht="16.5" customHeight="1">
      <c r="B106" s="130"/>
      <c r="C106" s="144" t="s">
        <v>214</v>
      </c>
      <c r="D106" s="144" t="s">
        <v>209</v>
      </c>
      <c r="E106" s="145" t="s">
        <v>215</v>
      </c>
      <c r="F106" s="146" t="s">
        <v>216</v>
      </c>
      <c r="G106" s="147" t="s">
        <v>107</v>
      </c>
      <c r="H106" s="148">
        <v>1</v>
      </c>
      <c r="I106" s="149"/>
      <c r="J106" s="150">
        <f>ROUND(I106*H106,2)</f>
        <v>0</v>
      </c>
      <c r="K106" s="146" t="s">
        <v>1</v>
      </c>
      <c r="L106" s="151"/>
      <c r="M106" s="152" t="s">
        <v>1</v>
      </c>
      <c r="N106" s="153" t="s">
        <v>40</v>
      </c>
      <c r="O106" s="45"/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2" t="s">
        <v>212</v>
      </c>
      <c r="AT106" s="12" t="s">
        <v>209</v>
      </c>
      <c r="AU106" s="12" t="s">
        <v>74</v>
      </c>
      <c r="AY106" s="12" t="s">
        <v>101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2" t="s">
        <v>74</v>
      </c>
      <c r="BK106" s="142">
        <f>ROUND(I106*H106,2)</f>
        <v>0</v>
      </c>
      <c r="BL106" s="12" t="s">
        <v>212</v>
      </c>
      <c r="BM106" s="12" t="s">
        <v>217</v>
      </c>
    </row>
    <row r="107" spans="2:65" s="1" customFormat="1" ht="16.5" customHeight="1">
      <c r="B107" s="130"/>
      <c r="C107" s="144" t="s">
        <v>218</v>
      </c>
      <c r="D107" s="144" t="s">
        <v>209</v>
      </c>
      <c r="E107" s="145" t="s">
        <v>219</v>
      </c>
      <c r="F107" s="146" t="s">
        <v>220</v>
      </c>
      <c r="G107" s="147" t="s">
        <v>221</v>
      </c>
      <c r="H107" s="148">
        <v>16</v>
      </c>
      <c r="I107" s="149"/>
      <c r="J107" s="150">
        <f>ROUND(I107*H107,2)</f>
        <v>0</v>
      </c>
      <c r="K107" s="146" t="s">
        <v>1</v>
      </c>
      <c r="L107" s="151"/>
      <c r="M107" s="152" t="s">
        <v>1</v>
      </c>
      <c r="N107" s="153" t="s">
        <v>40</v>
      </c>
      <c r="O107" s="45"/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2" t="s">
        <v>212</v>
      </c>
      <c r="AT107" s="12" t="s">
        <v>209</v>
      </c>
      <c r="AU107" s="12" t="s">
        <v>74</v>
      </c>
      <c r="AY107" s="12" t="s">
        <v>101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2" t="s">
        <v>74</v>
      </c>
      <c r="BK107" s="142">
        <f>ROUND(I107*H107,2)</f>
        <v>0</v>
      </c>
      <c r="BL107" s="12" t="s">
        <v>212</v>
      </c>
      <c r="BM107" s="12" t="s">
        <v>222</v>
      </c>
    </row>
    <row r="108" spans="2:65" s="1" customFormat="1" ht="16.5" customHeight="1">
      <c r="B108" s="130"/>
      <c r="C108" s="144" t="s">
        <v>223</v>
      </c>
      <c r="D108" s="144" t="s">
        <v>209</v>
      </c>
      <c r="E108" s="145" t="s">
        <v>224</v>
      </c>
      <c r="F108" s="146" t="s">
        <v>225</v>
      </c>
      <c r="G108" s="147" t="s">
        <v>221</v>
      </c>
      <c r="H108" s="148">
        <v>8</v>
      </c>
      <c r="I108" s="149"/>
      <c r="J108" s="150">
        <f>ROUND(I108*H108,2)</f>
        <v>0</v>
      </c>
      <c r="K108" s="146" t="s">
        <v>1</v>
      </c>
      <c r="L108" s="151"/>
      <c r="M108" s="152" t="s">
        <v>1</v>
      </c>
      <c r="N108" s="153" t="s">
        <v>40</v>
      </c>
      <c r="O108" s="45"/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2" t="s">
        <v>212</v>
      </c>
      <c r="AT108" s="12" t="s">
        <v>209</v>
      </c>
      <c r="AU108" s="12" t="s">
        <v>74</v>
      </c>
      <c r="AY108" s="12" t="s">
        <v>101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2" t="s">
        <v>74</v>
      </c>
      <c r="BK108" s="142">
        <f>ROUND(I108*H108,2)</f>
        <v>0</v>
      </c>
      <c r="BL108" s="12" t="s">
        <v>212</v>
      </c>
      <c r="BM108" s="12" t="s">
        <v>226</v>
      </c>
    </row>
    <row r="109" spans="2:65" s="1" customFormat="1" ht="16.5" customHeight="1">
      <c r="B109" s="130"/>
      <c r="C109" s="144" t="s">
        <v>227</v>
      </c>
      <c r="D109" s="144" t="s">
        <v>209</v>
      </c>
      <c r="E109" s="145" t="s">
        <v>228</v>
      </c>
      <c r="F109" s="146" t="s">
        <v>229</v>
      </c>
      <c r="G109" s="147" t="s">
        <v>107</v>
      </c>
      <c r="H109" s="148">
        <v>1</v>
      </c>
      <c r="I109" s="149"/>
      <c r="J109" s="150">
        <f>ROUND(I109*H109,2)</f>
        <v>0</v>
      </c>
      <c r="K109" s="146" t="s">
        <v>1</v>
      </c>
      <c r="L109" s="151"/>
      <c r="M109" s="154" t="s">
        <v>1</v>
      </c>
      <c r="N109" s="155" t="s">
        <v>40</v>
      </c>
      <c r="O109" s="156"/>
      <c r="P109" s="157">
        <f>O109*H109</f>
        <v>0</v>
      </c>
      <c r="Q109" s="157">
        <v>0</v>
      </c>
      <c r="R109" s="157">
        <f>Q109*H109</f>
        <v>0</v>
      </c>
      <c r="S109" s="157">
        <v>0</v>
      </c>
      <c r="T109" s="158">
        <f>S109*H109</f>
        <v>0</v>
      </c>
      <c r="AR109" s="12" t="s">
        <v>212</v>
      </c>
      <c r="AT109" s="12" t="s">
        <v>209</v>
      </c>
      <c r="AU109" s="12" t="s">
        <v>74</v>
      </c>
      <c r="AY109" s="12" t="s">
        <v>101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2" t="s">
        <v>74</v>
      </c>
      <c r="BK109" s="142">
        <f>ROUND(I109*H109,2)</f>
        <v>0</v>
      </c>
      <c r="BL109" s="12" t="s">
        <v>212</v>
      </c>
      <c r="BM109" s="12" t="s">
        <v>230</v>
      </c>
    </row>
    <row r="110" spans="2:65" s="1" customFormat="1" ht="6.95" customHeight="1">
      <c r="B110" s="35"/>
      <c r="C110" s="36"/>
      <c r="D110" s="36"/>
      <c r="E110" s="36"/>
      <c r="F110" s="36"/>
      <c r="G110" s="36"/>
      <c r="H110" s="36"/>
      <c r="I110" s="91"/>
      <c r="J110" s="36"/>
      <c r="K110" s="36"/>
      <c r="L110" s="26"/>
    </row>
  </sheetData>
  <autoFilter ref="C75:K109"/>
  <mergeCells count="6">
    <mergeCell ref="L2:V2"/>
    <mergeCell ref="E7:H7"/>
    <mergeCell ref="E16:H16"/>
    <mergeCell ref="E25:H25"/>
    <mergeCell ref="E46:H46"/>
    <mergeCell ref="E68:H6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JK6241VZTz1 - Zřízení kli...</vt:lpstr>
      <vt:lpstr>'JK6241VZTz1 - Zřízení kli...'!Názvy_tisku</vt:lpstr>
      <vt:lpstr>'Rekapitulace stavby'!Názvy_tisku</vt:lpstr>
      <vt:lpstr>'JK6241VZTz1 - Zřízení kli...'!Oblast_tisku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HP\HP</dc:creator>
  <cp:lastModifiedBy>Bořecký Aleš</cp:lastModifiedBy>
  <dcterms:created xsi:type="dcterms:W3CDTF">2019-10-03T11:36:42Z</dcterms:created>
  <dcterms:modified xsi:type="dcterms:W3CDTF">2019-10-03T12:08:06Z</dcterms:modified>
</cp:coreProperties>
</file>