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88" windowWidth="22716" windowHeight="8940" activeTab="0"/>
  </bookViews>
  <sheets>
    <sheet name="Rekapitulace stavby" sheetId="1" r:id="rId1"/>
    <sheet name="SO 01 - Kostel sv.Václava..." sheetId="2" r:id="rId2"/>
    <sheet name="SO 02 - Sanace stávajícíh..." sheetId="3" r:id="rId3"/>
    <sheet name="PS - Lešení okolo objektu" sheetId="4" r:id="rId4"/>
    <sheet name="VN a ON - Vedlejší a osta..." sheetId="5" r:id="rId5"/>
    <sheet name="Pokyny pro vyplnění" sheetId="6" r:id="rId6"/>
  </sheets>
  <definedNames>
    <definedName name="_xlnm._FilterDatabase" localSheetId="3" hidden="1">'PS - Lešení okolo objektu'!$C$86:$K$301</definedName>
    <definedName name="_xlnm._FilterDatabase" localSheetId="1" hidden="1">'SO 01 - Kostel sv.Václava...'!$C$94:$K$468</definedName>
    <definedName name="_xlnm._FilterDatabase" localSheetId="2" hidden="1">'SO 02 - Sanace stávajícíh...'!$C$86:$K$306</definedName>
    <definedName name="_xlnm._FilterDatabase" localSheetId="4" hidden="1">'VN a ON - Vedlejší a osta...'!$C$82:$K$126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3">'PS - Lešení okolo objektu'!$C$4:$J$39,'PS - Lešení okolo objektu'!$C$45:$J$68,'PS - Lešení okolo objektu'!$C$74:$K$301</definedName>
    <definedName name="_xlnm.Print_Area" localSheetId="0">'Rekapitulace stavby'!$D$4:$AO$36,'Rekapitulace stavby'!$C$42:$AQ$59</definedName>
    <definedName name="_xlnm.Print_Area" localSheetId="1">'SO 01 - Kostel sv.Václava...'!$C$4:$J$39,'SO 01 - Kostel sv.Václava...'!$C$45:$J$76,'SO 01 - Kostel sv.Václava...'!$C$82:$K$468</definedName>
    <definedName name="_xlnm.Print_Area" localSheetId="2">'SO 02 - Sanace stávajícíh...'!$C$4:$J$39,'SO 02 - Sanace stávajícíh...'!$C$45:$J$68,'SO 02 - Sanace stávajícíh...'!$C$74:$K$306</definedName>
    <definedName name="_xlnm.Print_Area" localSheetId="4">'VN a ON - Vedlejší a osta...'!$C$4:$J$39,'VN a ON - Vedlejší a osta...'!$C$45:$J$64,'VN a ON - Vedlejší a osta...'!$C$70:$K$126</definedName>
    <definedName name="_xlnm.Print_Titles" localSheetId="0">'Rekapitulace stavby'!$52:$52</definedName>
    <definedName name="_xlnm.Print_Titles" localSheetId="1">'SO 01 - Kostel sv.Václava...'!$94:$94</definedName>
    <definedName name="_xlnm.Print_Titles" localSheetId="2">'SO 02 - Sanace stávajícíh...'!$86:$86</definedName>
    <definedName name="_xlnm.Print_Titles" localSheetId="3">'PS - Lešení okolo objektu'!$86:$86</definedName>
    <definedName name="_xlnm.Print_Titles" localSheetId="4">'VN a ON - Vedlejší a osta...'!$82:$82</definedName>
  </definedNames>
  <calcPr calcId="145621"/>
</workbook>
</file>

<file path=xl/sharedStrings.xml><?xml version="1.0" encoding="utf-8"?>
<sst xmlns="http://schemas.openxmlformats.org/spreadsheetml/2006/main" count="9965" uniqueCount="1325">
  <si>
    <t>Export Komplet</t>
  </si>
  <si>
    <t>VZ</t>
  </si>
  <si>
    <t>2.0</t>
  </si>
  <si>
    <t>ZAMOK</t>
  </si>
  <si>
    <t>False</t>
  </si>
  <si>
    <t>{e1a5df72-a113-437a-883a-447c1859f5ba}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</si>
  <si>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</si>
  <si>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</si>
  <si>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</si>
  <si>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</si>
  <si>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</si>
  <si>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</si>
  <si>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</si>
  <si>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</si>
  <si>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EM2017-158/2021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</si>
  <si>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</si>
  <si>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</si>
  <si>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Kostel sv.Václava v Opavě - oprava střechy</t>
  </si>
  <si>
    <t>KSO:</t>
  </si>
  <si>
    <t/>
  </si>
  <si>
    <t>CC-CZ:</t>
  </si>
  <si>
    <t>Místo:</t>
  </si>
  <si>
    <t>Opava</t>
  </si>
  <si>
    <t>Datum:</t>
  </si>
  <si>
    <t>12.11.2020</t>
  </si>
  <si>
    <t>Zadavatel:</t>
  </si>
  <si>
    <t>IČ:</t>
  </si>
  <si>
    <t>Satutární město Opava, Horní náměstí 382/69 Opava</t>
  </si>
  <si>
    <t>DIČ:</t>
  </si>
  <si>
    <t>Uchazeč:</t>
  </si>
  <si>
    <t>Vyplň údaj</t>
  </si>
  <si>
    <t>Projektant:</t>
  </si>
  <si>
    <t>Ateliér EMMET s.r.o.</t>
  </si>
  <si>
    <t>True</t>
  </si>
  <si>
    <t>Zpracovatel:</t>
  </si>
  <si>
    <t>Ing.Urbanová (c.ú.2020/2)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</si>
  <si>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</si>
  <si>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</si>
  <si>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</si>
  <si>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</si>
  <si>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</si>
  <si>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</si>
  <si>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</si>
  <si>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</si>
  <si>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</si>
  <si>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</si>
  <si>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</si>
  <si>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</si>
  <si>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</si>
  <si>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</si>
  <si>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</si>
  <si>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</si>
  <si>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</si>
  <si>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</si>
  <si>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</si>
  <si>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</si>
  <si>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</si>
  <si>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</si>
  <si>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</si>
  <si>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</si>
  <si>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</si>
  <si>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</si>
  <si>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</si>
  <si>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</si>
  <si>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</si>
  <si>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</si>
  <si>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</si>
  <si>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</si>
  <si>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</si>
  <si>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</si>
  <si>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</si>
  <si>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</si>
  <si>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</si>
  <si>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</si>
  <si>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</si>
  <si>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</si>
  <si>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</si>
  <si>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</si>
  <si>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Kostel sv.Václava - hlavní loď</t>
  </si>
  <si>
    <t>STA</t>
  </si>
  <si>
    <t>1</t>
  </si>
  <si>
    <t>{651bc72d-bf63-4f3b-8cb1-5e2b946b390e}</t>
  </si>
  <si>
    <t>2</t>
  </si>
  <si>
    <t>SO 02</t>
  </si>
  <si>
    <t>Sanace stávajícího krovu</t>
  </si>
  <si>
    <t>{5bc9230e-b866-4df4-a6f7-f9ec3479582a}</t>
  </si>
  <si>
    <t>PS</t>
  </si>
  <si>
    <t>Lešení okolo objektu</t>
  </si>
  <si>
    <t>{d30edf67-805c-44b9-8fbe-783764c6bfe0}</t>
  </si>
  <si>
    <t>VN a ON</t>
  </si>
  <si>
    <t>Vedlejší a ostatní náklady</t>
  </si>
  <si>
    <t>{ae7ea833-d6d4-482f-8693-1659f997d238}</t>
  </si>
  <si>
    <t>KRYCÍ LIST SOUPISU PRACÍ</t>
  </si>
  <si>
    <t>Objekt:</t>
  </si>
  <si>
    <t>SO 01 - Kostel sv.Václava - hlavní loď</t>
  </si>
  <si>
    <t>Ing.Urbanová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</si>
  <si>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</si>
  <si>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</si>
  <si>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</si>
  <si>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</si>
  <si>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</si>
  <si>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Přípravné práce</t>
  </si>
  <si>
    <t xml:space="preserve">    3 - Svislé a kompletní konstrukce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</si>
  <si>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</si>
  <si>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</si>
  <si>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</si>
  <si>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</si>
  <si>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</si>
  <si>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</si>
  <si>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</si>
  <si>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</si>
  <si>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</si>
  <si>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</si>
  <si>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</si>
  <si>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</si>
  <si>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799 - Samostatné rozpočty prací PSV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</si>
  <si>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</si>
  <si>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</si>
  <si>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</si>
  <si>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</si>
  <si>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</si>
  <si>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</si>
  <si>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</si>
  <si>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</si>
  <si>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</si>
  <si>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</si>
  <si>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</si>
  <si>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</si>
  <si>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</si>
  <si>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</si>
  <si>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</si>
  <si>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</si>
  <si>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Přípravné práce</t>
  </si>
  <si>
    <t>K</t>
  </si>
  <si>
    <t>184813212</t>
  </si>
  <si>
    <t>Ochranné oplocení kořenové zóny stromu v rovině nebo na svahu do 1:5, výšky přes 1500 do 2000 mm</t>
  </si>
  <si>
    <t>m</t>
  </si>
  <si>
    <t>CS ÚRS 2021 01</t>
  </si>
  <si>
    <t>4</t>
  </si>
  <si>
    <t>360739440</t>
  </si>
  <si>
    <t>VV</t>
  </si>
  <si>
    <t xml:space="preserve">"viz. celková situace" </t>
  </si>
  <si>
    <t>"ochranné bednění stromu u čelní fasády objektu "  (3,14*0,75*0,75)</t>
  </si>
  <si>
    <t xml:space="preserve">"bednění bude odstraněno po ukončení stavbních prací" </t>
  </si>
  <si>
    <t>184813252</t>
  </si>
  <si>
    <t>Odstranění ochranného oplocení kořenové zóny stromu v rovině nebo na svahu do 1:5, výšky přes 1500 do 2000 mm</t>
  </si>
  <si>
    <t>1940979642</t>
  </si>
  <si>
    <t>3</t>
  </si>
  <si>
    <t>184813RP22</t>
  </si>
  <si>
    <t>Ochranné bednění pro informační vitrínu - montáž, dodávka, demontáž</t>
  </si>
  <si>
    <t>kus</t>
  </si>
  <si>
    <t>VLASTNÍ</t>
  </si>
  <si>
    <t>1961973984</t>
  </si>
  <si>
    <t>" Ochranné bednění informační vitríny" 1</t>
  </si>
  <si>
    <t xml:space="preserve">"bednění bude odstraněno po ukončení stavebních prací" </t>
  </si>
  <si>
    <t>Svislé a kompletní konstrukce</t>
  </si>
  <si>
    <t>317122RP1</t>
  </si>
  <si>
    <t>Oprava stávajících říms na fasádě objektu vyložených do 300 mm (s dodáním hmot)</t>
  </si>
  <si>
    <t>-1418688691</t>
  </si>
  <si>
    <t xml:space="preserve">"oprava řims pod okapem v místech kde dojde k jejich porušení " </t>
  </si>
  <si>
    <t xml:space="preserve">"oprava včetně dodávky materiálu, nové fasádní omítky dle stávající " </t>
  </si>
  <si>
    <t>"předpoklad  50 % z celkové délky" (54,97+11,08+34,88+6,5+4,58)/100*50</t>
  </si>
  <si>
    <t>9</t>
  </si>
  <si>
    <t>Ostatní konstrukce a práce, bourání</t>
  </si>
  <si>
    <t>5</t>
  </si>
  <si>
    <t>952901114</t>
  </si>
  <si>
    <t>Vyčištění budov nebo objektů před předáním do užívání budov bytové nebo občanské výstavby, světlé výšky podlaží přes 4 m</t>
  </si>
  <si>
    <t>m2</t>
  </si>
  <si>
    <t>-283539758</t>
  </si>
  <si>
    <t>"úklid objektu po provedení stavebních prací" 11,08*54,97</t>
  </si>
  <si>
    <t>"vyčištění budov nebo objektů před předáním do užívání - zametení a umytí podlah, dlažeb, obkladů, schodů v místnostech  "</t>
  </si>
  <si>
    <t xml:space="preserve">"chodbách a schodištích, vyčištění a umytí oken, dveří s rámy, zárubněmi, umytí a vyčištění jiných zasklených a natíraných ploch" </t>
  </si>
  <si>
    <t>"zařizovacích předmětů, při světlé výšce podlaží přes 4 m"</t>
  </si>
  <si>
    <t>94</t>
  </si>
  <si>
    <t>Lešení a stavební výtahy</t>
  </si>
  <si>
    <t>6</t>
  </si>
  <si>
    <t>949101112</t>
  </si>
  <si>
    <t>Lešení pomocné pracovní pro objekty pozemních staveb pro zatížení do 150 kg/m2, o výšce lešeňové podlahy přes 1,9 do 3,5 m</t>
  </si>
  <si>
    <t>-1948442510</t>
  </si>
  <si>
    <t>"pomocné lešení  pro práce uvnitř objektu po obvodu vnitřního zdiva"  (32,561*2+8,03*2+8,03*2+18,74*2)*1,2</t>
  </si>
  <si>
    <t>997</t>
  </si>
  <si>
    <t>Přesun sutě</t>
  </si>
  <si>
    <t>7</t>
  </si>
  <si>
    <t>997013157</t>
  </si>
  <si>
    <t>Vnitrostaveništní doprava suti a vybouraných hmot vodorovně do 50 m svisle s omezením mechanizace pro budovy a haly výšky přes 21 do 24 m</t>
  </si>
  <si>
    <t>t</t>
  </si>
  <si>
    <t>-1137638572</t>
  </si>
  <si>
    <t>8</t>
  </si>
  <si>
    <t>997013313</t>
  </si>
  <si>
    <t>Doprava suti shozem montáž a demontáž shozu výšky přes 20 do 30 m</t>
  </si>
  <si>
    <t>1251636027</t>
  </si>
  <si>
    <t xml:space="preserve">"shoz suti pro demontáž střešní krytiny"  </t>
  </si>
  <si>
    <t>"shozy budou dva" 20,0*2</t>
  </si>
  <si>
    <t>997013323</t>
  </si>
  <si>
    <t>Doprava suti shozem montáž a demontáž shozu výšky Příplatek za první a každý další den použití shozu k ceně -3313</t>
  </si>
  <si>
    <t>-1777935462</t>
  </si>
  <si>
    <t>"shozy budou dva předpoklad  30 dní" 20,0*2*30</t>
  </si>
  <si>
    <t>10</t>
  </si>
  <si>
    <t>997013501</t>
  </si>
  <si>
    <t>Odvoz suti a vybouraných hmot na skládku nebo meziskládku se složením, na vzdálenost do 1 km</t>
  </si>
  <si>
    <t>-1899141957</t>
  </si>
  <si>
    <t>11</t>
  </si>
  <si>
    <t>997013509</t>
  </si>
  <si>
    <t>Odvoz suti a vybouraných hmot na skládku nebo meziskládku se složením, na vzdálenost Příplatek k ceně za každý další i započatý 1 km přes 1 km</t>
  </si>
  <si>
    <t>1634320244</t>
  </si>
  <si>
    <t>"předpoklad skládka do 20 km" 20,0*53,653</t>
  </si>
  <si>
    <t>12</t>
  </si>
  <si>
    <t>997013631</t>
  </si>
  <si>
    <t>Poplatek za uložení stavebního odpadu na skládce (skládkovné) směsného stavebního a demoličního zatříděného do Katalogu odpadů pod kódem 17 09 04</t>
  </si>
  <si>
    <t>-1892816688</t>
  </si>
  <si>
    <t>53,653-6,20</t>
  </si>
  <si>
    <t>13</t>
  </si>
  <si>
    <t>997013847</t>
  </si>
  <si>
    <t>Poplatek za uložení stavebního odpadu na skládce (skládkovné) asfaltového s obsahem dehtu zatříděného do Katalogu odpadů pod kódem 17 03 01</t>
  </si>
  <si>
    <t>1488561484</t>
  </si>
  <si>
    <t>998</t>
  </si>
  <si>
    <t>Přesun hmot</t>
  </si>
  <si>
    <t>14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</si>
  <si>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</si>
  <si>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</si>
  <si>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1605111807</t>
  </si>
  <si>
    <t>PSV</t>
  </si>
  <si>
    <t>Práce a dodávky PSV</t>
  </si>
  <si>
    <t>712</t>
  </si>
  <si>
    <t>Povlakové krytiny</t>
  </si>
  <si>
    <t>712600831</t>
  </si>
  <si>
    <t>Odstranění ze střech šikmých přes 30° do 45° krytiny povlakové jednovrstvé</t>
  </si>
  <si>
    <t>16</t>
  </si>
  <si>
    <t>-1951448942</t>
  </si>
  <si>
    <t xml:space="preserve">"viz. půdorys střechy a řez A-A - stávající stav" </t>
  </si>
  <si>
    <t xml:space="preserve">"odstranení stávající pískované lepenky jako podkladu břidlicové krytiny" </t>
  </si>
  <si>
    <t>"odstranění podkladu stávající krytiny hlavní lodě" (7,7+1,67)*54,97*2</t>
  </si>
  <si>
    <t>712600898</t>
  </si>
  <si>
    <t>Odstranění ze střech šikmých přes 30° do 45° Příplatek k cenám - 0831 až - 0851 za sklon přes 45° do 60°</t>
  </si>
  <si>
    <t>-277523868</t>
  </si>
  <si>
    <t xml:space="preserve">"odstranení stávající pískované lepenky jako podkladu břidlicové krytiny sklon střechy je 55° " </t>
  </si>
  <si>
    <t>"odstranění podkladu  stávající krytiny hlavní lodě" (7,7+1,67)*54,97*2</t>
  </si>
  <si>
    <t>762</t>
  </si>
  <si>
    <t>Konstrukce tesařské</t>
  </si>
  <si>
    <t>17</t>
  </si>
  <si>
    <t>762341811</t>
  </si>
  <si>
    <t>Demontáž bednění a laťování bednění střech rovných, obloukových, sklonu do 60° se všemi nadstřešními konstrukcemi z prken hrubých, hoblovaných tl. do 32 mm</t>
  </si>
  <si>
    <t>495876601</t>
  </si>
  <si>
    <t xml:space="preserve">"demontáž stávajího bednění postupně po dílčích úsecích " </t>
  </si>
  <si>
    <t xml:space="preserve">"předpokládaná výměna  a demontaže bednění  rozsahu 50 % " </t>
  </si>
  <si>
    <t xml:space="preserve">"přesný rozsah výměny a demontáže bude určen v průběhu provádění stavby dle skutečné míry poškození a dle" </t>
  </si>
  <si>
    <t xml:space="preserve">"závěrů provedených průzkumů" </t>
  </si>
  <si>
    <t>"odstranění bednění stávající krytiny hlavní lodě" (7,7+1,67)*54,97*2</t>
  </si>
  <si>
    <t>"obložení bednění  pultového vikýře na severní straně objektu" 2,5*2+0,5</t>
  </si>
  <si>
    <t>Mezisoučet</t>
  </si>
  <si>
    <t>"předpokládaná plocha bednění pro výměnu" 1030,138/100*50</t>
  </si>
  <si>
    <t>18</t>
  </si>
  <si>
    <t>762341210</t>
  </si>
  <si>
    <t>Bednění a laťování montáž bednění střech rovných a šikmých sklonu do 60° s vyřezáním otvorů z prken hrubých na sraz tl. do 32 mm</t>
  </si>
  <si>
    <t>1868493987</t>
  </si>
  <si>
    <t>19</t>
  </si>
  <si>
    <t>762341RP66</t>
  </si>
  <si>
    <t>Montáž bednění střech rovných a šikmých sklonu do 60° z hrubých prken na sraz pro vikýř typu volského oka</t>
  </si>
  <si>
    <t>1430679308</t>
  </si>
  <si>
    <t xml:space="preserve">"bednění pro vytvoření nového vikýře typu volské oko" </t>
  </si>
  <si>
    <t>"dle stávajícího vikýře" (5,0+3,0*2)*2</t>
  </si>
  <si>
    <t>20</t>
  </si>
  <si>
    <t>M</t>
  </si>
  <si>
    <t>605151RP10</t>
  </si>
  <si>
    <t>řezivo jehličnaté prkno  20 - 30 mm sušené, upravené  (ošetřené proti houbám a dřevokaznému hmyzu )</t>
  </si>
  <si>
    <t>m3</t>
  </si>
  <si>
    <t>32</t>
  </si>
  <si>
    <t>1302489293</t>
  </si>
  <si>
    <t xml:space="preserve">"včetně zkosené hrany bednění" </t>
  </si>
  <si>
    <t>"viz. montáž + ztratné" 515,069*0,025+22,0*0,025</t>
  </si>
  <si>
    <t>13,427*1,1 'Přepočtené koeficientem množství</t>
  </si>
  <si>
    <t>762395000</t>
  </si>
  <si>
    <t>Spojovací prostředky krovů, bednění a laťování, nadstřešních konstrukcí svory, prkna, hřebíky, pásová ocel, vruty</t>
  </si>
  <si>
    <t>995923346</t>
  </si>
  <si>
    <t xml:space="preserve">"bednění bude sejmuto  a vyměněno jen v rozsahu určeném při provádění stavby " </t>
  </si>
  <si>
    <t>"spojovací prostředky pro nové bednění" 14,770</t>
  </si>
  <si>
    <t>22</t>
  </si>
  <si>
    <t>762810016</t>
  </si>
  <si>
    <t>Záklop stropů z dřevoštěpkových desek OSB šroubovaných na trámy na sraz, tloušťky desky 22 mm</t>
  </si>
  <si>
    <t>-1458710904</t>
  </si>
  <si>
    <t xml:space="preserve">"záklop na trámy pro ochrannou konstrukci , která bude umístěna na nižší střeše " </t>
  </si>
  <si>
    <t>"pás v š. 2,0 m po celé délce lodi" (33,78+52,80)*2</t>
  </si>
  <si>
    <t>23</t>
  </si>
  <si>
    <t>762822120</t>
  </si>
  <si>
    <t>Montáž stropních trámů z hraněného a polohraněného řeziva s trámovými výměnami, průřezové plochy přes 144 do 288 cm2</t>
  </si>
  <si>
    <t>-1077167477</t>
  </si>
  <si>
    <t xml:space="preserve">"trámy pro ochrannou konstrukci , která bude umístěna na nižší střeše " </t>
  </si>
  <si>
    <t>"pás v š. 2,0 m po celé délce lodi" (33,78+52,80)/1,0*2,0</t>
  </si>
  <si>
    <t>"roznášecí trámy pro lešení" 3,0*2,0*2</t>
  </si>
  <si>
    <t>"kotvící konstrukce pro provizorní plachtu" 10,0*2*2</t>
  </si>
  <si>
    <t>"pomocné nosné konstrukce pro vikýře" 5,0*2+5,0</t>
  </si>
  <si>
    <t>Součet</t>
  </si>
  <si>
    <t>24</t>
  </si>
  <si>
    <t>605120RP11</t>
  </si>
  <si>
    <t>řezivo jehličnaté hranol jakost I nad 120 cm2 sušené hoblované (ošetřené proti houbám a dřevokaznému hmyzu)</t>
  </si>
  <si>
    <t>162119282</t>
  </si>
  <si>
    <t>"viz. montáž předpoklad trám 150/150" 0,15*0,15*225,16</t>
  </si>
  <si>
    <t>"pomocné nosné konstrukce pro vikýře - vytvoření rámu pro okna  a pod." 0,15*0,15*15,0</t>
  </si>
  <si>
    <t>5,404*1,1 'Přepočtené koeficientem množství</t>
  </si>
  <si>
    <t>25</t>
  </si>
  <si>
    <t>762895000</t>
  </si>
  <si>
    <t>Spojovací prostředky záklopu stropů, stropnic, podbíjení hřebíky, svory</t>
  </si>
  <si>
    <t>-13542362</t>
  </si>
  <si>
    <t>" spojovací prvky pro  ochrannou konstrukci" 5,944</t>
  </si>
  <si>
    <t>26</t>
  </si>
  <si>
    <t>998762103</t>
  </si>
  <si>
    <t>Přesun hmot pro konstrukce tesařské stanovený z hmotnosti přesunovaného materiálu vodorovná dopravní vzdálenost do 50 m v objektech výšky přes 12 do 24 m</t>
  </si>
  <si>
    <t>199920308</t>
  </si>
  <si>
    <t>764</t>
  </si>
  <si>
    <t>Konstrukce klempířské</t>
  </si>
  <si>
    <t>27</t>
  </si>
  <si>
    <t>764001821</t>
  </si>
  <si>
    <t>Demontáž klempířských konstrukcí krytiny ze svitků nebo tabulí do suti</t>
  </si>
  <si>
    <t>390156753</t>
  </si>
  <si>
    <t xml:space="preserve">"viz. půdorys střechy stávající stav" </t>
  </si>
  <si>
    <t xml:space="preserve">"demontáž stávající krytiny střechy navazující na objekt " </t>
  </si>
  <si>
    <t>"oplechování hřebene a hředenové části střechy až ke komínu" 2,0*2</t>
  </si>
  <si>
    <t>28</t>
  </si>
  <si>
    <t>764001851</t>
  </si>
  <si>
    <t>Demontáž klempířských konstrukcí oplechování hřebene s větrací mřížkou nebo podkladním plechem do suti</t>
  </si>
  <si>
    <t>2032493206</t>
  </si>
  <si>
    <t>"demontáž oplechování hřebene viz. půdorys střechy - stávající stav " 29,4+20,1</t>
  </si>
  <si>
    <t>29</t>
  </si>
  <si>
    <t>764001871</t>
  </si>
  <si>
    <t>Demontáž klempířských konstrukcí oplechování nároží s větrací mřížkou nebo podkladním plechem do suti</t>
  </si>
  <si>
    <t>-1518990782</t>
  </si>
  <si>
    <t>"demontáž oplechování hřebene viz. půdorys střechy - stávající stav " 13,648*2</t>
  </si>
  <si>
    <t>30</t>
  </si>
  <si>
    <t>764001891</t>
  </si>
  <si>
    <t>Demontáž klempířských konstrukcí oplechování úžlabí do suti</t>
  </si>
  <si>
    <t>-1126428843</t>
  </si>
  <si>
    <t>"demontáž úžlabí v místě kde navazuje střecha hlavní lodi na střechu sousedního objektu" 10,0*2</t>
  </si>
  <si>
    <t>31</t>
  </si>
  <si>
    <t>764002812</t>
  </si>
  <si>
    <t>Demontáž klempířských konstrukcí okapového plechu do suti, v krytině skládané</t>
  </si>
  <si>
    <t>1219389596</t>
  </si>
  <si>
    <t xml:space="preserve">"demontáž okapového plechu viz. půdorys střechy - stávající stav " </t>
  </si>
  <si>
    <t xml:space="preserve"> 54,97+11,08+34,88+6,5+4,58</t>
  </si>
  <si>
    <t>764002821</t>
  </si>
  <si>
    <t>Demontáž klempířských konstrukcí střešního výlezu do suti</t>
  </si>
  <si>
    <t>41363660</t>
  </si>
  <si>
    <t>"demontáž stávajícího výlezu na střechu " 4,0</t>
  </si>
  <si>
    <t>33</t>
  </si>
  <si>
    <t>764002831</t>
  </si>
  <si>
    <t>Demontáž klempířských konstrukcí sněhového zachytávače do suti</t>
  </si>
  <si>
    <t>-6538476</t>
  </si>
  <si>
    <t>"demontáž stávajících sněhových zachytávačů" (54,97+11,08+34,88+6,0)*3</t>
  </si>
  <si>
    <t>34</t>
  </si>
  <si>
    <t>764002861</t>
  </si>
  <si>
    <t>Demontáž klempířských konstrukcí oplechování říms do suti</t>
  </si>
  <si>
    <t>1127774799</t>
  </si>
  <si>
    <t xml:space="preserve">"demontáž  oplechování  stávajících říms do suti" </t>
  </si>
  <si>
    <t>"štítová stěna na východní straně + oplechování pilířů" 2,5*2+(7,7+1,67)*2*0,65</t>
  </si>
  <si>
    <t>"oplechování pilířů na jižní straně" 0,5*4</t>
  </si>
  <si>
    <t>"oplechování pilířů na severní straně" 0,5*2</t>
  </si>
  <si>
    <t>35</t>
  </si>
  <si>
    <t>764002871</t>
  </si>
  <si>
    <t>Demontáž klempířských konstrukcí lemování zdí do suti</t>
  </si>
  <si>
    <t>666868005</t>
  </si>
  <si>
    <t>"lemování štítové stěny viz. půdorys střechy - stávající stav" (7,7+1,67)*2</t>
  </si>
  <si>
    <t>"lemování požární stěny vyvedené nad střešní rovinu  viz. půdorys střechy - stávající stav" (7,7+1,67)*2*2</t>
  </si>
  <si>
    <t>36</t>
  </si>
  <si>
    <t>764002881</t>
  </si>
  <si>
    <t>Demontáž klempířských konstrukcí lemování střešních prostupů do suti</t>
  </si>
  <si>
    <t>684111106</t>
  </si>
  <si>
    <t>"demontáž části lemování komínového tělesa na navazující střeše" (3,0+1,2*2)*0,5</t>
  </si>
  <si>
    <t>37</t>
  </si>
  <si>
    <t>764004801</t>
  </si>
  <si>
    <t>Demontáž klempířských konstrukcí žlabu podokapního do suti</t>
  </si>
  <si>
    <t>99904154</t>
  </si>
  <si>
    <t xml:space="preserve">"viz. půdorys střechy" </t>
  </si>
  <si>
    <t>"demontáž stávahjících žlabů  včetně háků, kotlíků " 54,97+11,08+34,88+6,5+4,58</t>
  </si>
  <si>
    <t>38</t>
  </si>
  <si>
    <t>764004861</t>
  </si>
  <si>
    <t>Demontáž klempířských konstrukcí svodu do suti</t>
  </si>
  <si>
    <t>809718006</t>
  </si>
  <si>
    <t xml:space="preserve">"svod bude demontován jen v délce bezpodmínečně nutné pro výměnu střešní krytiny a s tm související klempířské práce" </t>
  </si>
  <si>
    <t>"celkem svodů " 1,5*9</t>
  </si>
  <si>
    <t>39</t>
  </si>
  <si>
    <t>764232RP14</t>
  </si>
  <si>
    <t xml:space="preserve">Oplechování rovné okapové hrany z Cu plechu rš 200 mm </t>
  </si>
  <si>
    <t>-459406291</t>
  </si>
  <si>
    <t xml:space="preserve">"viz. půdorys střechy nový stav" </t>
  </si>
  <si>
    <t xml:space="preserve">"okapnička okapové hrany štítové stěny a požární stěny" </t>
  </si>
  <si>
    <t xml:space="preserve"> 6,5+4,68+34,88+11,08+54,97</t>
  </si>
  <si>
    <t>40</t>
  </si>
  <si>
    <t>764232RP3</t>
  </si>
  <si>
    <t xml:space="preserve">Oplechování střešních prvků z měděného plechu (dilatační lišta 300+200 mm) </t>
  </si>
  <si>
    <t>-2008699871</t>
  </si>
  <si>
    <t>"štítová stěna na východní straně " (7,7+1,67)*2</t>
  </si>
  <si>
    <t>"lemování požární stěny vyvedené nad střešní rovinu  viz. půdorys střechy - stávající stav" (7,7+1,67)*2+0,3*2</t>
  </si>
  <si>
    <t>41</t>
  </si>
  <si>
    <t>764232RP4</t>
  </si>
  <si>
    <t>Oplechování střešních prvků z měděného plechu (okapnička 150 mm)</t>
  </si>
  <si>
    <t>-34173873</t>
  </si>
  <si>
    <t>"štítová stěna na východní straně " (7,7+1,67)*2*2</t>
  </si>
  <si>
    <t>42</t>
  </si>
  <si>
    <t>764331RP9</t>
  </si>
  <si>
    <t>Oplechování komínových těles s krytinou skládanou z Cu plechu rš do 800 mm</t>
  </si>
  <si>
    <t>1200939089</t>
  </si>
  <si>
    <t>"oprava lemování komínového tělesaa navazující střechy" (1,2*2+3,0)</t>
  </si>
  <si>
    <t>43</t>
  </si>
  <si>
    <t>764531405</t>
  </si>
  <si>
    <t xml:space="preserve">Žlab podokapní z měděného plechu včetně háků a čel půlkruhový rš 400 mm </t>
  </si>
  <si>
    <t>259318996</t>
  </si>
  <si>
    <t xml:space="preserve">"viz. půdorys střechy - nový stav" </t>
  </si>
  <si>
    <t>" nové žlaby na střeše kompletní dodávka včetně potřebného množství háků " 54,97+11,08+34,88+6,5+4,58</t>
  </si>
  <si>
    <t>44</t>
  </si>
  <si>
    <t>764531446</t>
  </si>
  <si>
    <t xml:space="preserve">Žlab podokapní z měděného plechu včetně háků a čel kotlík oválný (trychtýřový), rš žlabu/průměr svodu 400/150 mm </t>
  </si>
  <si>
    <t>-414193737</t>
  </si>
  <si>
    <t>"nové kotlíky pro nové žlaby " 9,0</t>
  </si>
  <si>
    <t>45</t>
  </si>
  <si>
    <t>764538424</t>
  </si>
  <si>
    <t xml:space="preserve">Svod z měděného plechu včetně objímek, kolen a odskoků kruhový, průměru 150 mm </t>
  </si>
  <si>
    <t>1723369474</t>
  </si>
  <si>
    <t xml:space="preserve">"svod bude napojen  jen v délce bezpodmínečně nutné pro výměnu střešní krytiny a s tím související klempířské práce" </t>
  </si>
  <si>
    <t>46</t>
  </si>
  <si>
    <t>998764103</t>
  </si>
  <si>
    <t>Přesun hmot pro konstrukce klempířské stanovený z hmotnosti přesunovaného materiálu vodorovná dopravní vzdálenost do 50 m v objektech výšky přes 12 do 24 m</t>
  </si>
  <si>
    <t>-1125765468</t>
  </si>
  <si>
    <t>765</t>
  </si>
  <si>
    <t>Krytina skládaná</t>
  </si>
  <si>
    <t>47</t>
  </si>
  <si>
    <t>765161801</t>
  </si>
  <si>
    <t>Demontáž krytiny z přírodní břidlice sklonu střechy do 30°, do suti</t>
  </si>
  <si>
    <t>151590157</t>
  </si>
  <si>
    <t>"odstranění stávající krytiny hlavní lodě" (7,7+1,67)*54,97*2</t>
  </si>
  <si>
    <t>"odstranění krytiny z horní hrany pilířů" 2,11+1,2*2+1,0*4+1,2*2+2,0*2</t>
  </si>
  <si>
    <t>"odstranění krytiny z části průběžné římsy pod okapem"  (54,97+11,08+34,88)*0,1</t>
  </si>
  <si>
    <t>"obložení pultového vikýře na severní straně objektu" 2,5*2+0,5</t>
  </si>
  <si>
    <t>"demontáž části krytiny navazující střechy v rozsahu 1,0 m " 10,0*1,0*2</t>
  </si>
  <si>
    <t>48</t>
  </si>
  <si>
    <t>765161821</t>
  </si>
  <si>
    <t>Demontáž krytiny z přírodní břidlice Příplatek za sklon přes 30°</t>
  </si>
  <si>
    <t>-1872580307</t>
  </si>
  <si>
    <t>49</t>
  </si>
  <si>
    <t>765192001</t>
  </si>
  <si>
    <t>Nouzové zakrytí střechy plachtou</t>
  </si>
  <si>
    <t>-867831459</t>
  </si>
  <si>
    <t xml:space="preserve">"plachta pro zajištění  střešní roviny v místě demontované střešní krytiny a bednění" </t>
  </si>
  <si>
    <t>"plachta bude montována dle předpokládaných etap"</t>
  </si>
  <si>
    <t>"předpoklad 11 etap"((7,77+1,67+1,0*2)*(8,0+1,0*2))*11</t>
  </si>
  <si>
    <t xml:space="preserve">"plachta bude také instalována na podlaze v pásu 0,5 na stěnách - vždy v každé etapě" </t>
  </si>
  <si>
    <t xml:space="preserve">"včetně úpravy v místech větracích průduchů pro zajištění jejich plné funkce i během stavebních prací, ochrana proti prachu" </t>
  </si>
  <si>
    <t xml:space="preserve">"předpoklad 11 etap" </t>
  </si>
  <si>
    <t>4,5*8,03+(4,5*2+8,0*2)*0,5</t>
  </si>
  <si>
    <t>6,0*8,03+(6,0*2+8,0*2)*0,5*4</t>
  </si>
  <si>
    <t>5,8*8,03+(5,8*2+8,0*2)*0,5*6</t>
  </si>
  <si>
    <t>50</t>
  </si>
  <si>
    <t>765161RP33</t>
  </si>
  <si>
    <t xml:space="preserve">Montáž krytiny z břidlice tl. 8-10 mm do 30° moravské krytí - pultový vikýř včetně úžlabí </t>
  </si>
  <si>
    <t>1017878725</t>
  </si>
  <si>
    <t xml:space="preserve">"viz. půdorys  střechy nový stav a řez" </t>
  </si>
  <si>
    <t xml:space="preserve">"spojovací materiál měděné spojovací prvky " </t>
  </si>
  <si>
    <t xml:space="preserve">"pokládka břidlice systémem moravského krytí" </t>
  </si>
  <si>
    <t xml:space="preserve">"v cenách jsou započteny i náklady na přiřezání kamenů" </t>
  </si>
  <si>
    <t>"obložení pultového vikýře na severní straně objektu" 2,5*2+(2,0*2)*0,5+3,0*2</t>
  </si>
  <si>
    <t>51</t>
  </si>
  <si>
    <t>583890RP91</t>
  </si>
  <si>
    <t>krytina břidlicová 8-10 mm (formát dle zásad moravského krytí pro pultový vikýř)</t>
  </si>
  <si>
    <t>-1951497656</t>
  </si>
  <si>
    <t>"viz. montáž + ztratné" 13,0</t>
  </si>
  <si>
    <t>52</t>
  </si>
  <si>
    <t>765161RP32</t>
  </si>
  <si>
    <t xml:space="preserve">Montáž krytiny z břidlice tl. 6-8 mm do 30° moravské krytí - vikýř typu volské oko včetně úžlabí </t>
  </si>
  <si>
    <t>600075729</t>
  </si>
  <si>
    <t>"obložení  vikýře typu volské oko " (5,0+3,0*2)*2</t>
  </si>
  <si>
    <t>53</t>
  </si>
  <si>
    <t>583890RP9</t>
  </si>
  <si>
    <t>krytina břidlicová tl. 6-8 mm (formát dle zásad moravského krytí pro vytvoření vikýře typu volského oka)</t>
  </si>
  <si>
    <t>296125069</t>
  </si>
  <si>
    <t>"viz. montáž + ztratné" 22,0</t>
  </si>
  <si>
    <t>22*1,2 'Přepočtené koeficientem množství</t>
  </si>
  <si>
    <t>54</t>
  </si>
  <si>
    <t>765161RP22</t>
  </si>
  <si>
    <t>Montáž krytiny z břidlice tl. 8-10 mm do 30° moravské krytí z pravoúhlých formátů do 20ks/m2</t>
  </si>
  <si>
    <t>-207444671</t>
  </si>
  <si>
    <t>"pokládka stávající krytiny hlavní lodě" (7,7+1,67)*54,97*2</t>
  </si>
  <si>
    <t>"pokládka krytiny z horní hrany pilířů" 2,11+1,2*2+1,0*4+1,2*2+2,0*2</t>
  </si>
  <si>
    <t>"pokládka krytiny z části průběžné římsy pod okapem"  (54,97+11,08+34,88)*0,1</t>
  </si>
  <si>
    <t>55</t>
  </si>
  <si>
    <t>583890RP27</t>
  </si>
  <si>
    <t>krytina břidlicová tl. 8-10 mm systém moravské kytí čtverec 30x30 cm</t>
  </si>
  <si>
    <t>1632772986</t>
  </si>
  <si>
    <t xml:space="preserve">"viz. montáž + ztratné" </t>
  </si>
  <si>
    <t>" plocha střechy" 1055,141</t>
  </si>
  <si>
    <t>1055,141*1,05 'Přepočtené koeficientem množství</t>
  </si>
  <si>
    <t>56</t>
  </si>
  <si>
    <t>765161RP23</t>
  </si>
  <si>
    <t>Montáž okapové hrany z břidličné krytiny tl. 8-10 mm moravské krytí</t>
  </si>
  <si>
    <t>115060635</t>
  </si>
  <si>
    <t xml:space="preserve">"pokládka břidlice systémem moravského krytí  sklon střechy 55 ° " </t>
  </si>
  <si>
    <t>"okapová hrnana dle danných zásad" 6,5+4,68+34,88+11,08+54,97</t>
  </si>
  <si>
    <t>57</t>
  </si>
  <si>
    <t>765161713</t>
  </si>
  <si>
    <t>Montáž krytiny z přírodní břidlice tl. 8-10 mm nárožní hrany jednoduché z kamenů (lemovací řadou), počet kamenů obostranně přes 10 do 14 ks/m</t>
  </si>
  <si>
    <t>1670194177</t>
  </si>
  <si>
    <t>"nároží dle danných zásad" (7,77+1,67)*1,45*2</t>
  </si>
  <si>
    <t>58</t>
  </si>
  <si>
    <t>765161RP25</t>
  </si>
  <si>
    <t>Montáž hřebene z břidličné krytiny tl. 8-10 mm jednoduché krytí počtu kamenů do 14 ks/m systém moravského krytí</t>
  </si>
  <si>
    <t>925185596</t>
  </si>
  <si>
    <t>"hřeben dle danných zásad" 49,40</t>
  </si>
  <si>
    <t>59</t>
  </si>
  <si>
    <t>765161rp66</t>
  </si>
  <si>
    <t>Montáž krytiny ostatních ploch střechy dle systému moravského krytí (včetně podkladní konstrukce)</t>
  </si>
  <si>
    <t>-2036193065</t>
  </si>
  <si>
    <t xml:space="preserve">"viz. výkres půdorys střechy nový stav" </t>
  </si>
  <si>
    <t>"štítová stěna na východní straně + obložení pilířů" 2,5*2+(7,7+1,67)*2*0,65</t>
  </si>
  <si>
    <t>"obložení  pilířů na jižní straně" 0,5*4</t>
  </si>
  <si>
    <t>"obložení pilířů na severní straně" 0,5*2</t>
  </si>
  <si>
    <t>60</t>
  </si>
  <si>
    <t>583890RP30</t>
  </si>
  <si>
    <t>krytina břidlicová tl.8-10  mm systém moravské krytí velikost kamenů do rozměru 30x30 cm</t>
  </si>
  <si>
    <t>-809077970</t>
  </si>
  <si>
    <t>"nároží" 27,376*0,5*4</t>
  </si>
  <si>
    <t>"hřeben" 49,40*0,5*2</t>
  </si>
  <si>
    <t>"okapový pás" 112,11*0,5</t>
  </si>
  <si>
    <t>"ostatní plochy" 20,181</t>
  </si>
  <si>
    <t>180,388*1,1 'Přepočtené koeficientem množství</t>
  </si>
  <si>
    <t>61</t>
  </si>
  <si>
    <t>765261021</t>
  </si>
  <si>
    <t>Montáž obkladu stěn krytinou z přírodní břidlice přibití měděnými hřeby z pravoúhlých formátů, počet kamenů přes 25 do 30 ks/m2</t>
  </si>
  <si>
    <t>1480424297</t>
  </si>
  <si>
    <t xml:space="preserve">"viz. půdorys střechy nový stav, řez" </t>
  </si>
  <si>
    <t>"lemování štítové stěny  ze strany přilehájící k ploš střechy viz. půdorys střechy - stávající stav" (7,7+1,67)*2*1,0</t>
  </si>
  <si>
    <t>"lemování požární stěny vyvedené nad střešní rovinu  viz. půdorys střechy - stávající stav" (7,7+1,67)*2*1,0</t>
  </si>
  <si>
    <t>62</t>
  </si>
  <si>
    <t>583890RP31</t>
  </si>
  <si>
    <t>krytina břidlicová tl.6-8 mm systém moravské krytí velikost kamenů do 30x30 cm</t>
  </si>
  <si>
    <t>171137385</t>
  </si>
  <si>
    <t>"viz. montáž + ztratné" 37,480</t>
  </si>
  <si>
    <t>37,48*1,1 'Přepočtené koeficientem množství</t>
  </si>
  <si>
    <t>63</t>
  </si>
  <si>
    <t>765161349</t>
  </si>
  <si>
    <t>Montáž krytiny z přírodní břidlice tl. 4-6 mm úžlabí provázaného, počtu kamenů přes 45 ks/m2</t>
  </si>
  <si>
    <t>-286531659</t>
  </si>
  <si>
    <t>"úžlabí v místě navazující střechy " 10,0*2</t>
  </si>
  <si>
    <t>64</t>
  </si>
  <si>
    <t>583890RP28</t>
  </si>
  <si>
    <t>krytina břidlicová tl.6 mm systém moravské krytí (velikost dle tvaru vytvořeného úžlabí s návazností na sousední střešní rovinu)</t>
  </si>
  <si>
    <t>123863025</t>
  </si>
  <si>
    <t>"úžlabí" 10,0*2*1,0*2</t>
  </si>
  <si>
    <t>40*1,1 'Přepočtené koeficientem množství</t>
  </si>
  <si>
    <t>65</t>
  </si>
  <si>
    <t>765161611</t>
  </si>
  <si>
    <t>Montáž krytiny z přírodní břidlice tl. 8-10 mm sklonu do 30°, přibití měděnými hřeby dvojité krytí z pravoúhlých formátů, počet kamenů přes 20 do 30 ks/m2</t>
  </si>
  <si>
    <t>1816305537</t>
  </si>
  <si>
    <t xml:space="preserve">"oprava střechy navazujícího objektu v místě nového úžlabí" </t>
  </si>
  <si>
    <t>"krytina bude mít stejný formát jako stávající krytina navazující střechy"  10,0*1*2</t>
  </si>
  <si>
    <t>66</t>
  </si>
  <si>
    <t>583890RP6</t>
  </si>
  <si>
    <t>krytina břidlicová (dle stávající krytiny )</t>
  </si>
  <si>
    <t>1671421934</t>
  </si>
  <si>
    <t>"viz. montáž + ztratné" 10,0*2</t>
  </si>
  <si>
    <t>20*1,1 'Přepočtené koeficientem množství</t>
  </si>
  <si>
    <t>67</t>
  </si>
  <si>
    <t>765161RP24</t>
  </si>
  <si>
    <t>Příplatek k cenám krytiny z přírodní břidlice na bednění za sklon přes 30°</t>
  </si>
  <si>
    <t>598437337</t>
  </si>
  <si>
    <t>"obložení pultového vikýře na severní straně objektu" 13,0</t>
  </si>
  <si>
    <t>"obložení  vilýře typu volské oko " 22,0</t>
  </si>
  <si>
    <t>"stěny" 37,480</t>
  </si>
  <si>
    <t>68</t>
  </si>
  <si>
    <t>765161RP29</t>
  </si>
  <si>
    <t>Příplatek k cenám břidlice za provedení úžlabí - zvýšená pracnost</t>
  </si>
  <si>
    <t>-1345602792</t>
  </si>
  <si>
    <t>69</t>
  </si>
  <si>
    <t>765191023</t>
  </si>
  <si>
    <t>Montáž pojistné hydroizolační nebo parotěsné fólie kladené ve sklonu přes 20° s lepenými přesahy na bednění nebo tepelnou izolaci</t>
  </si>
  <si>
    <t>-1494163984</t>
  </si>
  <si>
    <t xml:space="preserve">" podkladní vrstva pod břidlici" </t>
  </si>
  <si>
    <t>"pokládka pod  krytinu hlavní lodě" (7,7+1,67)*54,97*2</t>
  </si>
  <si>
    <t>"pokládka pod  krytinu z horní hrany pilířů" 2,11+1,2*2+1,0*4+1,2*2+2,0*2</t>
  </si>
  <si>
    <t>"pokládka pod krytinu z části průběžné římsy pod okapem"  (54,97+11,08+34,88)*0,1</t>
  </si>
  <si>
    <t>"pokládka pod obložení pultového vikýře na severní straně objektu" 2,5*2+0,5</t>
  </si>
  <si>
    <t xml:space="preserve">"pokládka pod obložení  vikýře typu volské oko " 2*5,0 </t>
  </si>
  <si>
    <t>70</t>
  </si>
  <si>
    <t>765191091</t>
  </si>
  <si>
    <t>Montáž pojistné hydroizolační nebo parotěsné fólie Příplatek k cenám montáže na bednění nebo tepelnou izolaci za sklon přes 30°</t>
  </si>
  <si>
    <t>815848398</t>
  </si>
  <si>
    <t>"viz.montáž" 1168,302</t>
  </si>
  <si>
    <t>71</t>
  </si>
  <si>
    <t>765191041</t>
  </si>
  <si>
    <t>Montáž pojistné hydroizolační nebo parotěsné fólie v místech střešních prostupů průměru do 150 mm</t>
  </si>
  <si>
    <t>-126726116</t>
  </si>
  <si>
    <t>" v místech provedených kotevních prvků pro kotevní body bezpečnostního systému" 23</t>
  </si>
  <si>
    <t>72</t>
  </si>
  <si>
    <t>765191051</t>
  </si>
  <si>
    <t>Montáž pojistné hydroizolační nebo parotěsné fólie hřebene nebo nároží, střechy větrané</t>
  </si>
  <si>
    <t>2130980091</t>
  </si>
  <si>
    <t xml:space="preserve">"pokládka  podkladu pod břidlici" </t>
  </si>
  <si>
    <t>73</t>
  </si>
  <si>
    <t>765191061</t>
  </si>
  <si>
    <t>Montáž pojistné hydroizolační nebo parotěsné fólie úžlabí, střechy větrané</t>
  </si>
  <si>
    <t>1345507153</t>
  </si>
  <si>
    <t xml:space="preserve">"pokládka podkladu pod  břidlici " </t>
  </si>
  <si>
    <t>74</t>
  </si>
  <si>
    <t>283292RP12</t>
  </si>
  <si>
    <t>asfaltová difúzně otevřená doplňková hydrouizolační vrstva se samolepícím podélným spojem pokládka na bednění</t>
  </si>
  <si>
    <t>-1034008271</t>
  </si>
  <si>
    <t xml:space="preserve">"viz. montáž+ztratné" </t>
  </si>
  <si>
    <t>"vodotěsnost W 1, prostup vodních par (sd-hodnota)-měnšá než 0,1 m"</t>
  </si>
  <si>
    <t xml:space="preserve">"min. plošná hmotnost 200  g/m2, 0,4 mm" </t>
  </si>
  <si>
    <t>" plocha střechy+pultový vikýř a vikýř typu volského oka" 1070,641</t>
  </si>
  <si>
    <t>" okapový pás" 112,11*0,5</t>
  </si>
  <si>
    <t>"prostupy" 0,5*23</t>
  </si>
  <si>
    <t>75</t>
  </si>
  <si>
    <t>765135043</t>
  </si>
  <si>
    <t>Montáž střešních doplňků vláknocementové krytiny skládané háků bezpečnostních</t>
  </si>
  <si>
    <t>1192078070</t>
  </si>
  <si>
    <t>"prvky bezpečnostní viz. půdorys kotvících bodů " 22+1</t>
  </si>
  <si>
    <t>76</t>
  </si>
  <si>
    <t>592440RP22</t>
  </si>
  <si>
    <t>bezpečnostní hák pro kotvící body lankového bezpečnostního systému</t>
  </si>
  <si>
    <t>1947417634</t>
  </si>
  <si>
    <t>"viz. montáž" 23</t>
  </si>
  <si>
    <t xml:space="preserve">"včetně dílenského zpracování, nátěru, dodávky a montáže, kotvících prvků" </t>
  </si>
  <si>
    <t>77</t>
  </si>
  <si>
    <t>765135RP23</t>
  </si>
  <si>
    <t>Montáž střešních doplňků krytiny skládané protisněhové zábrany držáku</t>
  </si>
  <si>
    <t>-1532321548</t>
  </si>
  <si>
    <t xml:space="preserve">"sněhové zábrany pro střešní krytinu v jedné řadě, rozstup cca 250 mm" </t>
  </si>
  <si>
    <t>(54,97+11,08+34,88+4,68+6,5)/0,25</t>
  </si>
  <si>
    <t>78</t>
  </si>
  <si>
    <t>592442580</t>
  </si>
  <si>
    <t>zábrana protisněhová (podrobnosti viz. souhrnná technická zpráva)</t>
  </si>
  <si>
    <t>-1446814462</t>
  </si>
  <si>
    <t>"viz. montáž + ztratné" 448,44</t>
  </si>
  <si>
    <t>79</t>
  </si>
  <si>
    <t>998765103</t>
  </si>
  <si>
    <t>Přesun hmot pro krytiny skládané stanovený z hmotnosti přesunovaného materiálu vodorovná dopravní vzdálenost do 50 m na objektech výšky přes 12 do 24 m</t>
  </si>
  <si>
    <t>-145660988</t>
  </si>
  <si>
    <t>766</t>
  </si>
  <si>
    <t>Konstrukce truhlářské</t>
  </si>
  <si>
    <t>80</t>
  </si>
  <si>
    <t>766621RP11</t>
  </si>
  <si>
    <t>Montáž oken dřevěných včetně montáže rámu plochy do 1 m2 pevných do dřevěné konstrukce, výšky do 1,5 m</t>
  </si>
  <si>
    <t>-1758023222</t>
  </si>
  <si>
    <t>"dřevěné okno do vikýře typu volské oko  plocha do 1,0 m2" 1,0*2</t>
  </si>
  <si>
    <t xml:space="preserve">"okno bude mít dřevěný rám s jako výplň bude tahokov v černé barvě z důvodu nutnosti větrání půdního prostoru" </t>
  </si>
  <si>
    <t>"dřevěné okno v pultovém vikýři " 1,0</t>
  </si>
  <si>
    <t>81</t>
  </si>
  <si>
    <t>611101RP3</t>
  </si>
  <si>
    <t>okno dřevěné pevné s výplní tahokov v černé barvě (RAL 9005)  (vikýř volské oko)</t>
  </si>
  <si>
    <t>-625417773</t>
  </si>
  <si>
    <t>"viz. montáž + ztratné" 2,0</t>
  </si>
  <si>
    <t>82</t>
  </si>
  <si>
    <t>611101RP4</t>
  </si>
  <si>
    <t>okno dřevěné pevné s výplní tahokov v černé barvě  (RAL 9005) z vnější strany dřevěné žaluzie (okno pro pultový vikýř)</t>
  </si>
  <si>
    <t>-287966075</t>
  </si>
  <si>
    <t xml:space="preserve">"tvar okna bude korespondovat ze stávajícím tvarem pultového vikýře" </t>
  </si>
  <si>
    <t>"viz. montáž + ztratné" 1,0</t>
  </si>
  <si>
    <t>83</t>
  </si>
  <si>
    <t>766671RP33</t>
  </si>
  <si>
    <t>Dodávka a montáž střešního výlezu (dle stávajícího rozměru výlezu na střeše)</t>
  </si>
  <si>
    <t>-257087115</t>
  </si>
  <si>
    <t>"výlez bude dodán a namontován s ohledem na historický ráz střechy a dle stávajícího výlezu"</t>
  </si>
  <si>
    <t xml:space="preserve">"proslení výlezu bude z vrstveného bezpečnostního skla" </t>
  </si>
  <si>
    <t>"včetne lemování, oplechování v mědi , kotevních prvků a pomocných prvků krovu" 4,0</t>
  </si>
  <si>
    <t>84</t>
  </si>
  <si>
    <t>998766103</t>
  </si>
  <si>
    <t>Přesun hmot pro konstrukce truhlářské stanovený z hmotnosti přesunovaného materiálu vodorovná dopravní vzdálenost do 50 m v objektech výšky přes 12 do 24 m</t>
  </si>
  <si>
    <t>-858338406</t>
  </si>
  <si>
    <t>767</t>
  </si>
  <si>
    <t>Konstrukce zámečnické</t>
  </si>
  <si>
    <t>85</t>
  </si>
  <si>
    <t>767996801</t>
  </si>
  <si>
    <t>Demontáž ostatních zámečnických konstrukcí o hmotnosti jednotlivých dílů rozebráním do 50 kg</t>
  </si>
  <si>
    <t>kg</t>
  </si>
  <si>
    <t>CS ÚRS 2019 01</t>
  </si>
  <si>
    <t>1977455836</t>
  </si>
  <si>
    <t xml:space="preserve">"viz. výkresy - půdorys střechy, řez" </t>
  </si>
  <si>
    <t xml:space="preserve">"demontáž drobných prvků ve střešní rovině" </t>
  </si>
  <si>
    <t xml:space="preserve">"kotvící body, sněhové zachytávače ostatní prvky" </t>
  </si>
  <si>
    <t>"předpoklad " 150,0</t>
  </si>
  <si>
    <t>783</t>
  </si>
  <si>
    <t>Dokončovací práce - nátěry</t>
  </si>
  <si>
    <t>86</t>
  </si>
  <si>
    <t>783201201</t>
  </si>
  <si>
    <t>Příprava podkladu tesařských konstrukcí před provedením nátěru broušení</t>
  </si>
  <si>
    <t>-304553791</t>
  </si>
  <si>
    <t xml:space="preserve">"viz. výkresy - půdorys střechy nový stav, řez" </t>
  </si>
  <si>
    <t xml:space="preserve">"povrchová úprava bednění ponechaného na místě " </t>
  </si>
  <si>
    <t>"předpokládaná plocha  stávajícího bednění ponechaného na místě " 1030,138/100*50*2</t>
  </si>
  <si>
    <t>87</t>
  </si>
  <si>
    <t>783201403</t>
  </si>
  <si>
    <t>Příprava podkladu tesařských konstrukcí před provedením nátěru oprášení</t>
  </si>
  <si>
    <t>1261463371</t>
  </si>
  <si>
    <t>88</t>
  </si>
  <si>
    <t>783213021</t>
  </si>
  <si>
    <t>Preventivní napouštěcí nátěr tesařských prvků proti dřevokazným houbám, hmyzu a plísním nezabudovaných do konstrukce dvojnásobný syntetický</t>
  </si>
  <si>
    <t>-430877243</t>
  </si>
  <si>
    <t>"barva nátěru bude čirá, nebo velmi světle hnědá"</t>
  </si>
  <si>
    <t>799</t>
  </si>
  <si>
    <t>Samostatné rozpočty prací PSV</t>
  </si>
  <si>
    <t>89</t>
  </si>
  <si>
    <t>799-7</t>
  </si>
  <si>
    <t>Zařízení silnoproudé elektrotechniky-hromosvod (dle samostatného rozpočtu specialisty)</t>
  </si>
  <si>
    <t>soubor</t>
  </si>
  <si>
    <t>dle specialistů</t>
  </si>
  <si>
    <t>-695868767</t>
  </si>
  <si>
    <t>"viz. samostatný rozpočet specialisty" 1</t>
  </si>
  <si>
    <t>SO 02 - Sanace stávajícího krovu</t>
  </si>
  <si>
    <t xml:space="preserve">      94 - Lešení a stavební výtahy</t>
  </si>
  <si>
    <t>952901RP6</t>
  </si>
  <si>
    <t>Mechanické očištění prvků krovu od nečistot, odstranění starých nátěrů, odstranění povrchového biologického a abiotického poškození</t>
  </si>
  <si>
    <t>1669242794</t>
  </si>
  <si>
    <t xml:space="preserve">"viz. půdorys, řez krovu" </t>
  </si>
  <si>
    <t>" kompletní očištění prvků krovu" 593,0</t>
  </si>
  <si>
    <t>975073121</t>
  </si>
  <si>
    <t>Jednostranné podchycení střešních vazníků dřevěnou výztuhou v. podchycení do 3,5 m a při zatížení hmotností přes 1000 do 1500 kg/m</t>
  </si>
  <si>
    <t>-1745016578</t>
  </si>
  <si>
    <t xml:space="preserve">"podchycení střešních prvků při provádění sanančních prací konstrukcí krovu" </t>
  </si>
  <si>
    <t xml:space="preserve">"pomocné konstrukce pro poškozené prvky" </t>
  </si>
  <si>
    <t>"předpoklad " 100,0</t>
  </si>
  <si>
    <t>1020579086</t>
  </si>
  <si>
    <t>"pomocné lešení uvnitř objektu pro provádění stavebních prací" 417,0</t>
  </si>
  <si>
    <t>997013312</t>
  </si>
  <si>
    <t>Doprava suti shozem montáž a demontáž shozu výšky přes 10 do 20 m</t>
  </si>
  <si>
    <t>-1726479576</t>
  </si>
  <si>
    <t xml:space="preserve">"při sanančních pracech bude vznikat suť" </t>
  </si>
  <si>
    <t>"shoz pro suť" 20,0*2</t>
  </si>
  <si>
    <t>997013322</t>
  </si>
  <si>
    <t>Doprava suti shozem montáž a demontáž shozu výšky Příplatek za první a každý další den použití shozu k ceně -3312</t>
  </si>
  <si>
    <t>44169502</t>
  </si>
  <si>
    <t>"shoz pro suť předpoklad 30 dní" 20,0*2*30</t>
  </si>
  <si>
    <t>1308534802</t>
  </si>
  <si>
    <t>1537124926</t>
  </si>
  <si>
    <t>"předpoklad skládka do 20 km" 19,689*20,0</t>
  </si>
  <si>
    <t>-44690186</t>
  </si>
  <si>
    <t>-173324000</t>
  </si>
  <si>
    <t>762331911</t>
  </si>
  <si>
    <t>Vyřezání části střešní vazby vázané konstrukce krovů průřezové plochy řeziva do 120 cm2, délky vyřezané části krovového prvku do 3 m</t>
  </si>
  <si>
    <t>155693920</t>
  </si>
  <si>
    <t xml:space="preserve">"vyřezání napadených nebo poškozených prvků krovu" </t>
  </si>
  <si>
    <t xml:space="preserve">"přesný rozsah bude stanoven po podrobném průzkumu mykologickém, historickém a statickém" </t>
  </si>
  <si>
    <t>"další doplňkový materiál , který je součástí nosné konstrukce střechy " 20,0*1,0</t>
  </si>
  <si>
    <t>762331921</t>
  </si>
  <si>
    <t>Vyřezání části střešní vazby vázané konstrukce krovů průřezové plochy řeziva přes 120 do 224 cm2, délky vyřezané části krovového prvku do 3 m</t>
  </si>
  <si>
    <t>-543866332</t>
  </si>
  <si>
    <t>"pásek v horní třetině krovu 140/160 - 20 ks prvku" 20*1,5</t>
  </si>
  <si>
    <t>"zavětrování 160/140 20% z celkové délky " (6,2*27)/100*20</t>
  </si>
  <si>
    <t>"140/160 krokev - 22 ks prvků délky 2,0 m" 22*2,0</t>
  </si>
  <si>
    <t>"doplňkové krokve 140/160 - 22 ks prvků po 2,0 m" 22,0*2</t>
  </si>
  <si>
    <t>762331931</t>
  </si>
  <si>
    <t>Vyřezání části střešní vazby vázané konstrukce krovů průřezové plochy řeziva přes 224 do 288 cm2, délky vyřezané části krovového prvku do 3 m</t>
  </si>
  <si>
    <t>1640603433</t>
  </si>
  <si>
    <t>"pásek sloupku v dolní třetině krovu" 17,0*1,5</t>
  </si>
  <si>
    <t>"vzpěra v horní třetině krovu 160/180  - 10% z celkové délky" (4,2*2*17)/100*10</t>
  </si>
  <si>
    <t xml:space="preserve">" sloupek v horní třetině krovu 180/160 - 20 ks prvku" 20,0*2,75 </t>
  </si>
  <si>
    <t>"trámek v horní třetině krovu 160/170 - 20 ks prvku" 2,52*20</t>
  </si>
  <si>
    <t>762331941</t>
  </si>
  <si>
    <t>Vyřezání části střešní vazby vázané konstrukce krovů průřezové plochy řeziva přes 288 do 450 cm2, délky vyřezané části krovového prvku do 3 m</t>
  </si>
  <si>
    <t>562739314</t>
  </si>
  <si>
    <t>"trám mezi vazními trámy 150/220 oprava  z 10% " (53,815*2+8,857)/100*10</t>
  </si>
  <si>
    <t>"pozednice 180/170x2 - 15 % z celkové délky" (54,97*4+8,87*2)/100*15</t>
  </si>
  <si>
    <t>"pomocné trámky pod krokvemi 160/170 - 10 %  z celkové délky" (54,97*2+8,87)*4/100*10</t>
  </si>
  <si>
    <t>"vaznice 170/180 -10% z celkové délky" (54,92*3)/100*10</t>
  </si>
  <si>
    <t>"vaznice uprostřed 160/420 - 10% z celkové délky"  54,97/100*10</t>
  </si>
  <si>
    <t>"vzpěra v dolní třetině krovu 180/220 - 10 ks prvku" 10*2,3</t>
  </si>
  <si>
    <t>"vzpěra v dolní třetině krovu 150/300 - 20 % z celkové délky" (3,125*2*17)/100*20</t>
  </si>
  <si>
    <t>762331951</t>
  </si>
  <si>
    <t>Vyřezání části střešní vazby vázané konstrukce krovů průřezové plochy řeziva přes 450 cm2, délky vyřezané části krovového prvku do 3 m</t>
  </si>
  <si>
    <t>-2008676482</t>
  </si>
  <si>
    <t>"vazní trám 200/240 - 10 prvků v délce 2,0 m" 10*2,0</t>
  </si>
  <si>
    <t>"sloupek ve spodní třetině krovu 200/260 - 10 ks sloupků " 2,56*10</t>
  </si>
  <si>
    <t>"střední trám - vaznice uprostřed krovu 160/420 - 15 % z celkové délky" (6,2*2*17)/100*15</t>
  </si>
  <si>
    <t>"sloupek u vrcholu krovu 200/260 - 5 ks prvků" 2,13*5</t>
  </si>
  <si>
    <t>762332921</t>
  </si>
  <si>
    <t>Doplnění střešní vazby řezivem (materiál v ceně) průřezové plochy do 120 cm2</t>
  </si>
  <si>
    <t>281259768</t>
  </si>
  <si>
    <t xml:space="preserve">"doplnění  napadených nebo poškozených prvků krovu" </t>
  </si>
  <si>
    <t xml:space="preserve">"materiál který bude použit pro opravu krovu bude ošetřen proti houbám a dřevokaznému hmyzu" </t>
  </si>
  <si>
    <t xml:space="preserve">" bude použito tradičních tesařskýh spojů" </t>
  </si>
  <si>
    <t>762332922</t>
  </si>
  <si>
    <t>Doplnění střešní vazby řezivem (materiál v ceně) průřezové plochy přes 120 do 224 cm2</t>
  </si>
  <si>
    <t>358371995</t>
  </si>
  <si>
    <t>762332923</t>
  </si>
  <si>
    <t>Doplnění střešní vazby řezivem (materiál v ceně) průřezové plochy přes 224 do 288 cm2</t>
  </si>
  <si>
    <t>1050737166</t>
  </si>
  <si>
    <t>762332924</t>
  </si>
  <si>
    <t>Doplnění střešní vazby řezivem (materiál v ceně) průřezové plochy přes 288 do 450 cm2</t>
  </si>
  <si>
    <t>1651922218</t>
  </si>
  <si>
    <t>762332925</t>
  </si>
  <si>
    <t>Doplnění střešní vazby řezivem (materiál v ceně) průřezové plochy přes 450 do 600 cm2</t>
  </si>
  <si>
    <t>1652856969</t>
  </si>
  <si>
    <t xml:space="preserve">"doplnění napadených nebo poškozených prvků krovu" </t>
  </si>
  <si>
    <t>762332RP1</t>
  </si>
  <si>
    <t>Oprava konstrukce pultového vikýře dle skutečného stavu konstrukcí</t>
  </si>
  <si>
    <t>332838589</t>
  </si>
  <si>
    <t>"včetně dodávky materiálu a spojovacích prvků" 1,0</t>
  </si>
  <si>
    <t xml:space="preserve">"dřevo bude ošetřeno proti dřevokaznému hmyzu a houbám" </t>
  </si>
  <si>
    <t xml:space="preserve">"poškozené prvky budou odstraněny a nahrazeny novými" </t>
  </si>
  <si>
    <t>762332RP2</t>
  </si>
  <si>
    <t>Příplatek za provedení tradičních tesařských spojů formou plátování</t>
  </si>
  <si>
    <t>-1576802724</t>
  </si>
  <si>
    <t xml:space="preserve">"včetně dodávky materiálu a spojovacích prvků" </t>
  </si>
  <si>
    <t>20+171,48+145,18+161,039+87,87</t>
  </si>
  <si>
    <t>762332RP3</t>
  </si>
  <si>
    <t>Příplatek za opracování vyměněných prvků tradičními řemeslnými postupy dle dochovaných prvků krovu</t>
  </si>
  <si>
    <t>-901875429</t>
  </si>
  <si>
    <t xml:space="preserve">"tradiční řemeslné postupy dle původních prvků krovu" </t>
  </si>
  <si>
    <t>762332RP4</t>
  </si>
  <si>
    <t>Výměna stávajících nevhodně a neodborně provedených náhrad původních prvků</t>
  </si>
  <si>
    <t>-2063790822</t>
  </si>
  <si>
    <t>(20+171,48+145,18+161,039+87,87)/100*5,0</t>
  </si>
  <si>
    <t>1012925150</t>
  </si>
  <si>
    <t>605151RP5</t>
  </si>
  <si>
    <t>720097661</t>
  </si>
  <si>
    <t>"viz. montáž + ztratné" 515,069*0,025</t>
  </si>
  <si>
    <t>12,877*1,1 'Přepočtené koeficientem množství</t>
  </si>
  <si>
    <t>1651242703</t>
  </si>
  <si>
    <t>"spojovací prostředky pro nové bednění" 14,165</t>
  </si>
  <si>
    <t>751787880</t>
  </si>
  <si>
    <t xml:space="preserve">"přesný rozsah výměny a demontáže bude určen v průběhu provádění stavby dle skutečné míry poškození" </t>
  </si>
  <si>
    <t>1783243873</t>
  </si>
  <si>
    <t>-1421299818</t>
  </si>
  <si>
    <t xml:space="preserve">" příprava podkladu pro provedení impregnačního nátěru" </t>
  </si>
  <si>
    <t>(0,15*2+0,22*2)*(53,815*2+8,857)</t>
  </si>
  <si>
    <t>(0,2*2+0,24*2)*(10,554*17)</t>
  </si>
  <si>
    <t>(0,18*2+0,17*2)*(54,97*4+8,87*2)</t>
  </si>
  <si>
    <t>(0,16*2+0,18*2)*(54,97*2+8,87)*4</t>
  </si>
  <si>
    <t>(0,17*2+0,18*2)*(54,92*3)</t>
  </si>
  <si>
    <t>(0,16*2+0,42*2)*(54,97)</t>
  </si>
  <si>
    <t>(0,2*2+0,26*2)*(2,56*17*2)</t>
  </si>
  <si>
    <t>(0,14*2+0,16*2)*(1,5*17*2)</t>
  </si>
  <si>
    <t>(0,16*2+0,42*2)*(6,2*2*17)</t>
  </si>
  <si>
    <t>(0,18*2+0,22*2)*(2,3*2*17)</t>
  </si>
  <si>
    <t>(0,15*2+0,3*2)*(3,125*4*17)</t>
  </si>
  <si>
    <t>(0,16*2+0,18*2)*(4,2*2*17)</t>
  </si>
  <si>
    <t>(0,18*2+0,16*2)*(2,75*3*17)</t>
  </si>
  <si>
    <t>(0,14*2+0,16*2)*(17*3*1,5*2)</t>
  </si>
  <si>
    <t>(0,16*2+0,17*2)*(2,52*44)</t>
  </si>
  <si>
    <t>(0,2*2+0,26*2)*(2,13*17)</t>
  </si>
  <si>
    <t>(0,16*2+0,14*2)*(8,75*2*44)</t>
  </si>
  <si>
    <t>(0,14*2+0,16*2)*(2,0*44*2)</t>
  </si>
  <si>
    <t xml:space="preserve">"ostatní prvky a plochy" 30,0 </t>
  </si>
  <si>
    <t>"bednění " 515,069*2</t>
  </si>
  <si>
    <t>796109650</t>
  </si>
  <si>
    <t>-1999462375</t>
  </si>
  <si>
    <t xml:space="preserve">"barva nátěru muže být čirá, nebo velmi světle hnědá"  </t>
  </si>
  <si>
    <t>"viz. příprava podkaldu"  3540,203</t>
  </si>
  <si>
    <t>PS - Lešení okolo objektu</t>
  </si>
  <si>
    <t>944111RP11</t>
  </si>
  <si>
    <t xml:space="preserve">Montáž výložníku trubkového na vnějších stranách objektů odkloněného od svislice </t>
  </si>
  <si>
    <t>-1477074445</t>
  </si>
  <si>
    <t>" normalizované lešení na  straně ulice Mnišské "</t>
  </si>
  <si>
    <t>" konstrukce zamezující pádu předmětů ze střechy" 1,6*56,0</t>
  </si>
  <si>
    <t>944111RP12</t>
  </si>
  <si>
    <t>Příplatek k výložníku trubkovému na vnějších stranách objektů za první a ZKD den použití</t>
  </si>
  <si>
    <t>-1057754582</t>
  </si>
  <si>
    <t>"předpoklad pronájmu 150 dní" 89,6*150</t>
  </si>
  <si>
    <t>944111RP14</t>
  </si>
  <si>
    <t xml:space="preserve">Demontáž výložníku trubkového na vnějších stranách objektů odkloněného od svislice </t>
  </si>
  <si>
    <t>590320678</t>
  </si>
  <si>
    <t>944111122</t>
  </si>
  <si>
    <t>Montáž ochranného zábradlí trubkového vnitřního na lešeňových konstrukcích dvoutyčového</t>
  </si>
  <si>
    <t>1344128683</t>
  </si>
  <si>
    <t xml:space="preserve">" viz. schéma pomocné konstrukce lešení" </t>
  </si>
  <si>
    <t>45,0+50,0+12,0+10,0+5,0+1,5*2*5</t>
  </si>
  <si>
    <t>944111222</t>
  </si>
  <si>
    <t>Montáž ochranného zábradlí trubkového Příplatek za první a každý další den použití zábradlí k ceně -1122</t>
  </si>
  <si>
    <t>-689901615</t>
  </si>
  <si>
    <t>"předpoklad pronájmu 150 dní" 137,0*150</t>
  </si>
  <si>
    <t>944111822</t>
  </si>
  <si>
    <t>Demontáž ochranného zábradlí trubkového vnitřního na lešeňových konstrukcích dvoutyčového</t>
  </si>
  <si>
    <t>705475701</t>
  </si>
  <si>
    <t>949211112</t>
  </si>
  <si>
    <t>Montáž lešeňové podlahy pro trubková lešení z fošen, prken nebo dřevěných sbíjených lešeňových dílců s příčníky nebo podélníky, ve výšce přes 10 do 25 m</t>
  </si>
  <si>
    <t>1766140073</t>
  </si>
  <si>
    <t xml:space="preserve">" montáž podlážky pro II. etapu stavebních prací" </t>
  </si>
  <si>
    <t>(55,5+34,0+6,0+6,5+1,5*2+1,5*2+2,0*4)*1,2</t>
  </si>
  <si>
    <t>949211812</t>
  </si>
  <si>
    <t>Demontáž lešeňové podlahy pro trubková lešení z fošen, prken nebo dřevěných sbíjených lešeňových dílců s příčníky nebo podélníky, ve výšce přes 10 do 25 m</t>
  </si>
  <si>
    <t>-2040680472</t>
  </si>
  <si>
    <t xml:space="preserve">" montáž podlážky pro I. etapu stavebních prací" </t>
  </si>
  <si>
    <t>941111122</t>
  </si>
  <si>
    <t>Montáž lešení řadového trubkového lehkého pracovního s podlahami s provozním zatížením tř. 3 do 200 kg/m2 šířky tř. W09 přes 0,9 do 1,2 m, výšky přes 10 do 25 m</t>
  </si>
  <si>
    <t>309790250</t>
  </si>
  <si>
    <t xml:space="preserve">" lešení nad boční lodí - trubkové lešení normalizované typu A" </t>
  </si>
  <si>
    <t>(55,5+1,5*2)*6,0</t>
  </si>
  <si>
    <t>(34,0+1,5*2)*6,0</t>
  </si>
  <si>
    <t>6,5*6,0</t>
  </si>
  <si>
    <t>941111132</t>
  </si>
  <si>
    <t>Montáž lešení řadového trubkového lehkého pracovního s podlahami s provozním zatížením tř. 3 do 200 kg/m2 šířky tř. W12 přes 1,2 do 1,5 m, výšky přes 10 do 25 m</t>
  </si>
  <si>
    <t>-610491667</t>
  </si>
  <si>
    <t>" normalizované lešení na štítových stranách objektu"</t>
  </si>
  <si>
    <t>"lešení na západní straně objektu - valba střechy" (15,0+2,0*2)*16,95</t>
  </si>
  <si>
    <t>" lešení na východní straně objektu - štít" (14,35+4,0+2,0*2)*21,0+15,0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</si>
  <si>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</si>
  <si>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</si>
  <si>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716632363</t>
  </si>
  <si>
    <t>"předpoklad pronájmu 150 dní" 612,0*150</t>
  </si>
  <si>
    <t>941111232</t>
  </si>
  <si>
    <t>Montáž lešení řadového trubkového lehkého pracovního s podlahami s provozním zatížením tř. 3 do 200 kg/m2 Příplatek za první a každý další den použití lešení k ceně -1132</t>
  </si>
  <si>
    <t>568695499</t>
  </si>
  <si>
    <t>"předpoklad pronájmu 150 dní" 806,4*150</t>
  </si>
  <si>
    <t>941111822</t>
  </si>
  <si>
    <t>Demontáž lešení řadového trubkového lehkého pracovního s podlahami s provozním zatížením tř. 3 do 200 kg/m2 šířky tř. W09 přes 0,9 do 1,2 m, výšky přes 10 do 25 m</t>
  </si>
  <si>
    <t>159618716</t>
  </si>
  <si>
    <t>941111832</t>
  </si>
  <si>
    <t>Demontáž lešení řadového trubkového lehkého pracovního s podlahami s provozním zatížením tř. 3 do 200 kg/m2 šířky tř. W12 přes 1,2 do 1,5 m, výšky přes 10 do 25 m</t>
  </si>
  <si>
    <t>1781739849</t>
  </si>
  <si>
    <t>941111RP5</t>
  </si>
  <si>
    <t>Demontáž lešení řadového trubkového lehkého pracovního s podlahami s provozním zatížením tř. 3 do 200 kg/m2 šířky tř. W06, výšky přes 10 do 25 m</t>
  </si>
  <si>
    <t>-459112140</t>
  </si>
  <si>
    <t xml:space="preserve">"dolní část + vzpěry a podélné prvky nad boční lodí" </t>
  </si>
  <si>
    <t xml:space="preserve">" vzpěry pro lešení, podélné prvky v dolní části pomocné ocelové konstrukce, zavětrování" </t>
  </si>
  <si>
    <t>55,7*10,0</t>
  </si>
  <si>
    <t>40,0*10,0</t>
  </si>
  <si>
    <t>6,5*10,0</t>
  </si>
  <si>
    <t>941112RP3</t>
  </si>
  <si>
    <t>Montáž lešení řadového trubkového lehkého pracovního bez podlah s provozním zatížením tř. 3 do 200 kg/m2 šířky tř. W06 , výšky přes 10 do 25 m</t>
  </si>
  <si>
    <t>759488857</t>
  </si>
  <si>
    <t>941112RP2</t>
  </si>
  <si>
    <t>Příplatek k lešení řadovému trubkovému lehkému bez podlah v 25 m za první a ZKD den použití</t>
  </si>
  <si>
    <t>-1002049878</t>
  </si>
  <si>
    <t>"předpoklad pronájmu 150 dní" 1022,0*150</t>
  </si>
  <si>
    <t>944611111</t>
  </si>
  <si>
    <t>Montáž ochranné plachty zavěšené na konstrukci lešení z textilie z umělých vláken</t>
  </si>
  <si>
    <t>-235456548</t>
  </si>
  <si>
    <t>" lešení ze strany ulice Mnišské" 57,0*6,0</t>
  </si>
  <si>
    <t>"lešení ze strany atria" 40,0*6,0</t>
  </si>
  <si>
    <t>944611211</t>
  </si>
  <si>
    <t>Montáž ochranné plachty Příplatek za první a každý další den použití plachty k ceně -1111</t>
  </si>
  <si>
    <t>-885244191</t>
  </si>
  <si>
    <t>"předpoklad pronájmu 150 dní" 1388,4*150</t>
  </si>
  <si>
    <t>944611811</t>
  </si>
  <si>
    <t>Demontáž ochranné plachty zavěšené na konstrukci lešení z textilie z umělých vláken</t>
  </si>
  <si>
    <t>456079476</t>
  </si>
  <si>
    <t>945412112</t>
  </si>
  <si>
    <t>Teleskopická hydraulická montážní plošina na samohybném podvozku, s otočným košem výšky zdvihu do 21 m</t>
  </si>
  <si>
    <t>den</t>
  </si>
  <si>
    <t>-1465329006</t>
  </si>
  <si>
    <t xml:space="preserve">"hydraulická plošina pro dopravu materiálu a osob na střechu kostela" </t>
  </si>
  <si>
    <t>"předpoklad 60 dní " 60</t>
  </si>
  <si>
    <t>997013113</t>
  </si>
  <si>
    <t>Vnitrostaveništní doprava suti a vybouraných hmot vodorovně do 50 m svisle s použitím mechanizace pro budovy a haly výšky přes 9 do 12 m</t>
  </si>
  <si>
    <t>1464337206</t>
  </si>
  <si>
    <t>-1019492264</t>
  </si>
  <si>
    <t>-1789693908</t>
  </si>
  <si>
    <t>" předpoklad skládka nebo zařízení pro nakládání s odpady do 20 km" 19*1,319</t>
  </si>
  <si>
    <t>997013811</t>
  </si>
  <si>
    <t>Poplatek za uložení stavebního odpadu na skládce (skládkovné) dřevěného</t>
  </si>
  <si>
    <t>-1220404263</t>
  </si>
  <si>
    <t>-380367871</t>
  </si>
  <si>
    <t xml:space="preserve">" schéma lešení- doplnění kce bednění" </t>
  </si>
  <si>
    <t>" dle požadavků bezpečnosti a NPÚ bude stávající bednění doplněno z vnější strany dalším bedněním" 1030,138</t>
  </si>
  <si>
    <t>-792732191</t>
  </si>
  <si>
    <t>"viz. montáž + ztratné"1030,138*0,025</t>
  </si>
  <si>
    <t>25,753*1,1 'Přepočtené koeficientem množství</t>
  </si>
  <si>
    <t>-1678011781</t>
  </si>
  <si>
    <t>"spojovací prostředky pro nové bednění" 28,328</t>
  </si>
  <si>
    <t>762711840</t>
  </si>
  <si>
    <t>Demontáž prostorových vázaných konstrukcí z řeziva hraněného nebo polohraněného průřezové plochy přes 288 do 450 cm2</t>
  </si>
  <si>
    <t>308778891</t>
  </si>
  <si>
    <t>" roznášecí hranol nad parapetem okna" 4,0*8+4,0*5</t>
  </si>
  <si>
    <t>762713140</t>
  </si>
  <si>
    <t>Montáž prostorových vázaných konstrukcí z řeziva hraněného nebo polohraněného průřezové plochy přes 288 do 450 cm2</t>
  </si>
  <si>
    <t>431836971</t>
  </si>
  <si>
    <t>60512140</t>
  </si>
  <si>
    <t>hranol stavební řezivo průřezu do 450cm2 do dl 6m</t>
  </si>
  <si>
    <t>1741113207</t>
  </si>
  <si>
    <t>" viz. montáž + ztratné" 52,0*0,2*0,2</t>
  </si>
  <si>
    <t>762795000</t>
  </si>
  <si>
    <t>Spojovací prostředky prostorových vázaných konstrukcí hřebíky, svory, fixační prkna</t>
  </si>
  <si>
    <t>-494803058</t>
  </si>
  <si>
    <t xml:space="preserve">" pomovné prvky pro ukotvení dřevěného roznášecího hranolu do stávající nosné kce" </t>
  </si>
  <si>
    <t xml:space="preserve">" bude upřesněno dle skutečné ho stavu na daném místě" </t>
  </si>
  <si>
    <t>998762202</t>
  </si>
  <si>
    <t>Přesun hmot pro konstrukce tesařské stanovený procentní sazbou (%) z ceny vodorovná dopravní vzdálenost do 50 m v objektech výšky přes 6 do 12 m</t>
  </si>
  <si>
    <t>%</t>
  </si>
  <si>
    <t>1148599903</t>
  </si>
  <si>
    <t>764101131</t>
  </si>
  <si>
    <t>Montáž krytiny z plechu s úpravou u okapů, prostupů a výčnělků střechy rovné drážkováním z tabulí, sklon střechy do 30°</t>
  </si>
  <si>
    <t>1207296412</t>
  </si>
  <si>
    <t xml:space="preserve">" montáž stávající krytiny střechy boční lodě  po demnotáži " </t>
  </si>
  <si>
    <t>" stojek pomocné ocelové konstrukce" 35,0*0,5</t>
  </si>
  <si>
    <t>13814RP13</t>
  </si>
  <si>
    <t>doplnění konstrukce střechy po montáži stávající krytiny zpět na původní místo, dopjení na stávající krytinu, doplňkové prvky ( kompletní dodávka)</t>
  </si>
  <si>
    <t>810383805</t>
  </si>
  <si>
    <t>998764203</t>
  </si>
  <si>
    <t>Přesun hmot pro konstrukce klempířské stanovený procentní sazbou (%) z ceny vodorovná dopravní vzdálenost do 50 m v objektech výšky přes 12 do 24 m</t>
  </si>
  <si>
    <t>364299993</t>
  </si>
  <si>
    <t>765193RP10</t>
  </si>
  <si>
    <t>Ochrana stavebních konstrukcí a samostatných prvků obalením geotextilií nebo jinou ochranným ochranným materiálem (dřevovláknitá deska, OSB desky) včetně pozdějšího odstranění</t>
  </si>
  <si>
    <t>-1752944750</t>
  </si>
  <si>
    <t xml:space="preserve">" ochrana stávajícíh konstrukcí proti poškození a během stavebních úprav" </t>
  </si>
  <si>
    <t>" boční lodě kostela" (60,0+40,0+10,0)*7,5</t>
  </si>
  <si>
    <t>" atrium pás v š. 3,0 m " 40,0*3,0</t>
  </si>
  <si>
    <t>"okna v místě lešení" 5,0*13</t>
  </si>
  <si>
    <t>" střecha na domem umění" 26,0*3,0</t>
  </si>
  <si>
    <t>998765202</t>
  </si>
  <si>
    <t>Přesun hmot pro krytiny skládané stanovený procentní sazbou (%) z ceny vodorovná dopravní vzdálenost do 50 m v objektech výšky přes 6 do 12 m</t>
  </si>
  <si>
    <t>1791578726</t>
  </si>
  <si>
    <t>767392813</t>
  </si>
  <si>
    <t>Demontáž krytin střech z plechů přistřelených k dalšímu použití</t>
  </si>
  <si>
    <t>1354545572</t>
  </si>
  <si>
    <t xml:space="preserve">" demontáž stávající krytiny střechy boční lodě pro případné uméstění " </t>
  </si>
  <si>
    <t>767995115</t>
  </si>
  <si>
    <t>Montáž ostatních atypických zámečnických konstrukcí hmotnosti přes 50 do 100 kg</t>
  </si>
  <si>
    <t>-539060956</t>
  </si>
  <si>
    <t>"stojka J 60/60/4,0 mm" 4,0*6*6,71</t>
  </si>
  <si>
    <t>767995116</t>
  </si>
  <si>
    <t>Montáž ostatních atypických zámečnických konstrukcí hmotnosti přes 100 do 250 kg</t>
  </si>
  <si>
    <t>976877910</t>
  </si>
  <si>
    <t>"stojka J 140/140/4,0 mm" 11,5*10*16,295</t>
  </si>
  <si>
    <t>"roznášecí podélné prvky I 140" 2*(55,0+38,0)*14,4</t>
  </si>
  <si>
    <t>" překlenovací nosník I 180"  (8,0*10+7,0*6)*21,90</t>
  </si>
  <si>
    <t>" doplňkový materiál pro montáž pomocné ocelové konstrukce " 100,0</t>
  </si>
  <si>
    <t>14550RP1</t>
  </si>
  <si>
    <t>profil ocelový čtvercový svařovaný 140x140x4mm ( včetně svařování a kotvení)</t>
  </si>
  <si>
    <t>-1534995963</t>
  </si>
  <si>
    <t xml:space="preserve">" ocelový profil pro vytvoření stojky, včetně založení na chodníku nebo obvodové nosné stěně" </t>
  </si>
  <si>
    <t xml:space="preserve">" svaření s dalším prvkem" </t>
  </si>
  <si>
    <t>" J 140/140/4" (11,5*10+4,0*6)*16,295*1,08*0,001</t>
  </si>
  <si>
    <t>14550RP2</t>
  </si>
  <si>
    <t>profil ocelový čtvercový svařovaný 60x60x4mm  ( včetně svařování a kotvení, založení )</t>
  </si>
  <si>
    <t>-2106837142</t>
  </si>
  <si>
    <t xml:space="preserve">" ocelový profil pro vytvoření stojky, včetně založení na obvodové nosné stěně" </t>
  </si>
  <si>
    <t>"stojka J 60/60/4,0 mm" 4,0*6*6,71*1,08*0,001</t>
  </si>
  <si>
    <t>13010746</t>
  </si>
  <si>
    <t>ocel profilová IPE 140 jakost 11 375</t>
  </si>
  <si>
    <t>1471009107</t>
  </si>
  <si>
    <t xml:space="preserve">" viz. montáž + ztratné" </t>
  </si>
  <si>
    <t xml:space="preserve">" včetně svařování kotevních desek a kotvení" </t>
  </si>
  <si>
    <t>"roznášecí podélné prvky I 140" 2*(55,0+38,0)*14,4*1,08*0,001</t>
  </si>
  <si>
    <t>13010750</t>
  </si>
  <si>
    <t>ocel profilová IPE 180 jakost 11 375</t>
  </si>
  <si>
    <t>-1749153952</t>
  </si>
  <si>
    <t>" překlenovací nosník I 180"  (10*8,0+6*7,0)*21,90*1,08*0,001</t>
  </si>
  <si>
    <t>767996702</t>
  </si>
  <si>
    <t>Demontáž ostatních zámečnických konstrukcí o hmotnosti jednotlivých dílů řezáním přes 50 do 100 kg</t>
  </si>
  <si>
    <t>1847964907</t>
  </si>
  <si>
    <t xml:space="preserve">" demontáž včetně likvidace" </t>
  </si>
  <si>
    <t>767996703</t>
  </si>
  <si>
    <t>Demontáž ostatních zámečnických konstrukcí o hmotnosti jednotlivých dílů řezáním přes 100 do 250 kg</t>
  </si>
  <si>
    <t>834250214</t>
  </si>
  <si>
    <t>998767RP22</t>
  </si>
  <si>
    <t xml:space="preserve">Přesun hmot pro zámečnické konstrukce stanovený procentní sazbou (%) z ceny vodorovná dopravní vzdálenost do 50 m v objektech výšky přes 6 do 12 m </t>
  </si>
  <si>
    <t>-498021454</t>
  </si>
  <si>
    <t>VN a ON - Vedlejší a ostatní náklady</t>
  </si>
  <si>
    <t>VN - Vedlejší  náklady</t>
  </si>
  <si>
    <t>VRN - Vedlejší rozpočtové náklady</t>
  </si>
  <si>
    <t xml:space="preserve">    VRN7 - Provozní vlivy</t>
  </si>
  <si>
    <t>VRN1 - Průzkumné, geodetické a projektové práce</t>
  </si>
  <si>
    <t>VN</t>
  </si>
  <si>
    <t>Vedlejší  náklady</t>
  </si>
  <si>
    <t>R-006</t>
  </si>
  <si>
    <t>Zajištění zkoušek zhutnění podloží, kamerové zkoušky, tlakové zkoušky, revize, zkoušky únosnosti zemní pláně, zajištění skládek a meziskládek materiálů a odpadů včetně odvozu a poplatků, zajištění zpětného předání dotčených ploch jednotlivým majitelům a správcům, včetně jejich písemného souhlasného vyjádření při předání stavby</t>
  </si>
  <si>
    <t>kompl</t>
  </si>
  <si>
    <t>-1556471345</t>
  </si>
  <si>
    <t>R-014</t>
  </si>
  <si>
    <t>Náklady na nepředvídatelné skutečnosti - pevná částka 600 000 Kč</t>
  </si>
  <si>
    <t>1541836254</t>
  </si>
  <si>
    <t>R-015.1</t>
  </si>
  <si>
    <t xml:space="preserve">Revize všech instalací a zařízení včetně potřebných dokladů a protokolů </t>
  </si>
  <si>
    <t>kompl.</t>
  </si>
  <si>
    <t>1533024315</t>
  </si>
  <si>
    <t>"celková revize elektroinstalace včetně dokladů a protokolů potřebných ke kolaudačnímu řízení všech prací (silnoproud )" 1,0</t>
  </si>
  <si>
    <t>R-001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</si>
  <si>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</si>
  <si>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kpl</t>
  </si>
  <si>
    <t>-361140629</t>
  </si>
  <si>
    <t>"počet" 1</t>
  </si>
  <si>
    <t>R-003</t>
  </si>
  <si>
    <t>Zařízení staveniště (přechodné dopravní značení, zajištění objízdných tras a uzávěr včetně příslušných povolení, ZS sociální objekty, včetně vnitrostaveništního rozvodu a napojení na media energii, včetně nákladů na energie)</t>
  </si>
  <si>
    <t>1177817084</t>
  </si>
  <si>
    <t>"kompletní zajištění zařízení staveniště"  1,0</t>
  </si>
  <si>
    <t>091002RP2</t>
  </si>
  <si>
    <t xml:space="preserve">Náklady související s objektem - přípravné práce </t>
  </si>
  <si>
    <t>1024</t>
  </si>
  <si>
    <t>1311400879</t>
  </si>
  <si>
    <t>"příprava staveniště , přizpůsobení podmínek pro provádění prací v rámci historického objektu" 1,0</t>
  </si>
  <si>
    <t xml:space="preserve">"účastník cenu určí na základě prohlídky stavby a dohody s investorem" </t>
  </si>
  <si>
    <t>R-005</t>
  </si>
  <si>
    <t>Průběžné čištění komunikací, čištění vozidel při výjezdu ze stavby, zajištění výkopů (zábradlí, zajištění obslužného provozu (zásobování, svoz komunálních odpadů, záchranných složek, ..))</t>
  </si>
  <si>
    <t>388024895</t>
  </si>
  <si>
    <t>R-008</t>
  </si>
  <si>
    <t>Autorský dozor nad dílenskou dokumentací</t>
  </si>
  <si>
    <t>1955690172</t>
  </si>
  <si>
    <t>R-015</t>
  </si>
  <si>
    <t>Závěrečný úklid venkovního okolí objektu před předáním stavby uživateli do trvalého užívání</t>
  </si>
  <si>
    <t>1940318910</t>
  </si>
  <si>
    <t>" uvedení okolí stavby a všech ploch, které byly využívány pro stavbu do původního stavu" 1</t>
  </si>
  <si>
    <t>R-016</t>
  </si>
  <si>
    <t>Ostatní náklady spojené s požadavky objednatele, které jsou uvedeny v jednotlivých článcích smlouvy o dílo pokud nejsou zahrnuty v soupisech prací</t>
  </si>
  <si>
    <t>1470143865</t>
  </si>
  <si>
    <t>R-EL1</t>
  </si>
  <si>
    <t>Výchozí revize hromosvodu</t>
  </si>
  <si>
    <t>hod</t>
  </si>
  <si>
    <t>-860147412</t>
  </si>
  <si>
    <t>"revize skutečného stavu stávajícího hromosvodu" 8,0</t>
  </si>
  <si>
    <t>R-EL2</t>
  </si>
  <si>
    <t>Měření zemních odporů hromosvodu</t>
  </si>
  <si>
    <t>-366603504</t>
  </si>
  <si>
    <t>"měření zemních odporů pro hromosvod" 4,0</t>
  </si>
  <si>
    <t>R-EL3</t>
  </si>
  <si>
    <t>Koordinace při provádění hromosvodu s ostatními profesemi</t>
  </si>
  <si>
    <t>1162885468</t>
  </si>
  <si>
    <t>"koordinace při provádění hromosvodu s ostatními prováděnými profesemi" 6,0</t>
  </si>
  <si>
    <t>VRN</t>
  </si>
  <si>
    <t>Vedlejší rozpočtové náklady</t>
  </si>
  <si>
    <t>VRN7</t>
  </si>
  <si>
    <t>Provozní vlivy</t>
  </si>
  <si>
    <t>072002000</t>
  </si>
  <si>
    <t>Zpracování dokumentace dočasného dopravního značení (projednání s odborem dopravy MMO, projednání s DI PČR)</t>
  </si>
  <si>
    <t>-1709280291</t>
  </si>
  <si>
    <t>" pro potřeby stvaby bude nutná částečná uzávěra ulice Mnišské a dočasná změna organizace dopravy  v okolí" 1</t>
  </si>
  <si>
    <t>VRN1</t>
  </si>
  <si>
    <t>Průzkumné, geodetické a projektové práce</t>
  </si>
  <si>
    <t>011103</t>
  </si>
  <si>
    <t>Petrografická zkouška včetně vyhotovení protokolu (akreditovaná zkušebna)</t>
  </si>
  <si>
    <t>ks</t>
  </si>
  <si>
    <t>-102033976</t>
  </si>
  <si>
    <t xml:space="preserve">"protokol o zkouškách a vhodnosti zvoleného druhu přírodní břidlice používaného jako střešní krytina " 1 </t>
  </si>
  <si>
    <t xml:space="preserve">"vzorky k posouzení včetně určení počtu a místa (na paletě každé  dodávky krytiny) z kterého budou odebrány určí na místě investor" </t>
  </si>
  <si>
    <t xml:space="preserve">"vzorky se budou odebírat z každé dodané palety (jednotlivého balení) s krytinou" </t>
  </si>
  <si>
    <t>01153</t>
  </si>
  <si>
    <t>Průzkumné práce stavební průzkum stavebně-historický</t>
  </si>
  <si>
    <t>-1836155004</t>
  </si>
  <si>
    <t>" sondy pro určení kotevních míst pro roznášecí hranoly poocné ocelové konstrukce lešení" 16,0</t>
  </si>
  <si>
    <t>011534RP5</t>
  </si>
  <si>
    <t>Průzkum krovové konstrukce včetně zpracování podrobné dokumentace včetně výrobní dokumentace</t>
  </si>
  <si>
    <t>1598456875</t>
  </si>
  <si>
    <t>01153RP1</t>
  </si>
  <si>
    <t>Mykologický průzkum</t>
  </si>
  <si>
    <t>1499041675</t>
  </si>
  <si>
    <t xml:space="preserve">"mykologiký prúzkum provedený po odkrytí  bednění a skutečného stavu konstrukce střechy" </t>
  </si>
  <si>
    <t xml:space="preserve">"včetně návrhu nutných opatření" </t>
  </si>
  <si>
    <t>"předpoklad 11 etap" 11,0</t>
  </si>
  <si>
    <t>013254</t>
  </si>
  <si>
    <t>Průzkumné, geodetické a projektové práce projektové práce dokumentace stavby (výkresová a textová) skutečného provedení stavby</t>
  </si>
  <si>
    <t>-879643172</t>
  </si>
  <si>
    <t>"dokumentace skutečného provedení stavby" 1,0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</si>
  <si>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</si>
  <si>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</si>
  <si>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</si>
  <si>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</si>
  <si>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</si>
  <si>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</si>
  <si>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</si>
  <si>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</si>
  <si>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</si>
  <si>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</si>
  <si>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</si>
  <si>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</si>
  <si>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</si>
  <si>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</si>
  <si>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</si>
  <si>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</si>
  <si>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</si>
  <si>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</si>
  <si>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</si>
  <si>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</si>
  <si>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</si>
  <si>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</si>
  <si>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</si>
  <si>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</si>
  <si>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</si>
  <si>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</si>
  <si>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</si>
  <si>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</si>
  <si>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</si>
  <si>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</si>
  <si>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</si>
  <si>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</si>
  <si>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</si>
  <si>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</si>
  <si>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</si>
  <si>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</si>
  <si>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</si>
  <si>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</si>
  <si>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</si>
  <si>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</si>
  <si>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</si>
  <si>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</si>
  <si>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</si>
  <si>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</si>
  <si>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</si>
  <si>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</si>
  <si>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</si>
  <si>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</si>
  <si>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</si>
  <si>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</si>
  <si>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</si>
  <si>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</si>
  <si>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</si>
  <si>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</si>
  <si>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</si>
  <si>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</si>
  <si>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</si>
  <si>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</si>
  <si>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</si>
  <si>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</si>
  <si>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</si>
  <si>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</si>
  <si>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</si>
  <si>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</si>
  <si>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</si>
  <si>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</si>
  <si>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</si>
  <si>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</si>
  <si>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</si>
  <si>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</si>
  <si>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</si>
  <si>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</si>
  <si>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</si>
  <si>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</si>
  <si>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</si>
  <si>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</si>
  <si>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</si>
  <si>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</si>
  <si>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</si>
  <si>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</si>
  <si>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</si>
  <si>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</si>
  <si>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</si>
  <si>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</si>
  <si>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</si>
  <si>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</si>
  <si>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</si>
  <si>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</si>
  <si>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</si>
  <si>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</si>
  <si>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</si>
  <si>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</si>
  <si>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</si>
  <si>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</si>
  <si>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</si>
  <si>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</si>
  <si>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</si>
  <si>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</si>
  <si>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</si>
  <si>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</si>
  <si>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</si>
  <si>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</si>
  <si>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</si>
  <si>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</si>
  <si>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</si>
  <si>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</si>
  <si>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</si>
  <si>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</si>
  <si>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</si>
  <si>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</si>
  <si>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</si>
  <si>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</si>
  <si>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</si>
  <si>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</si>
  <si>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</si>
  <si>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</si>
  <si>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</si>
  <si>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</si>
  <si>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</si>
  <si>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</si>
  <si>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</si>
  <si>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</si>
  <si>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</si>
  <si>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</si>
  <si>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</si>
  <si>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</si>
  <si>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</si>
  <si>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</si>
  <si>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</si>
  <si>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</si>
  <si>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</si>
  <si>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</si>
  <si>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</si>
  <si>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</si>
  <si>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</si>
  <si>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</si>
  <si>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</si>
  <si>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</si>
  <si>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</si>
  <si>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</si>
  <si>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</si>
  <si>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</si>
  <si>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</si>
  <si>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</si>
  <si>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</si>
  <si>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</si>
  <si>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</si>
  <si>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</si>
  <si>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</si>
  <si>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</si>
  <si>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</si>
  <si>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</si>
  <si>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</si>
  <si>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</si>
  <si>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</si>
  <si>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</si>
  <si>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</si>
  <si>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</si>
  <si>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</si>
  <si>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</si>
  <si>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</si>
  <si>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</si>
  <si>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</si>
  <si>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</si>
  <si>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</si>
  <si>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</si>
  <si>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</si>
  <si>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</si>
  <si>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</si>
  <si>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</si>
  <si>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</si>
  <si>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</si>
  <si>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</si>
  <si>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</si>
  <si>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</si>
  <si>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</si>
  <si>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</si>
  <si>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</si>
  <si>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</si>
  <si>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</si>
  <si>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</si>
  <si>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</si>
  <si>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</si>
  <si>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</si>
  <si>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</si>
  <si>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072001000</t>
  </si>
  <si>
    <t>Kontrola a následné vystavení protokolu o převzetí pomocné ocelové konstrukce vynášející lešení</t>
  </si>
  <si>
    <t>soulas s navrženým řešením dle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</si>
</sst>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4" fontId="23" fillId="2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3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3" t="s">
        <v>14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4"/>
      <c r="AQ5" s="24"/>
      <c r="AR5" s="22"/>
      <c r="BE5" s="340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5" t="s">
        <v>17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4"/>
      <c r="AQ6" s="24"/>
      <c r="AR6" s="22"/>
      <c r="BE6" s="34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41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41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1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41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41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1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41"/>
      <c r="BS13" s="19" t="s">
        <v>6</v>
      </c>
    </row>
    <row r="14" spans="2:71" ht="13.2">
      <c r="B14" s="23"/>
      <c r="C14" s="24"/>
      <c r="D14" s="24"/>
      <c r="E14" s="346" t="s">
        <v>30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41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1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41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41"/>
      <c r="BS17" s="19" t="s">
        <v>33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1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41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41"/>
      <c r="BS20" s="19" t="s">
        <v>4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1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1"/>
    </row>
    <row r="23" spans="2:57" s="1" customFormat="1" ht="47.25" customHeight="1">
      <c r="B23" s="23"/>
      <c r="C23" s="24"/>
      <c r="D23" s="24"/>
      <c r="E23" s="348" t="s">
        <v>37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24"/>
      <c r="AP23" s="24"/>
      <c r="AQ23" s="24"/>
      <c r="AR23" s="22"/>
      <c r="BE23" s="341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1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1"/>
    </row>
    <row r="26" spans="1:57" s="2" customFormat="1" ht="25.95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9">
        <f>ROUND(AG54,2)</f>
        <v>600000</v>
      </c>
      <c r="AL26" s="350"/>
      <c r="AM26" s="350"/>
      <c r="AN26" s="350"/>
      <c r="AO26" s="350"/>
      <c r="AP26" s="38"/>
      <c r="AQ26" s="38"/>
      <c r="AR26" s="41"/>
      <c r="BE26" s="341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1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1" t="s">
        <v>39</v>
      </c>
      <c r="M28" s="351"/>
      <c r="N28" s="351"/>
      <c r="O28" s="351"/>
      <c r="P28" s="351"/>
      <c r="Q28" s="38"/>
      <c r="R28" s="38"/>
      <c r="S28" s="38"/>
      <c r="T28" s="38"/>
      <c r="U28" s="38"/>
      <c r="V28" s="38"/>
      <c r="W28" s="351" t="s">
        <v>40</v>
      </c>
      <c r="X28" s="351"/>
      <c r="Y28" s="351"/>
      <c r="Z28" s="351"/>
      <c r="AA28" s="351"/>
      <c r="AB28" s="351"/>
      <c r="AC28" s="351"/>
      <c r="AD28" s="351"/>
      <c r="AE28" s="351"/>
      <c r="AF28" s="38"/>
      <c r="AG28" s="38"/>
      <c r="AH28" s="38"/>
      <c r="AI28" s="38"/>
      <c r="AJ28" s="38"/>
      <c r="AK28" s="351" t="s">
        <v>41</v>
      </c>
      <c r="AL28" s="351"/>
      <c r="AM28" s="351"/>
      <c r="AN28" s="351"/>
      <c r="AO28" s="351"/>
      <c r="AP28" s="38"/>
      <c r="AQ28" s="38"/>
      <c r="AR28" s="41"/>
      <c r="BE28" s="341"/>
    </row>
    <row r="29" spans="2:57" s="3" customFormat="1" ht="14.4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35">
        <v>0.21</v>
      </c>
      <c r="M29" s="334"/>
      <c r="N29" s="334"/>
      <c r="O29" s="334"/>
      <c r="P29" s="334"/>
      <c r="Q29" s="43"/>
      <c r="R29" s="43"/>
      <c r="S29" s="43"/>
      <c r="T29" s="43"/>
      <c r="U29" s="43"/>
      <c r="V29" s="43"/>
      <c r="W29" s="333">
        <f>ROUND(AZ54,2)</f>
        <v>600000</v>
      </c>
      <c r="X29" s="334"/>
      <c r="Y29" s="334"/>
      <c r="Z29" s="334"/>
      <c r="AA29" s="334"/>
      <c r="AB29" s="334"/>
      <c r="AC29" s="334"/>
      <c r="AD29" s="334"/>
      <c r="AE29" s="334"/>
      <c r="AF29" s="43"/>
      <c r="AG29" s="43"/>
      <c r="AH29" s="43"/>
      <c r="AI29" s="43"/>
      <c r="AJ29" s="43"/>
      <c r="AK29" s="333">
        <f>ROUND(AV54,2)</f>
        <v>126000</v>
      </c>
      <c r="AL29" s="334"/>
      <c r="AM29" s="334"/>
      <c r="AN29" s="334"/>
      <c r="AO29" s="334"/>
      <c r="AP29" s="43"/>
      <c r="AQ29" s="43"/>
      <c r="AR29" s="44"/>
      <c r="BE29" s="342"/>
    </row>
    <row r="30" spans="2:57" s="3" customFormat="1" ht="14.4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35">
        <v>0.15</v>
      </c>
      <c r="M30" s="334"/>
      <c r="N30" s="334"/>
      <c r="O30" s="334"/>
      <c r="P30" s="334"/>
      <c r="Q30" s="43"/>
      <c r="R30" s="43"/>
      <c r="S30" s="43"/>
      <c r="T30" s="43"/>
      <c r="U30" s="43"/>
      <c r="V30" s="43"/>
      <c r="W30" s="333">
        <f>ROUND(BA54,2)</f>
        <v>0</v>
      </c>
      <c r="X30" s="334"/>
      <c r="Y30" s="334"/>
      <c r="Z30" s="334"/>
      <c r="AA30" s="334"/>
      <c r="AB30" s="334"/>
      <c r="AC30" s="334"/>
      <c r="AD30" s="334"/>
      <c r="AE30" s="334"/>
      <c r="AF30" s="43"/>
      <c r="AG30" s="43"/>
      <c r="AH30" s="43"/>
      <c r="AI30" s="43"/>
      <c r="AJ30" s="43"/>
      <c r="AK30" s="333">
        <f>ROUND(AW54,2)</f>
        <v>0</v>
      </c>
      <c r="AL30" s="334"/>
      <c r="AM30" s="334"/>
      <c r="AN30" s="334"/>
      <c r="AO30" s="334"/>
      <c r="AP30" s="43"/>
      <c r="AQ30" s="43"/>
      <c r="AR30" s="44"/>
      <c r="BE30" s="342"/>
    </row>
    <row r="31" spans="2:57" s="3" customFormat="1" ht="14.4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35">
        <v>0.21</v>
      </c>
      <c r="M31" s="334"/>
      <c r="N31" s="334"/>
      <c r="O31" s="334"/>
      <c r="P31" s="334"/>
      <c r="Q31" s="43"/>
      <c r="R31" s="43"/>
      <c r="S31" s="43"/>
      <c r="T31" s="43"/>
      <c r="U31" s="43"/>
      <c r="V31" s="43"/>
      <c r="W31" s="333">
        <f>ROUND(BB54,2)</f>
        <v>0</v>
      </c>
      <c r="X31" s="334"/>
      <c r="Y31" s="334"/>
      <c r="Z31" s="334"/>
      <c r="AA31" s="334"/>
      <c r="AB31" s="334"/>
      <c r="AC31" s="334"/>
      <c r="AD31" s="334"/>
      <c r="AE31" s="334"/>
      <c r="AF31" s="43"/>
      <c r="AG31" s="43"/>
      <c r="AH31" s="43"/>
      <c r="AI31" s="43"/>
      <c r="AJ31" s="43"/>
      <c r="AK31" s="333">
        <v>0</v>
      </c>
      <c r="AL31" s="334"/>
      <c r="AM31" s="334"/>
      <c r="AN31" s="334"/>
      <c r="AO31" s="334"/>
      <c r="AP31" s="43"/>
      <c r="AQ31" s="43"/>
      <c r="AR31" s="44"/>
      <c r="BE31" s="342"/>
    </row>
    <row r="32" spans="2:57" s="3" customFormat="1" ht="14.4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35">
        <v>0.15</v>
      </c>
      <c r="M32" s="334"/>
      <c r="N32" s="334"/>
      <c r="O32" s="334"/>
      <c r="P32" s="334"/>
      <c r="Q32" s="43"/>
      <c r="R32" s="43"/>
      <c r="S32" s="43"/>
      <c r="T32" s="43"/>
      <c r="U32" s="43"/>
      <c r="V32" s="43"/>
      <c r="W32" s="333">
        <f>ROUND(BC54,2)</f>
        <v>0</v>
      </c>
      <c r="X32" s="334"/>
      <c r="Y32" s="334"/>
      <c r="Z32" s="334"/>
      <c r="AA32" s="334"/>
      <c r="AB32" s="334"/>
      <c r="AC32" s="334"/>
      <c r="AD32" s="334"/>
      <c r="AE32" s="334"/>
      <c r="AF32" s="43"/>
      <c r="AG32" s="43"/>
      <c r="AH32" s="43"/>
      <c r="AI32" s="43"/>
      <c r="AJ32" s="43"/>
      <c r="AK32" s="333">
        <v>0</v>
      </c>
      <c r="AL32" s="334"/>
      <c r="AM32" s="334"/>
      <c r="AN32" s="334"/>
      <c r="AO32" s="334"/>
      <c r="AP32" s="43"/>
      <c r="AQ32" s="43"/>
      <c r="AR32" s="44"/>
      <c r="BE32" s="342"/>
    </row>
    <row r="33" spans="2:44" s="3" customFormat="1" ht="14.4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35">
        <v>0</v>
      </c>
      <c r="M33" s="334"/>
      <c r="N33" s="334"/>
      <c r="O33" s="334"/>
      <c r="P33" s="334"/>
      <c r="Q33" s="43"/>
      <c r="R33" s="43"/>
      <c r="S33" s="43"/>
      <c r="T33" s="43"/>
      <c r="U33" s="43"/>
      <c r="V33" s="43"/>
      <c r="W33" s="333">
        <f>ROUND(BD54,2)</f>
        <v>0</v>
      </c>
      <c r="X33" s="334"/>
      <c r="Y33" s="334"/>
      <c r="Z33" s="334"/>
      <c r="AA33" s="334"/>
      <c r="AB33" s="334"/>
      <c r="AC33" s="334"/>
      <c r="AD33" s="334"/>
      <c r="AE33" s="334"/>
      <c r="AF33" s="43"/>
      <c r="AG33" s="43"/>
      <c r="AH33" s="43"/>
      <c r="AI33" s="43"/>
      <c r="AJ33" s="43"/>
      <c r="AK33" s="333">
        <v>0</v>
      </c>
      <c r="AL33" s="334"/>
      <c r="AM33" s="334"/>
      <c r="AN33" s="334"/>
      <c r="AO33" s="334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39" t="s">
        <v>50</v>
      </c>
      <c r="Y35" s="337"/>
      <c r="Z35" s="337"/>
      <c r="AA35" s="337"/>
      <c r="AB35" s="337"/>
      <c r="AC35" s="47"/>
      <c r="AD35" s="47"/>
      <c r="AE35" s="47"/>
      <c r="AF35" s="47"/>
      <c r="AG35" s="47"/>
      <c r="AH35" s="47"/>
      <c r="AI35" s="47"/>
      <c r="AJ35" s="47"/>
      <c r="AK35" s="336">
        <f>SUM(AK26:AK33)</f>
        <v>726000</v>
      </c>
      <c r="AL35" s="337"/>
      <c r="AM35" s="337"/>
      <c r="AN35" s="337"/>
      <c r="AO35" s="338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EM2017-158/2021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1" t="str">
        <f>K6</f>
        <v>Kostel sv.Václava v Opavě - oprava střechy</v>
      </c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Opava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63" t="str">
        <f>IF(AN8="","",AN8)</f>
        <v>12.11.2020</v>
      </c>
      <c r="AN47" s="363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1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Satutární město Opava, Horní náměstí 382/69 Opava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64" t="str">
        <f>IF(E17="","",E17)</f>
        <v>Ateliér EMMET s.r.o.</v>
      </c>
      <c r="AN49" s="365"/>
      <c r="AO49" s="365"/>
      <c r="AP49" s="365"/>
      <c r="AQ49" s="38"/>
      <c r="AR49" s="41"/>
      <c r="AS49" s="366" t="s">
        <v>52</v>
      </c>
      <c r="AT49" s="367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15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64" t="str">
        <f>IF(E20="","",E20)</f>
        <v>Ing.Urbanová (c.ú.2020/2)</v>
      </c>
      <c r="AN50" s="365"/>
      <c r="AO50" s="365"/>
      <c r="AP50" s="365"/>
      <c r="AQ50" s="38"/>
      <c r="AR50" s="41"/>
      <c r="AS50" s="368"/>
      <c r="AT50" s="369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0"/>
      <c r="AT51" s="371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7" t="s">
        <v>53</v>
      </c>
      <c r="D52" s="358"/>
      <c r="E52" s="358"/>
      <c r="F52" s="358"/>
      <c r="G52" s="358"/>
      <c r="H52" s="68"/>
      <c r="I52" s="360" t="s">
        <v>54</v>
      </c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9" t="s">
        <v>55</v>
      </c>
      <c r="AH52" s="358"/>
      <c r="AI52" s="358"/>
      <c r="AJ52" s="358"/>
      <c r="AK52" s="358"/>
      <c r="AL52" s="358"/>
      <c r="AM52" s="358"/>
      <c r="AN52" s="360" t="s">
        <v>56</v>
      </c>
      <c r="AO52" s="358"/>
      <c r="AP52" s="358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5">
        <f>ROUND(SUM(AG55:AG58),2)</f>
        <v>600000</v>
      </c>
      <c r="AH54" s="355"/>
      <c r="AI54" s="355"/>
      <c r="AJ54" s="355"/>
      <c r="AK54" s="355"/>
      <c r="AL54" s="355"/>
      <c r="AM54" s="355"/>
      <c r="AN54" s="356">
        <f>SUM(AG54,AT54)</f>
        <v>726000</v>
      </c>
      <c r="AO54" s="356"/>
      <c r="AP54" s="356"/>
      <c r="AQ54" s="80" t="s">
        <v>19</v>
      </c>
      <c r="AR54" s="81"/>
      <c r="AS54" s="82">
        <f>ROUND(SUM(AS55:AS58),2)</f>
        <v>0</v>
      </c>
      <c r="AT54" s="83">
        <f>ROUND(SUM(AV54:AW54),2)</f>
        <v>126000</v>
      </c>
      <c r="AU54" s="84">
        <f>ROUND(SUM(AU55:AU58),5)</f>
        <v>0</v>
      </c>
      <c r="AV54" s="83">
        <f>ROUND(AZ54*L29,2)</f>
        <v>126000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ROUND(SUM(AZ55:AZ58),2)</f>
        <v>600000</v>
      </c>
      <c r="BA54" s="83">
        <f>ROUND(SUM(BA55:BA58),2)</f>
        <v>0</v>
      </c>
      <c r="BB54" s="83">
        <f>ROUND(SUM(BB55:BB58),2)</f>
        <v>0</v>
      </c>
      <c r="BC54" s="83">
        <f>ROUND(SUM(BC55:BC58),2)</f>
        <v>0</v>
      </c>
      <c r="BD54" s="85">
        <f>ROUND(SUM(BD55:BD58),2)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54" t="s">
        <v>77</v>
      </c>
      <c r="E55" s="354"/>
      <c r="F55" s="354"/>
      <c r="G55" s="354"/>
      <c r="H55" s="354"/>
      <c r="I55" s="91"/>
      <c r="J55" s="354" t="s">
        <v>78</v>
      </c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2">
        <f>'SO 01 - Kostel sv.Václava...'!J30</f>
        <v>0</v>
      </c>
      <c r="AH55" s="353"/>
      <c r="AI55" s="353"/>
      <c r="AJ55" s="353"/>
      <c r="AK55" s="353"/>
      <c r="AL55" s="353"/>
      <c r="AM55" s="353"/>
      <c r="AN55" s="352">
        <f>SUM(AG55,AT55)</f>
        <v>0</v>
      </c>
      <c r="AO55" s="353"/>
      <c r="AP55" s="353"/>
      <c r="AQ55" s="92" t="s">
        <v>79</v>
      </c>
      <c r="AR55" s="93"/>
      <c r="AS55" s="94">
        <v>0</v>
      </c>
      <c r="AT55" s="95">
        <f>ROUND(SUM(AV55:AW55),2)</f>
        <v>0</v>
      </c>
      <c r="AU55" s="96">
        <f>'SO 01 - Kostel sv.Václava...'!P95</f>
        <v>0</v>
      </c>
      <c r="AV55" s="95">
        <f>'SO 01 - Kostel sv.Václava...'!J33</f>
        <v>0</v>
      </c>
      <c r="AW55" s="95">
        <f>'SO 01 - Kostel sv.Václava...'!J34</f>
        <v>0</v>
      </c>
      <c r="AX55" s="95">
        <f>'SO 01 - Kostel sv.Václava...'!J35</f>
        <v>0</v>
      </c>
      <c r="AY55" s="95">
        <f>'SO 01 - Kostel sv.Václava...'!J36</f>
        <v>0</v>
      </c>
      <c r="AZ55" s="95">
        <f>'SO 01 - Kostel sv.Václava...'!F33</f>
        <v>0</v>
      </c>
      <c r="BA55" s="95">
        <f>'SO 01 - Kostel sv.Václava...'!F34</f>
        <v>0</v>
      </c>
      <c r="BB55" s="95">
        <f>'SO 01 - Kostel sv.Václava...'!F35</f>
        <v>0</v>
      </c>
      <c r="BC55" s="95">
        <f>'SO 01 - Kostel sv.Václava...'!F36</f>
        <v>0</v>
      </c>
      <c r="BD55" s="97">
        <f>'SO 01 - Kostel sv.Václava...'!F37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54" t="s">
        <v>83</v>
      </c>
      <c r="E56" s="354"/>
      <c r="F56" s="354"/>
      <c r="G56" s="354"/>
      <c r="H56" s="354"/>
      <c r="I56" s="91"/>
      <c r="J56" s="354" t="s">
        <v>84</v>
      </c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2">
        <f>'SO 02 - Sanace stávajícíh...'!J30</f>
        <v>0</v>
      </c>
      <c r="AH56" s="353"/>
      <c r="AI56" s="353"/>
      <c r="AJ56" s="353"/>
      <c r="AK56" s="353"/>
      <c r="AL56" s="353"/>
      <c r="AM56" s="353"/>
      <c r="AN56" s="352">
        <f>SUM(AG56,AT56)</f>
        <v>0</v>
      </c>
      <c r="AO56" s="353"/>
      <c r="AP56" s="353"/>
      <c r="AQ56" s="92" t="s">
        <v>79</v>
      </c>
      <c r="AR56" s="93"/>
      <c r="AS56" s="94">
        <v>0</v>
      </c>
      <c r="AT56" s="95">
        <f>ROUND(SUM(AV56:AW56),2)</f>
        <v>0</v>
      </c>
      <c r="AU56" s="96">
        <f>'SO 02 - Sanace stávajícíh...'!P87</f>
        <v>0</v>
      </c>
      <c r="AV56" s="95">
        <f>'SO 02 - Sanace stávajícíh...'!J33</f>
        <v>0</v>
      </c>
      <c r="AW56" s="95">
        <f>'SO 02 - Sanace stávajícíh...'!J34</f>
        <v>0</v>
      </c>
      <c r="AX56" s="95">
        <f>'SO 02 - Sanace stávajícíh...'!J35</f>
        <v>0</v>
      </c>
      <c r="AY56" s="95">
        <f>'SO 02 - Sanace stávajícíh...'!J36</f>
        <v>0</v>
      </c>
      <c r="AZ56" s="95">
        <f>'SO 02 - Sanace stávajícíh...'!F33</f>
        <v>0</v>
      </c>
      <c r="BA56" s="95">
        <f>'SO 02 - Sanace stávajícíh...'!F34</f>
        <v>0</v>
      </c>
      <c r="BB56" s="95">
        <f>'SO 02 - Sanace stávajícíh...'!F35</f>
        <v>0</v>
      </c>
      <c r="BC56" s="95">
        <f>'SO 02 - Sanace stávajícíh...'!F36</f>
        <v>0</v>
      </c>
      <c r="BD56" s="97">
        <f>'SO 02 - Sanace stávajícíh...'!F37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1" s="7" customFormat="1" ht="16.5" customHeight="1">
      <c r="A57" s="88" t="s">
        <v>76</v>
      </c>
      <c r="B57" s="89"/>
      <c r="C57" s="90"/>
      <c r="D57" s="354" t="s">
        <v>86</v>
      </c>
      <c r="E57" s="354"/>
      <c r="F57" s="354"/>
      <c r="G57" s="354"/>
      <c r="H57" s="354"/>
      <c r="I57" s="91"/>
      <c r="J57" s="354" t="s">
        <v>87</v>
      </c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2">
        <f>'PS - Lešení okolo objektu'!J30</f>
        <v>0</v>
      </c>
      <c r="AH57" s="353"/>
      <c r="AI57" s="353"/>
      <c r="AJ57" s="353"/>
      <c r="AK57" s="353"/>
      <c r="AL57" s="353"/>
      <c r="AM57" s="353"/>
      <c r="AN57" s="352">
        <f>SUM(AG57,AT57)</f>
        <v>0</v>
      </c>
      <c r="AO57" s="353"/>
      <c r="AP57" s="353"/>
      <c r="AQ57" s="92" t="s">
        <v>79</v>
      </c>
      <c r="AR57" s="93"/>
      <c r="AS57" s="94">
        <v>0</v>
      </c>
      <c r="AT57" s="95">
        <f>ROUND(SUM(AV57:AW57),2)</f>
        <v>0</v>
      </c>
      <c r="AU57" s="96">
        <f>'PS - Lešení okolo objektu'!P87</f>
        <v>0</v>
      </c>
      <c r="AV57" s="95">
        <f>'PS - Lešení okolo objektu'!J33</f>
        <v>0</v>
      </c>
      <c r="AW57" s="95">
        <f>'PS - Lešení okolo objektu'!J34</f>
        <v>0</v>
      </c>
      <c r="AX57" s="95">
        <f>'PS - Lešení okolo objektu'!J35</f>
        <v>0</v>
      </c>
      <c r="AY57" s="95">
        <f>'PS - Lešení okolo objektu'!J36</f>
        <v>0</v>
      </c>
      <c r="AZ57" s="95">
        <f>'PS - Lešení okolo objektu'!F33</f>
        <v>0</v>
      </c>
      <c r="BA57" s="95">
        <f>'PS - Lešení okolo objektu'!F34</f>
        <v>0</v>
      </c>
      <c r="BB57" s="95">
        <f>'PS - Lešení okolo objektu'!F35</f>
        <v>0</v>
      </c>
      <c r="BC57" s="95">
        <f>'PS - Lešení okolo objektu'!F36</f>
        <v>0</v>
      </c>
      <c r="BD57" s="97">
        <f>'PS - Lešení okolo objektu'!F37</f>
        <v>0</v>
      </c>
      <c r="BT57" s="98" t="s">
        <v>80</v>
      </c>
      <c r="BV57" s="98" t="s">
        <v>74</v>
      </c>
      <c r="BW57" s="98" t="s">
        <v>88</v>
      </c>
      <c r="BX57" s="98" t="s">
        <v>5</v>
      </c>
      <c r="CL57" s="98" t="s">
        <v>19</v>
      </c>
      <c r="CM57" s="98" t="s">
        <v>82</v>
      </c>
    </row>
    <row r="58" spans="1:91" s="7" customFormat="1" ht="24.75" customHeight="1">
      <c r="A58" s="88" t="s">
        <v>76</v>
      </c>
      <c r="B58" s="89"/>
      <c r="C58" s="90"/>
      <c r="D58" s="354" t="s">
        <v>89</v>
      </c>
      <c r="E58" s="354"/>
      <c r="F58" s="354"/>
      <c r="G58" s="354"/>
      <c r="H58" s="354"/>
      <c r="I58" s="91"/>
      <c r="J58" s="354" t="s">
        <v>90</v>
      </c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2">
        <f>'VN a ON - Vedlejší a osta...'!J30</f>
        <v>600000</v>
      </c>
      <c r="AH58" s="353"/>
      <c r="AI58" s="353"/>
      <c r="AJ58" s="353"/>
      <c r="AK58" s="353"/>
      <c r="AL58" s="353"/>
      <c r="AM58" s="353"/>
      <c r="AN58" s="352">
        <f>SUM(AG58,AT58)</f>
        <v>726000</v>
      </c>
      <c r="AO58" s="353"/>
      <c r="AP58" s="353"/>
      <c r="AQ58" s="92" t="s">
        <v>79</v>
      </c>
      <c r="AR58" s="93"/>
      <c r="AS58" s="99">
        <v>0</v>
      </c>
      <c r="AT58" s="100">
        <f>ROUND(SUM(AV58:AW58),2)</f>
        <v>126000</v>
      </c>
      <c r="AU58" s="101">
        <f>'VN a ON - Vedlejší a osta...'!P83</f>
        <v>0</v>
      </c>
      <c r="AV58" s="100">
        <f>'VN a ON - Vedlejší a osta...'!J33</f>
        <v>126000</v>
      </c>
      <c r="AW58" s="100">
        <f>'VN a ON - Vedlejší a osta...'!J34</f>
        <v>0</v>
      </c>
      <c r="AX58" s="100">
        <f>'VN a ON - Vedlejší a osta...'!J35</f>
        <v>0</v>
      </c>
      <c r="AY58" s="100">
        <f>'VN a ON - Vedlejší a osta...'!J36</f>
        <v>0</v>
      </c>
      <c r="AZ58" s="100">
        <f>'VN a ON - Vedlejší a osta...'!F33</f>
        <v>600000</v>
      </c>
      <c r="BA58" s="100">
        <f>'VN a ON - Vedlejší a osta...'!F34</f>
        <v>0</v>
      </c>
      <c r="BB58" s="100">
        <f>'VN a ON - Vedlejší a osta...'!F35</f>
        <v>0</v>
      </c>
      <c r="BC58" s="100">
        <f>'VN a ON - Vedlejší a osta...'!F36</f>
        <v>0</v>
      </c>
      <c r="BD58" s="102">
        <f>'VN a ON - Vedlejší a osta...'!F37</f>
        <v>0</v>
      </c>
      <c r="BT58" s="98" t="s">
        <v>80</v>
      </c>
      <c r="BV58" s="98" t="s">
        <v>74</v>
      </c>
      <c r="BW58" s="98" t="s">
        <v>91</v>
      </c>
      <c r="BX58" s="98" t="s">
        <v>5</v>
      </c>
      <c r="CL58" s="98" t="s">
        <v>19</v>
      </c>
      <c r="CM58" s="98" t="s">
        <v>82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xLmF+sMy/849WUx2SnFRDHVX8vaiTBr7OUGj/FTANoyh6sqLGCpDWiJt9EdVdX5cATQ4z+6Mgt6qvITn4XoSKQ==" saltValue="R+Yo/X39IDz2Zr3ZV9x0i/qfYJfbNRSwCgvPlN63sZa4bgpez4Zqb65NDO8Sln/apv5Urpqh63n1R+f0n45I/g==" spinCount="100000" sheet="1" objects="1" scenarios="1" formatColumns="0" formatRows="0"/>
  <mergeCells count="5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SO 01 - Kostel sv.Václava...'!C2" display="/"/>
    <hyperlink ref="A56" location="'SO 02 - Sanace stávajícíh...'!C2" display="/"/>
    <hyperlink ref="A57" location="'PS - Lešení okolo objektu'!C2" display="/"/>
    <hyperlink ref="A58" location="'VN a 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9" t="s">
        <v>81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5" t="str">
        <f>'Rekapitulace stavby'!K6</f>
        <v>Kostel sv.Václava v Opavě - oprava střechy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94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12.11.2020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ROUND(J95,2)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42</v>
      </c>
      <c r="E33" s="107" t="s">
        <v>43</v>
      </c>
      <c r="F33" s="119">
        <f>ROUND((SUM(BE95:BE468)),2)</f>
        <v>0</v>
      </c>
      <c r="G33" s="36"/>
      <c r="H33" s="36"/>
      <c r="I33" s="120">
        <v>0.21</v>
      </c>
      <c r="J33" s="119">
        <f>ROUND(((SUM(BE95:BE468))*I33),2)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44</v>
      </c>
      <c r="F34" s="119">
        <f>ROUND((SUM(BF95:BF468)),2)</f>
        <v>0</v>
      </c>
      <c r="G34" s="36"/>
      <c r="H34" s="36"/>
      <c r="I34" s="120">
        <v>0.15</v>
      </c>
      <c r="J34" s="119">
        <f>ROUND(((SUM(BF95:BF468))*I34),2)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45</v>
      </c>
      <c r="F35" s="119">
        <f>ROUND((SUM(BG95:BG468)),2)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46</v>
      </c>
      <c r="F36" s="119">
        <f>ROUND((SUM(BH95:BH468)),2)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47</v>
      </c>
      <c r="F37" s="119">
        <f>ROUND((SUM(BI95:BI468)),2)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Kostel sv.Václava v Opavě - oprava střechy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1" t="str">
        <f>E9</f>
        <v>SO 01 - Kostel sv.Václava - hlavní loď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Opava</v>
      </c>
      <c r="G52" s="38"/>
      <c r="H52" s="38"/>
      <c r="I52" s="31" t="s">
        <v>23</v>
      </c>
      <c r="J52" s="61" t="str">
        <f>IF(J12="","",J12)</f>
        <v>12.11.2020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Satutární město Opava, Horní náměstí 382/69 Opava</v>
      </c>
      <c r="G54" s="38"/>
      <c r="H54" s="38"/>
      <c r="I54" s="31" t="s">
        <v>31</v>
      </c>
      <c r="J54" s="34" t="str">
        <f>E21</f>
        <v>Ateliér EMMET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Ing.Urbanová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J95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2:12" s="9" customFormat="1" ht="24.9" customHeight="1">
      <c r="B60" s="136"/>
      <c r="C60" s="137"/>
      <c r="D60" s="138" t="s">
        <v>100</v>
      </c>
      <c r="E60" s="139"/>
      <c r="F60" s="139"/>
      <c r="G60" s="139"/>
      <c r="H60" s="139"/>
      <c r="I60" s="139"/>
      <c r="J60" s="140">
        <f>J96</f>
        <v>0</v>
      </c>
      <c r="K60" s="137"/>
      <c r="L60" s="141"/>
    </row>
    <row r="61" spans="2:12" s="10" customFormat="1" ht="19.95" customHeight="1">
      <c r="B61" s="142"/>
      <c r="C61" s="143"/>
      <c r="D61" s="144" t="s">
        <v>101</v>
      </c>
      <c r="E61" s="145"/>
      <c r="F61" s="145"/>
      <c r="G61" s="145"/>
      <c r="H61" s="145"/>
      <c r="I61" s="145"/>
      <c r="J61" s="146">
        <f>J97</f>
        <v>0</v>
      </c>
      <c r="K61" s="143"/>
      <c r="L61" s="147"/>
    </row>
    <row r="62" spans="2:12" s="10" customFormat="1" ht="19.95" customHeight="1">
      <c r="B62" s="142"/>
      <c r="C62" s="143"/>
      <c r="D62" s="144" t="s">
        <v>102</v>
      </c>
      <c r="E62" s="145"/>
      <c r="F62" s="145"/>
      <c r="G62" s="145"/>
      <c r="H62" s="145"/>
      <c r="I62" s="145"/>
      <c r="J62" s="146">
        <f>J110</f>
        <v>0</v>
      </c>
      <c r="K62" s="143"/>
      <c r="L62" s="147"/>
    </row>
    <row r="63" spans="2:12" s="10" customFormat="1" ht="19.95" customHeight="1">
      <c r="B63" s="142"/>
      <c r="C63" s="143"/>
      <c r="D63" s="144" t="s">
        <v>103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2:12" s="10" customFormat="1" ht="19.95" customHeight="1">
      <c r="B64" s="142"/>
      <c r="C64" s="143"/>
      <c r="D64" s="144" t="s">
        <v>104</v>
      </c>
      <c r="E64" s="145"/>
      <c r="F64" s="145"/>
      <c r="G64" s="145"/>
      <c r="H64" s="145"/>
      <c r="I64" s="145"/>
      <c r="J64" s="146">
        <f>J121</f>
        <v>0</v>
      </c>
      <c r="K64" s="143"/>
      <c r="L64" s="147"/>
    </row>
    <row r="65" spans="2:12" s="10" customFormat="1" ht="19.95" customHeight="1">
      <c r="B65" s="142"/>
      <c r="C65" s="143"/>
      <c r="D65" s="144" t="s">
        <v>105</v>
      </c>
      <c r="E65" s="145"/>
      <c r="F65" s="145"/>
      <c r="G65" s="145"/>
      <c r="H65" s="145"/>
      <c r="I65" s="145"/>
      <c r="J65" s="146">
        <f>J124</f>
        <v>0</v>
      </c>
      <c r="K65" s="143"/>
      <c r="L65" s="147"/>
    </row>
    <row r="66" spans="2:12" s="10" customFormat="1" ht="19.95" customHeight="1">
      <c r="B66" s="142"/>
      <c r="C66" s="143"/>
      <c r="D66" s="144" t="s">
        <v>106</v>
      </c>
      <c r="E66" s="145"/>
      <c r="F66" s="145"/>
      <c r="G66" s="145"/>
      <c r="H66" s="145"/>
      <c r="I66" s="145"/>
      <c r="J66" s="146">
        <f>J138</f>
        <v>0</v>
      </c>
      <c r="K66" s="143"/>
      <c r="L66" s="147"/>
    </row>
    <row r="67" spans="2:12" s="9" customFormat="1" ht="24.9" customHeight="1">
      <c r="B67" s="136"/>
      <c r="C67" s="137"/>
      <c r="D67" s="138" t="s">
        <v>107</v>
      </c>
      <c r="E67" s="139"/>
      <c r="F67" s="139"/>
      <c r="G67" s="139"/>
      <c r="H67" s="139"/>
      <c r="I67" s="139"/>
      <c r="J67" s="140">
        <f>J140</f>
        <v>0</v>
      </c>
      <c r="K67" s="137"/>
      <c r="L67" s="141"/>
    </row>
    <row r="68" spans="2:12" s="10" customFormat="1" ht="19.95" customHeight="1">
      <c r="B68" s="142"/>
      <c r="C68" s="143"/>
      <c r="D68" s="144" t="s">
        <v>108</v>
      </c>
      <c r="E68" s="145"/>
      <c r="F68" s="145"/>
      <c r="G68" s="145"/>
      <c r="H68" s="145"/>
      <c r="I68" s="145"/>
      <c r="J68" s="146">
        <f>J141</f>
        <v>0</v>
      </c>
      <c r="K68" s="143"/>
      <c r="L68" s="147"/>
    </row>
    <row r="69" spans="2:12" s="10" customFormat="1" ht="19.95" customHeight="1">
      <c r="B69" s="142"/>
      <c r="C69" s="143"/>
      <c r="D69" s="144" t="s">
        <v>109</v>
      </c>
      <c r="E69" s="145"/>
      <c r="F69" s="145"/>
      <c r="G69" s="145"/>
      <c r="H69" s="145"/>
      <c r="I69" s="145"/>
      <c r="J69" s="146">
        <f>J150</f>
        <v>0</v>
      </c>
      <c r="K69" s="143"/>
      <c r="L69" s="147"/>
    </row>
    <row r="70" spans="2:12" s="10" customFormat="1" ht="19.95" customHeight="1">
      <c r="B70" s="142"/>
      <c r="C70" s="143"/>
      <c r="D70" s="144" t="s">
        <v>110</v>
      </c>
      <c r="E70" s="145"/>
      <c r="F70" s="145"/>
      <c r="G70" s="145"/>
      <c r="H70" s="145"/>
      <c r="I70" s="145"/>
      <c r="J70" s="146">
        <f>J190</f>
        <v>0</v>
      </c>
      <c r="K70" s="143"/>
      <c r="L70" s="147"/>
    </row>
    <row r="71" spans="2:12" s="10" customFormat="1" ht="19.95" customHeight="1">
      <c r="B71" s="142"/>
      <c r="C71" s="143"/>
      <c r="D71" s="144" t="s">
        <v>111</v>
      </c>
      <c r="E71" s="145"/>
      <c r="F71" s="145"/>
      <c r="G71" s="145"/>
      <c r="H71" s="145"/>
      <c r="I71" s="145"/>
      <c r="J71" s="146">
        <f>J253</f>
        <v>0</v>
      </c>
      <c r="K71" s="143"/>
      <c r="L71" s="147"/>
    </row>
    <row r="72" spans="2:12" s="10" customFormat="1" ht="19.95" customHeight="1">
      <c r="B72" s="142"/>
      <c r="C72" s="143"/>
      <c r="D72" s="144" t="s">
        <v>112</v>
      </c>
      <c r="E72" s="145"/>
      <c r="F72" s="145"/>
      <c r="G72" s="145"/>
      <c r="H72" s="145"/>
      <c r="I72" s="145"/>
      <c r="J72" s="146">
        <f>J427</f>
        <v>0</v>
      </c>
      <c r="K72" s="143"/>
      <c r="L72" s="147"/>
    </row>
    <row r="73" spans="2:12" s="10" customFormat="1" ht="19.95" customHeight="1">
      <c r="B73" s="142"/>
      <c r="C73" s="143"/>
      <c r="D73" s="144" t="s">
        <v>113</v>
      </c>
      <c r="E73" s="145"/>
      <c r="F73" s="145"/>
      <c r="G73" s="145"/>
      <c r="H73" s="145"/>
      <c r="I73" s="145"/>
      <c r="J73" s="146">
        <f>J446</f>
        <v>0</v>
      </c>
      <c r="K73" s="143"/>
      <c r="L73" s="147"/>
    </row>
    <row r="74" spans="2:12" s="10" customFormat="1" ht="19.95" customHeight="1">
      <c r="B74" s="142"/>
      <c r="C74" s="143"/>
      <c r="D74" s="144" t="s">
        <v>114</v>
      </c>
      <c r="E74" s="145"/>
      <c r="F74" s="145"/>
      <c r="G74" s="145"/>
      <c r="H74" s="145"/>
      <c r="I74" s="145"/>
      <c r="J74" s="146">
        <f>J452</f>
        <v>0</v>
      </c>
      <c r="K74" s="143"/>
      <c r="L74" s="147"/>
    </row>
    <row r="75" spans="2:12" s="10" customFormat="1" ht="19.95" customHeight="1">
      <c r="B75" s="142"/>
      <c r="C75" s="143"/>
      <c r="D75" s="144" t="s">
        <v>115</v>
      </c>
      <c r="E75" s="145"/>
      <c r="F75" s="145"/>
      <c r="G75" s="145"/>
      <c r="H75" s="145"/>
      <c r="I75" s="145"/>
      <c r="J75" s="146">
        <f>J466</f>
        <v>0</v>
      </c>
      <c r="K75" s="143"/>
      <c r="L75" s="147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" customHeight="1">
      <c r="A82" s="36"/>
      <c r="B82" s="37"/>
      <c r="C82" s="25" t="s">
        <v>116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3" t="str">
        <f>E7</f>
        <v>Kostel sv.Václava v Opavě - oprava střechy</v>
      </c>
      <c r="F85" s="374"/>
      <c r="G85" s="374"/>
      <c r="H85" s="374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93</v>
      </c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61" t="str">
        <f>E9</f>
        <v>SO 01 - Kostel sv.Václava - hlavní loď</v>
      </c>
      <c r="F87" s="372"/>
      <c r="G87" s="372"/>
      <c r="H87" s="372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21</v>
      </c>
      <c r="D89" s="38"/>
      <c r="E89" s="38"/>
      <c r="F89" s="29" t="str">
        <f>F12</f>
        <v>Opava</v>
      </c>
      <c r="G89" s="38"/>
      <c r="H89" s="38"/>
      <c r="I89" s="31" t="s">
        <v>23</v>
      </c>
      <c r="J89" s="61" t="str">
        <f>IF(J12="","",J12)</f>
        <v>12.11.2020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25</v>
      </c>
      <c r="D91" s="38"/>
      <c r="E91" s="38"/>
      <c r="F91" s="29" t="str">
        <f>E15</f>
        <v>Satutární město Opava, Horní náměstí 382/69 Opava</v>
      </c>
      <c r="G91" s="38"/>
      <c r="H91" s="38"/>
      <c r="I91" s="31" t="s">
        <v>31</v>
      </c>
      <c r="J91" s="34" t="str">
        <f>E21</f>
        <v>Ateliér EMMET s.r.o.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29</v>
      </c>
      <c r="D92" s="38"/>
      <c r="E92" s="38"/>
      <c r="F92" s="29" t="str">
        <f>IF(E18="","",E18)</f>
        <v>Vyplň údaj</v>
      </c>
      <c r="G92" s="38"/>
      <c r="H92" s="38"/>
      <c r="I92" s="31" t="s">
        <v>34</v>
      </c>
      <c r="J92" s="34" t="str">
        <f>E24</f>
        <v>Ing.Urbanová</v>
      </c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48"/>
      <c r="B94" s="149"/>
      <c r="C94" s="150" t="s">
        <v>117</v>
      </c>
      <c r="D94" s="151" t="s">
        <v>57</v>
      </c>
      <c r="E94" s="151" t="s">
        <v>53</v>
      </c>
      <c r="F94" s="151" t="s">
        <v>54</v>
      </c>
      <c r="G94" s="151" t="s">
        <v>118</v>
      </c>
      <c r="H94" s="151" t="s">
        <v>119</v>
      </c>
      <c r="I94" s="151" t="s">
        <v>120</v>
      </c>
      <c r="J94" s="151" t="s">
        <v>98</v>
      </c>
      <c r="K94" s="152" t="s">
        <v>121</v>
      </c>
      <c r="L94" s="153"/>
      <c r="M94" s="70" t="s">
        <v>19</v>
      </c>
      <c r="N94" s="71" t="s">
        <v>42</v>
      </c>
      <c r="O94" s="71" t="s">
        <v>122</v>
      </c>
      <c r="P94" s="71" t="s">
        <v>123</v>
      </c>
      <c r="Q94" s="71" t="s">
        <v>124</v>
      </c>
      <c r="R94" s="71" t="s">
        <v>125</v>
      </c>
      <c r="S94" s="71" t="s">
        <v>126</v>
      </c>
      <c r="T94" s="72" t="s">
        <v>127</v>
      </c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</row>
    <row r="95" spans="1:63" s="2" customFormat="1" ht="22.8" customHeight="1">
      <c r="A95" s="36"/>
      <c r="B95" s="37"/>
      <c r="C95" s="77" t="s">
        <v>128</v>
      </c>
      <c r="D95" s="38"/>
      <c r="E95" s="38"/>
      <c r="F95" s="38"/>
      <c r="G95" s="38"/>
      <c r="H95" s="38"/>
      <c r="I95" s="38"/>
      <c r="J95" s="154">
        <f>BK95</f>
        <v>0</v>
      </c>
      <c r="K95" s="38"/>
      <c r="L95" s="41"/>
      <c r="M95" s="73"/>
      <c r="N95" s="155"/>
      <c r="O95" s="74"/>
      <c r="P95" s="156">
        <f>P96+P140</f>
        <v>0</v>
      </c>
      <c r="Q95" s="74"/>
      <c r="R95" s="156">
        <f>R96+R140</f>
        <v>43.36444164999999</v>
      </c>
      <c r="S95" s="74"/>
      <c r="T95" s="157">
        <f>T96+T140</f>
        <v>49.28931481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71</v>
      </c>
      <c r="AU95" s="19" t="s">
        <v>99</v>
      </c>
      <c r="BK95" s="158">
        <f>BK96+BK140</f>
        <v>0</v>
      </c>
    </row>
    <row r="96" spans="2:63" s="12" customFormat="1" ht="25.95" customHeight="1">
      <c r="B96" s="159"/>
      <c r="C96" s="160"/>
      <c r="D96" s="161" t="s">
        <v>71</v>
      </c>
      <c r="E96" s="162" t="s">
        <v>129</v>
      </c>
      <c r="F96" s="162" t="s">
        <v>130</v>
      </c>
      <c r="G96" s="160"/>
      <c r="H96" s="160"/>
      <c r="I96" s="163"/>
      <c r="J96" s="164">
        <f>BK96</f>
        <v>0</v>
      </c>
      <c r="K96" s="160"/>
      <c r="L96" s="165"/>
      <c r="M96" s="166"/>
      <c r="N96" s="167"/>
      <c r="O96" s="167"/>
      <c r="P96" s="168">
        <f>P97+P110+P115+P121+P124+P138</f>
        <v>0</v>
      </c>
      <c r="Q96" s="167"/>
      <c r="R96" s="168">
        <f>R97+R110+R115+R121+R124+R138</f>
        <v>5.85621593</v>
      </c>
      <c r="S96" s="167"/>
      <c r="T96" s="169">
        <f>T97+T110+T115+T121+T124+T138</f>
        <v>0</v>
      </c>
      <c r="AR96" s="170" t="s">
        <v>80</v>
      </c>
      <c r="AT96" s="171" t="s">
        <v>71</v>
      </c>
      <c r="AU96" s="171" t="s">
        <v>72</v>
      </c>
      <c r="AY96" s="170" t="s">
        <v>131</v>
      </c>
      <c r="BK96" s="172">
        <f>BK97+BK110+BK115+BK121+BK124+BK138</f>
        <v>0</v>
      </c>
    </row>
    <row r="97" spans="2:63" s="12" customFormat="1" ht="22.8" customHeight="1">
      <c r="B97" s="159"/>
      <c r="C97" s="160"/>
      <c r="D97" s="161" t="s">
        <v>71</v>
      </c>
      <c r="E97" s="173" t="s">
        <v>80</v>
      </c>
      <c r="F97" s="173" t="s">
        <v>132</v>
      </c>
      <c r="G97" s="160"/>
      <c r="H97" s="160"/>
      <c r="I97" s="163"/>
      <c r="J97" s="174">
        <f>BK97</f>
        <v>0</v>
      </c>
      <c r="K97" s="160"/>
      <c r="L97" s="165"/>
      <c r="M97" s="166"/>
      <c r="N97" s="167"/>
      <c r="O97" s="167"/>
      <c r="P97" s="168">
        <f>SUM(P98:P109)</f>
        <v>0</v>
      </c>
      <c r="Q97" s="167"/>
      <c r="R97" s="168">
        <f>SUM(R98:R109)</f>
        <v>0.0198675</v>
      </c>
      <c r="S97" s="167"/>
      <c r="T97" s="169">
        <f>SUM(T98:T109)</f>
        <v>0</v>
      </c>
      <c r="AR97" s="170" t="s">
        <v>80</v>
      </c>
      <c r="AT97" s="171" t="s">
        <v>71</v>
      </c>
      <c r="AU97" s="171" t="s">
        <v>80</v>
      </c>
      <c r="AY97" s="170" t="s">
        <v>131</v>
      </c>
      <c r="BK97" s="172">
        <f>SUM(BK98:BK109)</f>
        <v>0</v>
      </c>
    </row>
    <row r="98" spans="1:65" s="2" customFormat="1" ht="33" customHeight="1">
      <c r="A98" s="36"/>
      <c r="B98" s="37"/>
      <c r="C98" s="175" t="s">
        <v>80</v>
      </c>
      <c r="D98" s="175" t="s">
        <v>133</v>
      </c>
      <c r="E98" s="176" t="s">
        <v>134</v>
      </c>
      <c r="F98" s="177" t="s">
        <v>135</v>
      </c>
      <c r="G98" s="178" t="s">
        <v>136</v>
      </c>
      <c r="H98" s="179">
        <v>1.766</v>
      </c>
      <c r="I98" s="180"/>
      <c r="J98" s="181">
        <f>ROUND(I98*H98,2)</f>
        <v>0</v>
      </c>
      <c r="K98" s="177" t="s">
        <v>137</v>
      </c>
      <c r="L98" s="41"/>
      <c r="M98" s="182" t="s">
        <v>19</v>
      </c>
      <c r="N98" s="183" t="s">
        <v>43</v>
      </c>
      <c r="O98" s="66"/>
      <c r="P98" s="184">
        <f>O98*H98</f>
        <v>0</v>
      </c>
      <c r="Q98" s="184">
        <v>0.01125</v>
      </c>
      <c r="R98" s="184">
        <f>Q98*H98</f>
        <v>0.0198675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138</v>
      </c>
      <c r="AT98" s="186" t="s">
        <v>133</v>
      </c>
      <c r="AU98" s="186" t="s">
        <v>82</v>
      </c>
      <c r="AY98" s="19" t="s">
        <v>131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80</v>
      </c>
      <c r="BK98" s="187">
        <f>ROUND(I98*H98,2)</f>
        <v>0</v>
      </c>
      <c r="BL98" s="19" t="s">
        <v>138</v>
      </c>
      <c r="BM98" s="186" t="s">
        <v>139</v>
      </c>
    </row>
    <row r="99" spans="2:51" s="13" customFormat="1" ht="12">
      <c r="B99" s="188"/>
      <c r="C99" s="189"/>
      <c r="D99" s="190" t="s">
        <v>140</v>
      </c>
      <c r="E99" s="191" t="s">
        <v>19</v>
      </c>
      <c r="F99" s="192" t="s">
        <v>141</v>
      </c>
      <c r="G99" s="189"/>
      <c r="H99" s="191" t="s">
        <v>19</v>
      </c>
      <c r="I99" s="193"/>
      <c r="J99" s="189"/>
      <c r="K99" s="189"/>
      <c r="L99" s="194"/>
      <c r="M99" s="195"/>
      <c r="N99" s="196"/>
      <c r="O99" s="196"/>
      <c r="P99" s="196"/>
      <c r="Q99" s="196"/>
      <c r="R99" s="196"/>
      <c r="S99" s="196"/>
      <c r="T99" s="197"/>
      <c r="AT99" s="198" t="s">
        <v>140</v>
      </c>
      <c r="AU99" s="198" t="s">
        <v>82</v>
      </c>
      <c r="AV99" s="13" t="s">
        <v>80</v>
      </c>
      <c r="AW99" s="13" t="s">
        <v>33</v>
      </c>
      <c r="AX99" s="13" t="s">
        <v>72</v>
      </c>
      <c r="AY99" s="198" t="s">
        <v>131</v>
      </c>
    </row>
    <row r="100" spans="2:51" s="14" customFormat="1" ht="20.4">
      <c r="B100" s="199"/>
      <c r="C100" s="200"/>
      <c r="D100" s="190" t="s">
        <v>140</v>
      </c>
      <c r="E100" s="201" t="s">
        <v>19</v>
      </c>
      <c r="F100" s="202" t="s">
        <v>142</v>
      </c>
      <c r="G100" s="200"/>
      <c r="H100" s="203">
        <v>1.766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140</v>
      </c>
      <c r="AU100" s="209" t="s">
        <v>82</v>
      </c>
      <c r="AV100" s="14" t="s">
        <v>82</v>
      </c>
      <c r="AW100" s="14" t="s">
        <v>33</v>
      </c>
      <c r="AX100" s="14" t="s">
        <v>80</v>
      </c>
      <c r="AY100" s="209" t="s">
        <v>131</v>
      </c>
    </row>
    <row r="101" spans="2:51" s="13" customFormat="1" ht="12">
      <c r="B101" s="188"/>
      <c r="C101" s="189"/>
      <c r="D101" s="190" t="s">
        <v>140</v>
      </c>
      <c r="E101" s="191" t="s">
        <v>19</v>
      </c>
      <c r="F101" s="192" t="s">
        <v>143</v>
      </c>
      <c r="G101" s="189"/>
      <c r="H101" s="191" t="s">
        <v>19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140</v>
      </c>
      <c r="AU101" s="198" t="s">
        <v>82</v>
      </c>
      <c r="AV101" s="13" t="s">
        <v>80</v>
      </c>
      <c r="AW101" s="13" t="s">
        <v>33</v>
      </c>
      <c r="AX101" s="13" t="s">
        <v>72</v>
      </c>
      <c r="AY101" s="198" t="s">
        <v>131</v>
      </c>
    </row>
    <row r="102" spans="1:65" s="2" customFormat="1" ht="34.2">
      <c r="A102" s="36"/>
      <c r="B102" s="37"/>
      <c r="C102" s="175" t="s">
        <v>82</v>
      </c>
      <c r="D102" s="175" t="s">
        <v>133</v>
      </c>
      <c r="E102" s="176" t="s">
        <v>144</v>
      </c>
      <c r="F102" s="177" t="s">
        <v>145</v>
      </c>
      <c r="G102" s="178" t="s">
        <v>136</v>
      </c>
      <c r="H102" s="179">
        <v>1.766</v>
      </c>
      <c r="I102" s="180"/>
      <c r="J102" s="181">
        <f>ROUND(I102*H102,2)</f>
        <v>0</v>
      </c>
      <c r="K102" s="177" t="s">
        <v>137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138</v>
      </c>
      <c r="AT102" s="186" t="s">
        <v>133</v>
      </c>
      <c r="AU102" s="186" t="s">
        <v>82</v>
      </c>
      <c r="AY102" s="19" t="s">
        <v>131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138</v>
      </c>
      <c r="BM102" s="186" t="s">
        <v>146</v>
      </c>
    </row>
    <row r="103" spans="2:51" s="13" customFormat="1" ht="12">
      <c r="B103" s="188"/>
      <c r="C103" s="189"/>
      <c r="D103" s="190" t="s">
        <v>140</v>
      </c>
      <c r="E103" s="191" t="s">
        <v>19</v>
      </c>
      <c r="F103" s="192" t="s">
        <v>141</v>
      </c>
      <c r="G103" s="189"/>
      <c r="H103" s="191" t="s">
        <v>19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140</v>
      </c>
      <c r="AU103" s="198" t="s">
        <v>82</v>
      </c>
      <c r="AV103" s="13" t="s">
        <v>80</v>
      </c>
      <c r="AW103" s="13" t="s">
        <v>33</v>
      </c>
      <c r="AX103" s="13" t="s">
        <v>72</v>
      </c>
      <c r="AY103" s="198" t="s">
        <v>131</v>
      </c>
    </row>
    <row r="104" spans="2:51" s="14" customFormat="1" ht="20.4">
      <c r="B104" s="199"/>
      <c r="C104" s="200"/>
      <c r="D104" s="190" t="s">
        <v>140</v>
      </c>
      <c r="E104" s="201" t="s">
        <v>19</v>
      </c>
      <c r="F104" s="202" t="s">
        <v>142</v>
      </c>
      <c r="G104" s="200"/>
      <c r="H104" s="203">
        <v>1.766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140</v>
      </c>
      <c r="AU104" s="209" t="s">
        <v>82</v>
      </c>
      <c r="AV104" s="14" t="s">
        <v>82</v>
      </c>
      <c r="AW104" s="14" t="s">
        <v>33</v>
      </c>
      <c r="AX104" s="14" t="s">
        <v>80</v>
      </c>
      <c r="AY104" s="209" t="s">
        <v>131</v>
      </c>
    </row>
    <row r="105" spans="2:51" s="13" customFormat="1" ht="12">
      <c r="B105" s="188"/>
      <c r="C105" s="189"/>
      <c r="D105" s="190" t="s">
        <v>140</v>
      </c>
      <c r="E105" s="191" t="s">
        <v>19</v>
      </c>
      <c r="F105" s="192" t="s">
        <v>143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140</v>
      </c>
      <c r="AU105" s="198" t="s">
        <v>82</v>
      </c>
      <c r="AV105" s="13" t="s">
        <v>80</v>
      </c>
      <c r="AW105" s="13" t="s">
        <v>33</v>
      </c>
      <c r="AX105" s="13" t="s">
        <v>72</v>
      </c>
      <c r="AY105" s="198" t="s">
        <v>131</v>
      </c>
    </row>
    <row r="106" spans="1:65" s="2" customFormat="1" ht="22.8">
      <c r="A106" s="36"/>
      <c r="B106" s="37"/>
      <c r="C106" s="175" t="s">
        <v>147</v>
      </c>
      <c r="D106" s="175" t="s">
        <v>133</v>
      </c>
      <c r="E106" s="176" t="s">
        <v>148</v>
      </c>
      <c r="F106" s="177" t="s">
        <v>149</v>
      </c>
      <c r="G106" s="178" t="s">
        <v>150</v>
      </c>
      <c r="H106" s="179">
        <v>1</v>
      </c>
      <c r="I106" s="180"/>
      <c r="J106" s="181">
        <f>ROUND(I106*H106,2)</f>
        <v>0</v>
      </c>
      <c r="K106" s="177" t="s">
        <v>151</v>
      </c>
      <c r="L106" s="41"/>
      <c r="M106" s="182" t="s">
        <v>19</v>
      </c>
      <c r="N106" s="183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138</v>
      </c>
      <c r="AT106" s="186" t="s">
        <v>133</v>
      </c>
      <c r="AU106" s="186" t="s">
        <v>82</v>
      </c>
      <c r="AY106" s="19" t="s">
        <v>131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138</v>
      </c>
      <c r="BM106" s="186" t="s">
        <v>152</v>
      </c>
    </row>
    <row r="107" spans="2:51" s="13" customFormat="1" ht="12">
      <c r="B107" s="188"/>
      <c r="C107" s="189"/>
      <c r="D107" s="190" t="s">
        <v>140</v>
      </c>
      <c r="E107" s="191" t="s">
        <v>19</v>
      </c>
      <c r="F107" s="192" t="s">
        <v>141</v>
      </c>
      <c r="G107" s="189"/>
      <c r="H107" s="191" t="s">
        <v>19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140</v>
      </c>
      <c r="AU107" s="198" t="s">
        <v>82</v>
      </c>
      <c r="AV107" s="13" t="s">
        <v>80</v>
      </c>
      <c r="AW107" s="13" t="s">
        <v>33</v>
      </c>
      <c r="AX107" s="13" t="s">
        <v>72</v>
      </c>
      <c r="AY107" s="198" t="s">
        <v>131</v>
      </c>
    </row>
    <row r="108" spans="2:51" s="14" customFormat="1" ht="12">
      <c r="B108" s="199"/>
      <c r="C108" s="200"/>
      <c r="D108" s="190" t="s">
        <v>140</v>
      </c>
      <c r="E108" s="201" t="s">
        <v>19</v>
      </c>
      <c r="F108" s="202" t="s">
        <v>153</v>
      </c>
      <c r="G108" s="200"/>
      <c r="H108" s="203">
        <v>1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140</v>
      </c>
      <c r="AU108" s="209" t="s">
        <v>82</v>
      </c>
      <c r="AV108" s="14" t="s">
        <v>82</v>
      </c>
      <c r="AW108" s="14" t="s">
        <v>33</v>
      </c>
      <c r="AX108" s="14" t="s">
        <v>80</v>
      </c>
      <c r="AY108" s="209" t="s">
        <v>131</v>
      </c>
    </row>
    <row r="109" spans="2:51" s="13" customFormat="1" ht="12">
      <c r="B109" s="188"/>
      <c r="C109" s="189"/>
      <c r="D109" s="190" t="s">
        <v>140</v>
      </c>
      <c r="E109" s="191" t="s">
        <v>19</v>
      </c>
      <c r="F109" s="192" t="s">
        <v>154</v>
      </c>
      <c r="G109" s="189"/>
      <c r="H109" s="191" t="s">
        <v>19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140</v>
      </c>
      <c r="AU109" s="198" t="s">
        <v>82</v>
      </c>
      <c r="AV109" s="13" t="s">
        <v>80</v>
      </c>
      <c r="AW109" s="13" t="s">
        <v>33</v>
      </c>
      <c r="AX109" s="13" t="s">
        <v>72</v>
      </c>
      <c r="AY109" s="198" t="s">
        <v>131</v>
      </c>
    </row>
    <row r="110" spans="2:63" s="12" customFormat="1" ht="22.8" customHeight="1">
      <c r="B110" s="159"/>
      <c r="C110" s="160"/>
      <c r="D110" s="161" t="s">
        <v>71</v>
      </c>
      <c r="E110" s="173" t="s">
        <v>147</v>
      </c>
      <c r="F110" s="173" t="s">
        <v>155</v>
      </c>
      <c r="G110" s="160"/>
      <c r="H110" s="160"/>
      <c r="I110" s="163"/>
      <c r="J110" s="174">
        <f>BK110</f>
        <v>0</v>
      </c>
      <c r="K110" s="160"/>
      <c r="L110" s="165"/>
      <c r="M110" s="166"/>
      <c r="N110" s="167"/>
      <c r="O110" s="167"/>
      <c r="P110" s="168">
        <f>SUM(P111:P114)</f>
        <v>0</v>
      </c>
      <c r="Q110" s="167"/>
      <c r="R110" s="168">
        <f>SUM(R111:R114)</f>
        <v>5.77803585</v>
      </c>
      <c r="S110" s="167"/>
      <c r="T110" s="169">
        <f>SUM(T111:T114)</f>
        <v>0</v>
      </c>
      <c r="AR110" s="170" t="s">
        <v>80</v>
      </c>
      <c r="AT110" s="171" t="s">
        <v>71</v>
      </c>
      <c r="AU110" s="171" t="s">
        <v>80</v>
      </c>
      <c r="AY110" s="170" t="s">
        <v>131</v>
      </c>
      <c r="BK110" s="172">
        <f>SUM(BK111:BK114)</f>
        <v>0</v>
      </c>
    </row>
    <row r="111" spans="1:65" s="2" customFormat="1" ht="22.8">
      <c r="A111" s="36"/>
      <c r="B111" s="37"/>
      <c r="C111" s="175" t="s">
        <v>138</v>
      </c>
      <c r="D111" s="175" t="s">
        <v>133</v>
      </c>
      <c r="E111" s="176" t="s">
        <v>156</v>
      </c>
      <c r="F111" s="177" t="s">
        <v>157</v>
      </c>
      <c r="G111" s="178" t="s">
        <v>136</v>
      </c>
      <c r="H111" s="179">
        <v>56.005</v>
      </c>
      <c r="I111" s="180"/>
      <c r="J111" s="181">
        <f>ROUND(I111*H111,2)</f>
        <v>0</v>
      </c>
      <c r="K111" s="177" t="s">
        <v>151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0.10317</v>
      </c>
      <c r="R111" s="184">
        <f>Q111*H111</f>
        <v>5.77803585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138</v>
      </c>
      <c r="AT111" s="186" t="s">
        <v>133</v>
      </c>
      <c r="AU111" s="186" t="s">
        <v>82</v>
      </c>
      <c r="AY111" s="19" t="s">
        <v>131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138</v>
      </c>
      <c r="BM111" s="186" t="s">
        <v>158</v>
      </c>
    </row>
    <row r="112" spans="2:51" s="13" customFormat="1" ht="20.4">
      <c r="B112" s="188"/>
      <c r="C112" s="189"/>
      <c r="D112" s="190" t="s">
        <v>140</v>
      </c>
      <c r="E112" s="191" t="s">
        <v>19</v>
      </c>
      <c r="F112" s="192" t="s">
        <v>159</v>
      </c>
      <c r="G112" s="189"/>
      <c r="H112" s="191" t="s">
        <v>19</v>
      </c>
      <c r="I112" s="193"/>
      <c r="J112" s="189"/>
      <c r="K112" s="189"/>
      <c r="L112" s="194"/>
      <c r="M112" s="195"/>
      <c r="N112" s="196"/>
      <c r="O112" s="196"/>
      <c r="P112" s="196"/>
      <c r="Q112" s="196"/>
      <c r="R112" s="196"/>
      <c r="S112" s="196"/>
      <c r="T112" s="197"/>
      <c r="AT112" s="198" t="s">
        <v>140</v>
      </c>
      <c r="AU112" s="198" t="s">
        <v>82</v>
      </c>
      <c r="AV112" s="13" t="s">
        <v>80</v>
      </c>
      <c r="AW112" s="13" t="s">
        <v>33</v>
      </c>
      <c r="AX112" s="13" t="s">
        <v>72</v>
      </c>
      <c r="AY112" s="198" t="s">
        <v>131</v>
      </c>
    </row>
    <row r="113" spans="2:51" s="13" customFormat="1" ht="20.4">
      <c r="B113" s="188"/>
      <c r="C113" s="189"/>
      <c r="D113" s="190" t="s">
        <v>140</v>
      </c>
      <c r="E113" s="191" t="s">
        <v>19</v>
      </c>
      <c r="F113" s="192" t="s">
        <v>160</v>
      </c>
      <c r="G113" s="189"/>
      <c r="H113" s="191" t="s">
        <v>19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140</v>
      </c>
      <c r="AU113" s="198" t="s">
        <v>82</v>
      </c>
      <c r="AV113" s="13" t="s">
        <v>80</v>
      </c>
      <c r="AW113" s="13" t="s">
        <v>33</v>
      </c>
      <c r="AX113" s="13" t="s">
        <v>72</v>
      </c>
      <c r="AY113" s="198" t="s">
        <v>131</v>
      </c>
    </row>
    <row r="114" spans="2:51" s="14" customFormat="1" ht="20.4">
      <c r="B114" s="199"/>
      <c r="C114" s="200"/>
      <c r="D114" s="190" t="s">
        <v>140</v>
      </c>
      <c r="E114" s="201" t="s">
        <v>19</v>
      </c>
      <c r="F114" s="202" t="s">
        <v>161</v>
      </c>
      <c r="G114" s="200"/>
      <c r="H114" s="203">
        <v>56.005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140</v>
      </c>
      <c r="AU114" s="209" t="s">
        <v>82</v>
      </c>
      <c r="AV114" s="14" t="s">
        <v>82</v>
      </c>
      <c r="AW114" s="14" t="s">
        <v>33</v>
      </c>
      <c r="AX114" s="14" t="s">
        <v>80</v>
      </c>
      <c r="AY114" s="209" t="s">
        <v>131</v>
      </c>
    </row>
    <row r="115" spans="2:63" s="12" customFormat="1" ht="22.8" customHeight="1">
      <c r="B115" s="159"/>
      <c r="C115" s="160"/>
      <c r="D115" s="161" t="s">
        <v>71</v>
      </c>
      <c r="E115" s="173" t="s">
        <v>162</v>
      </c>
      <c r="F115" s="173" t="s">
        <v>163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SUM(P116:P120)</f>
        <v>0</v>
      </c>
      <c r="Q115" s="167"/>
      <c r="R115" s="168">
        <f>SUM(R116:R120)</f>
        <v>0.02436272</v>
      </c>
      <c r="S115" s="167"/>
      <c r="T115" s="169">
        <f>SUM(T116:T120)</f>
        <v>0</v>
      </c>
      <c r="AR115" s="170" t="s">
        <v>80</v>
      </c>
      <c r="AT115" s="171" t="s">
        <v>71</v>
      </c>
      <c r="AU115" s="171" t="s">
        <v>80</v>
      </c>
      <c r="AY115" s="170" t="s">
        <v>131</v>
      </c>
      <c r="BK115" s="172">
        <f>SUM(BK116:BK120)</f>
        <v>0</v>
      </c>
    </row>
    <row r="116" spans="1:65" s="2" customFormat="1" ht="34.2">
      <c r="A116" s="36"/>
      <c r="B116" s="37"/>
      <c r="C116" s="175" t="s">
        <v>164</v>
      </c>
      <c r="D116" s="175" t="s">
        <v>133</v>
      </c>
      <c r="E116" s="176" t="s">
        <v>165</v>
      </c>
      <c r="F116" s="177" t="s">
        <v>166</v>
      </c>
      <c r="G116" s="178" t="s">
        <v>167</v>
      </c>
      <c r="H116" s="179">
        <v>609.068</v>
      </c>
      <c r="I116" s="180"/>
      <c r="J116" s="181">
        <f>ROUND(I116*H116,2)</f>
        <v>0</v>
      </c>
      <c r="K116" s="177" t="s">
        <v>137</v>
      </c>
      <c r="L116" s="41"/>
      <c r="M116" s="182" t="s">
        <v>19</v>
      </c>
      <c r="N116" s="183" t="s">
        <v>43</v>
      </c>
      <c r="O116" s="66"/>
      <c r="P116" s="184">
        <f>O116*H116</f>
        <v>0</v>
      </c>
      <c r="Q116" s="184">
        <v>4E-05</v>
      </c>
      <c r="R116" s="184">
        <f>Q116*H116</f>
        <v>0.02436272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138</v>
      </c>
      <c r="AT116" s="186" t="s">
        <v>133</v>
      </c>
      <c r="AU116" s="186" t="s">
        <v>82</v>
      </c>
      <c r="AY116" s="19" t="s">
        <v>131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80</v>
      </c>
      <c r="BK116" s="187">
        <f>ROUND(I116*H116,2)</f>
        <v>0</v>
      </c>
      <c r="BL116" s="19" t="s">
        <v>138</v>
      </c>
      <c r="BM116" s="186" t="s">
        <v>168</v>
      </c>
    </row>
    <row r="117" spans="2:51" s="14" customFormat="1" ht="12">
      <c r="B117" s="199"/>
      <c r="C117" s="200"/>
      <c r="D117" s="190" t="s">
        <v>140</v>
      </c>
      <c r="E117" s="201" t="s">
        <v>19</v>
      </c>
      <c r="F117" s="202" t="s">
        <v>169</v>
      </c>
      <c r="G117" s="200"/>
      <c r="H117" s="203">
        <v>609.068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140</v>
      </c>
      <c r="AU117" s="209" t="s">
        <v>82</v>
      </c>
      <c r="AV117" s="14" t="s">
        <v>82</v>
      </c>
      <c r="AW117" s="14" t="s">
        <v>33</v>
      </c>
      <c r="AX117" s="14" t="s">
        <v>80</v>
      </c>
      <c r="AY117" s="209" t="s">
        <v>131</v>
      </c>
    </row>
    <row r="118" spans="2:51" s="13" customFormat="1" ht="30.6">
      <c r="B118" s="188"/>
      <c r="C118" s="189"/>
      <c r="D118" s="190" t="s">
        <v>140</v>
      </c>
      <c r="E118" s="191" t="s">
        <v>19</v>
      </c>
      <c r="F118" s="192" t="s">
        <v>170</v>
      </c>
      <c r="G118" s="189"/>
      <c r="H118" s="191" t="s">
        <v>19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140</v>
      </c>
      <c r="AU118" s="198" t="s">
        <v>82</v>
      </c>
      <c r="AV118" s="13" t="s">
        <v>80</v>
      </c>
      <c r="AW118" s="13" t="s">
        <v>33</v>
      </c>
      <c r="AX118" s="13" t="s">
        <v>72</v>
      </c>
      <c r="AY118" s="198" t="s">
        <v>131</v>
      </c>
    </row>
    <row r="119" spans="2:51" s="13" customFormat="1" ht="30.6">
      <c r="B119" s="188"/>
      <c r="C119" s="189"/>
      <c r="D119" s="190" t="s">
        <v>140</v>
      </c>
      <c r="E119" s="191" t="s">
        <v>19</v>
      </c>
      <c r="F119" s="192" t="s">
        <v>171</v>
      </c>
      <c r="G119" s="189"/>
      <c r="H119" s="191" t="s">
        <v>19</v>
      </c>
      <c r="I119" s="193"/>
      <c r="J119" s="189"/>
      <c r="K119" s="189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140</v>
      </c>
      <c r="AU119" s="198" t="s">
        <v>82</v>
      </c>
      <c r="AV119" s="13" t="s">
        <v>80</v>
      </c>
      <c r="AW119" s="13" t="s">
        <v>33</v>
      </c>
      <c r="AX119" s="13" t="s">
        <v>72</v>
      </c>
      <c r="AY119" s="198" t="s">
        <v>131</v>
      </c>
    </row>
    <row r="120" spans="2:51" s="13" customFormat="1" ht="12">
      <c r="B120" s="188"/>
      <c r="C120" s="189"/>
      <c r="D120" s="190" t="s">
        <v>140</v>
      </c>
      <c r="E120" s="191" t="s">
        <v>19</v>
      </c>
      <c r="F120" s="192" t="s">
        <v>172</v>
      </c>
      <c r="G120" s="189"/>
      <c r="H120" s="191" t="s">
        <v>19</v>
      </c>
      <c r="I120" s="193"/>
      <c r="J120" s="189"/>
      <c r="K120" s="189"/>
      <c r="L120" s="194"/>
      <c r="M120" s="195"/>
      <c r="N120" s="196"/>
      <c r="O120" s="196"/>
      <c r="P120" s="196"/>
      <c r="Q120" s="196"/>
      <c r="R120" s="196"/>
      <c r="S120" s="196"/>
      <c r="T120" s="197"/>
      <c r="AT120" s="198" t="s">
        <v>140</v>
      </c>
      <c r="AU120" s="198" t="s">
        <v>82</v>
      </c>
      <c r="AV120" s="13" t="s">
        <v>80</v>
      </c>
      <c r="AW120" s="13" t="s">
        <v>33</v>
      </c>
      <c r="AX120" s="13" t="s">
        <v>72</v>
      </c>
      <c r="AY120" s="198" t="s">
        <v>131</v>
      </c>
    </row>
    <row r="121" spans="2:63" s="12" customFormat="1" ht="22.8" customHeight="1">
      <c r="B121" s="159"/>
      <c r="C121" s="160"/>
      <c r="D121" s="161" t="s">
        <v>71</v>
      </c>
      <c r="E121" s="173" t="s">
        <v>173</v>
      </c>
      <c r="F121" s="173" t="s">
        <v>174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SUM(P122:P123)</f>
        <v>0</v>
      </c>
      <c r="Q121" s="167"/>
      <c r="R121" s="168">
        <f>SUM(R122:R123)</f>
        <v>0.03394986</v>
      </c>
      <c r="S121" s="167"/>
      <c r="T121" s="169">
        <f>SUM(T122:T123)</f>
        <v>0</v>
      </c>
      <c r="AR121" s="170" t="s">
        <v>80</v>
      </c>
      <c r="AT121" s="171" t="s">
        <v>71</v>
      </c>
      <c r="AU121" s="171" t="s">
        <v>80</v>
      </c>
      <c r="AY121" s="170" t="s">
        <v>131</v>
      </c>
      <c r="BK121" s="172">
        <f>SUM(BK122:BK123)</f>
        <v>0</v>
      </c>
    </row>
    <row r="122" spans="1:65" s="2" customFormat="1" ht="34.2">
      <c r="A122" s="36"/>
      <c r="B122" s="37"/>
      <c r="C122" s="175" t="s">
        <v>175</v>
      </c>
      <c r="D122" s="175" t="s">
        <v>133</v>
      </c>
      <c r="E122" s="176" t="s">
        <v>176</v>
      </c>
      <c r="F122" s="177" t="s">
        <v>177</v>
      </c>
      <c r="G122" s="178" t="s">
        <v>167</v>
      </c>
      <c r="H122" s="179">
        <v>161.666</v>
      </c>
      <c r="I122" s="180"/>
      <c r="J122" s="181">
        <f>ROUND(I122*H122,2)</f>
        <v>0</v>
      </c>
      <c r="K122" s="177" t="s">
        <v>137</v>
      </c>
      <c r="L122" s="41"/>
      <c r="M122" s="182" t="s">
        <v>19</v>
      </c>
      <c r="N122" s="183" t="s">
        <v>43</v>
      </c>
      <c r="O122" s="66"/>
      <c r="P122" s="184">
        <f>O122*H122</f>
        <v>0</v>
      </c>
      <c r="Q122" s="184">
        <v>0.00021</v>
      </c>
      <c r="R122" s="184">
        <f>Q122*H122</f>
        <v>0.03394986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138</v>
      </c>
      <c r="AT122" s="186" t="s">
        <v>133</v>
      </c>
      <c r="AU122" s="186" t="s">
        <v>82</v>
      </c>
      <c r="AY122" s="19" t="s">
        <v>131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80</v>
      </c>
      <c r="BK122" s="187">
        <f>ROUND(I122*H122,2)</f>
        <v>0</v>
      </c>
      <c r="BL122" s="19" t="s">
        <v>138</v>
      </c>
      <c r="BM122" s="186" t="s">
        <v>178</v>
      </c>
    </row>
    <row r="123" spans="2:51" s="14" customFormat="1" ht="20.4">
      <c r="B123" s="199"/>
      <c r="C123" s="200"/>
      <c r="D123" s="190" t="s">
        <v>140</v>
      </c>
      <c r="E123" s="201" t="s">
        <v>19</v>
      </c>
      <c r="F123" s="202" t="s">
        <v>179</v>
      </c>
      <c r="G123" s="200"/>
      <c r="H123" s="203">
        <v>161.666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140</v>
      </c>
      <c r="AU123" s="209" t="s">
        <v>82</v>
      </c>
      <c r="AV123" s="14" t="s">
        <v>82</v>
      </c>
      <c r="AW123" s="14" t="s">
        <v>33</v>
      </c>
      <c r="AX123" s="14" t="s">
        <v>80</v>
      </c>
      <c r="AY123" s="209" t="s">
        <v>131</v>
      </c>
    </row>
    <row r="124" spans="2:63" s="12" customFormat="1" ht="22.8" customHeight="1">
      <c r="B124" s="159"/>
      <c r="C124" s="160"/>
      <c r="D124" s="161" t="s">
        <v>71</v>
      </c>
      <c r="E124" s="173" t="s">
        <v>180</v>
      </c>
      <c r="F124" s="173" t="s">
        <v>181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SUM(P125:P137)</f>
        <v>0</v>
      </c>
      <c r="Q124" s="167"/>
      <c r="R124" s="168">
        <f>SUM(R125:R137)</f>
        <v>0</v>
      </c>
      <c r="S124" s="167"/>
      <c r="T124" s="169">
        <f>SUM(T125:T137)</f>
        <v>0</v>
      </c>
      <c r="AR124" s="170" t="s">
        <v>80</v>
      </c>
      <c r="AT124" s="171" t="s">
        <v>71</v>
      </c>
      <c r="AU124" s="171" t="s">
        <v>80</v>
      </c>
      <c r="AY124" s="170" t="s">
        <v>131</v>
      </c>
      <c r="BK124" s="172">
        <f>SUM(BK125:BK137)</f>
        <v>0</v>
      </c>
    </row>
    <row r="125" spans="1:65" s="2" customFormat="1" ht="44.25" customHeight="1">
      <c r="A125" s="36"/>
      <c r="B125" s="37"/>
      <c r="C125" s="175" t="s">
        <v>182</v>
      </c>
      <c r="D125" s="175" t="s">
        <v>133</v>
      </c>
      <c r="E125" s="176" t="s">
        <v>183</v>
      </c>
      <c r="F125" s="177" t="s">
        <v>184</v>
      </c>
      <c r="G125" s="178" t="s">
        <v>185</v>
      </c>
      <c r="H125" s="179">
        <v>49.289</v>
      </c>
      <c r="I125" s="180"/>
      <c r="J125" s="181">
        <f>ROUND(I125*H125,2)</f>
        <v>0</v>
      </c>
      <c r="K125" s="177" t="s">
        <v>137</v>
      </c>
      <c r="L125" s="41"/>
      <c r="M125" s="182" t="s">
        <v>19</v>
      </c>
      <c r="N125" s="183" t="s">
        <v>43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138</v>
      </c>
      <c r="AT125" s="186" t="s">
        <v>133</v>
      </c>
      <c r="AU125" s="186" t="s">
        <v>82</v>
      </c>
      <c r="AY125" s="19" t="s">
        <v>131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80</v>
      </c>
      <c r="BK125" s="187">
        <f>ROUND(I125*H125,2)</f>
        <v>0</v>
      </c>
      <c r="BL125" s="19" t="s">
        <v>138</v>
      </c>
      <c r="BM125" s="186" t="s">
        <v>186</v>
      </c>
    </row>
    <row r="126" spans="1:65" s="2" customFormat="1" ht="22.8">
      <c r="A126" s="36"/>
      <c r="B126" s="37"/>
      <c r="C126" s="175" t="s">
        <v>187</v>
      </c>
      <c r="D126" s="175" t="s">
        <v>133</v>
      </c>
      <c r="E126" s="176" t="s">
        <v>188</v>
      </c>
      <c r="F126" s="177" t="s">
        <v>189</v>
      </c>
      <c r="G126" s="178" t="s">
        <v>136</v>
      </c>
      <c r="H126" s="179">
        <v>40</v>
      </c>
      <c r="I126" s="180"/>
      <c r="J126" s="181">
        <f>ROUND(I126*H126,2)</f>
        <v>0</v>
      </c>
      <c r="K126" s="177" t="s">
        <v>137</v>
      </c>
      <c r="L126" s="41"/>
      <c r="M126" s="182" t="s">
        <v>19</v>
      </c>
      <c r="N126" s="183" t="s">
        <v>43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138</v>
      </c>
      <c r="AT126" s="186" t="s">
        <v>133</v>
      </c>
      <c r="AU126" s="186" t="s">
        <v>82</v>
      </c>
      <c r="AY126" s="19" t="s">
        <v>131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80</v>
      </c>
      <c r="BK126" s="187">
        <f>ROUND(I126*H126,2)</f>
        <v>0</v>
      </c>
      <c r="BL126" s="19" t="s">
        <v>138</v>
      </c>
      <c r="BM126" s="186" t="s">
        <v>190</v>
      </c>
    </row>
    <row r="127" spans="2:51" s="13" customFormat="1" ht="12">
      <c r="B127" s="188"/>
      <c r="C127" s="189"/>
      <c r="D127" s="190" t="s">
        <v>140</v>
      </c>
      <c r="E127" s="191" t="s">
        <v>19</v>
      </c>
      <c r="F127" s="192" t="s">
        <v>191</v>
      </c>
      <c r="G127" s="189"/>
      <c r="H127" s="191" t="s">
        <v>19</v>
      </c>
      <c r="I127" s="193"/>
      <c r="J127" s="189"/>
      <c r="K127" s="189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140</v>
      </c>
      <c r="AU127" s="198" t="s">
        <v>82</v>
      </c>
      <c r="AV127" s="13" t="s">
        <v>80</v>
      </c>
      <c r="AW127" s="13" t="s">
        <v>33</v>
      </c>
      <c r="AX127" s="13" t="s">
        <v>72</v>
      </c>
      <c r="AY127" s="198" t="s">
        <v>131</v>
      </c>
    </row>
    <row r="128" spans="2:51" s="14" customFormat="1" ht="12">
      <c r="B128" s="199"/>
      <c r="C128" s="200"/>
      <c r="D128" s="190" t="s">
        <v>140</v>
      </c>
      <c r="E128" s="201" t="s">
        <v>19</v>
      </c>
      <c r="F128" s="202" t="s">
        <v>192</v>
      </c>
      <c r="G128" s="200"/>
      <c r="H128" s="203">
        <v>40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140</v>
      </c>
      <c r="AU128" s="209" t="s">
        <v>82</v>
      </c>
      <c r="AV128" s="14" t="s">
        <v>82</v>
      </c>
      <c r="AW128" s="14" t="s">
        <v>33</v>
      </c>
      <c r="AX128" s="14" t="s">
        <v>80</v>
      </c>
      <c r="AY128" s="209" t="s">
        <v>131</v>
      </c>
    </row>
    <row r="129" spans="1:65" s="2" customFormat="1" ht="34.2">
      <c r="A129" s="36"/>
      <c r="B129" s="37"/>
      <c r="C129" s="175" t="s">
        <v>162</v>
      </c>
      <c r="D129" s="175" t="s">
        <v>133</v>
      </c>
      <c r="E129" s="176" t="s">
        <v>193</v>
      </c>
      <c r="F129" s="177" t="s">
        <v>194</v>
      </c>
      <c r="G129" s="178" t="s">
        <v>136</v>
      </c>
      <c r="H129" s="179">
        <v>1200</v>
      </c>
      <c r="I129" s="180"/>
      <c r="J129" s="181">
        <f>ROUND(I129*H129,2)</f>
        <v>0</v>
      </c>
      <c r="K129" s="177" t="s">
        <v>137</v>
      </c>
      <c r="L129" s="41"/>
      <c r="M129" s="182" t="s">
        <v>19</v>
      </c>
      <c r="N129" s="183" t="s">
        <v>43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138</v>
      </c>
      <c r="AT129" s="186" t="s">
        <v>133</v>
      </c>
      <c r="AU129" s="186" t="s">
        <v>82</v>
      </c>
      <c r="AY129" s="19" t="s">
        <v>131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80</v>
      </c>
      <c r="BK129" s="187">
        <f>ROUND(I129*H129,2)</f>
        <v>0</v>
      </c>
      <c r="BL129" s="19" t="s">
        <v>138</v>
      </c>
      <c r="BM129" s="186" t="s">
        <v>195</v>
      </c>
    </row>
    <row r="130" spans="2:51" s="13" customFormat="1" ht="12">
      <c r="B130" s="188"/>
      <c r="C130" s="189"/>
      <c r="D130" s="190" t="s">
        <v>140</v>
      </c>
      <c r="E130" s="191" t="s">
        <v>19</v>
      </c>
      <c r="F130" s="192" t="s">
        <v>191</v>
      </c>
      <c r="G130" s="189"/>
      <c r="H130" s="191" t="s">
        <v>19</v>
      </c>
      <c r="I130" s="193"/>
      <c r="J130" s="189"/>
      <c r="K130" s="189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140</v>
      </c>
      <c r="AU130" s="198" t="s">
        <v>82</v>
      </c>
      <c r="AV130" s="13" t="s">
        <v>80</v>
      </c>
      <c r="AW130" s="13" t="s">
        <v>33</v>
      </c>
      <c r="AX130" s="13" t="s">
        <v>72</v>
      </c>
      <c r="AY130" s="198" t="s">
        <v>131</v>
      </c>
    </row>
    <row r="131" spans="2:51" s="14" customFormat="1" ht="12">
      <c r="B131" s="199"/>
      <c r="C131" s="200"/>
      <c r="D131" s="190" t="s">
        <v>140</v>
      </c>
      <c r="E131" s="201" t="s">
        <v>19</v>
      </c>
      <c r="F131" s="202" t="s">
        <v>196</v>
      </c>
      <c r="G131" s="200"/>
      <c r="H131" s="203">
        <v>1200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140</v>
      </c>
      <c r="AU131" s="209" t="s">
        <v>82</v>
      </c>
      <c r="AV131" s="14" t="s">
        <v>82</v>
      </c>
      <c r="AW131" s="14" t="s">
        <v>33</v>
      </c>
      <c r="AX131" s="14" t="s">
        <v>80</v>
      </c>
      <c r="AY131" s="209" t="s">
        <v>131</v>
      </c>
    </row>
    <row r="132" spans="1:65" s="2" customFormat="1" ht="33" customHeight="1">
      <c r="A132" s="36"/>
      <c r="B132" s="37"/>
      <c r="C132" s="175" t="s">
        <v>197</v>
      </c>
      <c r="D132" s="175" t="s">
        <v>133</v>
      </c>
      <c r="E132" s="176" t="s">
        <v>198</v>
      </c>
      <c r="F132" s="177" t="s">
        <v>199</v>
      </c>
      <c r="G132" s="178" t="s">
        <v>185</v>
      </c>
      <c r="H132" s="179">
        <v>49.289</v>
      </c>
      <c r="I132" s="180"/>
      <c r="J132" s="181">
        <f>ROUND(I132*H132,2)</f>
        <v>0</v>
      </c>
      <c r="K132" s="177" t="s">
        <v>137</v>
      </c>
      <c r="L132" s="41"/>
      <c r="M132" s="182" t="s">
        <v>19</v>
      </c>
      <c r="N132" s="183" t="s">
        <v>43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138</v>
      </c>
      <c r="AT132" s="186" t="s">
        <v>133</v>
      </c>
      <c r="AU132" s="186" t="s">
        <v>82</v>
      </c>
      <c r="AY132" s="19" t="s">
        <v>131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80</v>
      </c>
      <c r="BK132" s="187">
        <f>ROUND(I132*H132,2)</f>
        <v>0</v>
      </c>
      <c r="BL132" s="19" t="s">
        <v>138</v>
      </c>
      <c r="BM132" s="186" t="s">
        <v>200</v>
      </c>
    </row>
    <row r="133" spans="1:65" s="2" customFormat="1" ht="44.25" customHeight="1">
      <c r="A133" s="36"/>
      <c r="B133" s="37"/>
      <c r="C133" s="175" t="s">
        <v>201</v>
      </c>
      <c r="D133" s="175" t="s">
        <v>133</v>
      </c>
      <c r="E133" s="176" t="s">
        <v>202</v>
      </c>
      <c r="F133" s="177" t="s">
        <v>203</v>
      </c>
      <c r="G133" s="178" t="s">
        <v>185</v>
      </c>
      <c r="H133" s="179">
        <v>1073.06</v>
      </c>
      <c r="I133" s="180"/>
      <c r="J133" s="181">
        <f>ROUND(I133*H133,2)</f>
        <v>0</v>
      </c>
      <c r="K133" s="177" t="s">
        <v>137</v>
      </c>
      <c r="L133" s="41"/>
      <c r="M133" s="182" t="s">
        <v>19</v>
      </c>
      <c r="N133" s="183" t="s">
        <v>43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138</v>
      </c>
      <c r="AT133" s="186" t="s">
        <v>133</v>
      </c>
      <c r="AU133" s="186" t="s">
        <v>82</v>
      </c>
      <c r="AY133" s="19" t="s">
        <v>131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80</v>
      </c>
      <c r="BK133" s="187">
        <f>ROUND(I133*H133,2)</f>
        <v>0</v>
      </c>
      <c r="BL133" s="19" t="s">
        <v>138</v>
      </c>
      <c r="BM133" s="186" t="s">
        <v>204</v>
      </c>
    </row>
    <row r="134" spans="2:51" s="14" customFormat="1" ht="12">
      <c r="B134" s="199"/>
      <c r="C134" s="200"/>
      <c r="D134" s="190" t="s">
        <v>140</v>
      </c>
      <c r="E134" s="201" t="s">
        <v>19</v>
      </c>
      <c r="F134" s="202" t="s">
        <v>205</v>
      </c>
      <c r="G134" s="200"/>
      <c r="H134" s="203">
        <v>1073.06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140</v>
      </c>
      <c r="AU134" s="209" t="s">
        <v>82</v>
      </c>
      <c r="AV134" s="14" t="s">
        <v>82</v>
      </c>
      <c r="AW134" s="14" t="s">
        <v>33</v>
      </c>
      <c r="AX134" s="14" t="s">
        <v>80</v>
      </c>
      <c r="AY134" s="209" t="s">
        <v>131</v>
      </c>
    </row>
    <row r="135" spans="1:65" s="2" customFormat="1" ht="44.25" customHeight="1">
      <c r="A135" s="36"/>
      <c r="B135" s="37"/>
      <c r="C135" s="175" t="s">
        <v>206</v>
      </c>
      <c r="D135" s="175" t="s">
        <v>133</v>
      </c>
      <c r="E135" s="176" t="s">
        <v>207</v>
      </c>
      <c r="F135" s="177" t="s">
        <v>208</v>
      </c>
      <c r="G135" s="178" t="s">
        <v>185</v>
      </c>
      <c r="H135" s="179">
        <v>47.453</v>
      </c>
      <c r="I135" s="180"/>
      <c r="J135" s="181">
        <f>ROUND(I135*H135,2)</f>
        <v>0</v>
      </c>
      <c r="K135" s="177" t="s">
        <v>137</v>
      </c>
      <c r="L135" s="41"/>
      <c r="M135" s="182" t="s">
        <v>19</v>
      </c>
      <c r="N135" s="183" t="s">
        <v>43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138</v>
      </c>
      <c r="AT135" s="186" t="s">
        <v>133</v>
      </c>
      <c r="AU135" s="186" t="s">
        <v>82</v>
      </c>
      <c r="AY135" s="19" t="s">
        <v>131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80</v>
      </c>
      <c r="BK135" s="187">
        <f>ROUND(I135*H135,2)</f>
        <v>0</v>
      </c>
      <c r="BL135" s="19" t="s">
        <v>138</v>
      </c>
      <c r="BM135" s="186" t="s">
        <v>209</v>
      </c>
    </row>
    <row r="136" spans="2:51" s="14" customFormat="1" ht="12">
      <c r="B136" s="199"/>
      <c r="C136" s="200"/>
      <c r="D136" s="190" t="s">
        <v>140</v>
      </c>
      <c r="E136" s="201" t="s">
        <v>19</v>
      </c>
      <c r="F136" s="202" t="s">
        <v>210</v>
      </c>
      <c r="G136" s="200"/>
      <c r="H136" s="203">
        <v>47.453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140</v>
      </c>
      <c r="AU136" s="209" t="s">
        <v>82</v>
      </c>
      <c r="AV136" s="14" t="s">
        <v>82</v>
      </c>
      <c r="AW136" s="14" t="s">
        <v>33</v>
      </c>
      <c r="AX136" s="14" t="s">
        <v>80</v>
      </c>
      <c r="AY136" s="209" t="s">
        <v>131</v>
      </c>
    </row>
    <row r="137" spans="1:65" s="2" customFormat="1" ht="44.25" customHeight="1">
      <c r="A137" s="36"/>
      <c r="B137" s="37"/>
      <c r="C137" s="175" t="s">
        <v>211</v>
      </c>
      <c r="D137" s="175" t="s">
        <v>133</v>
      </c>
      <c r="E137" s="176" t="s">
        <v>212</v>
      </c>
      <c r="F137" s="177" t="s">
        <v>213</v>
      </c>
      <c r="G137" s="178" t="s">
        <v>185</v>
      </c>
      <c r="H137" s="179">
        <v>6.2</v>
      </c>
      <c r="I137" s="180"/>
      <c r="J137" s="181">
        <f>ROUND(I137*H137,2)</f>
        <v>0</v>
      </c>
      <c r="K137" s="177" t="s">
        <v>137</v>
      </c>
      <c r="L137" s="41"/>
      <c r="M137" s="182" t="s">
        <v>19</v>
      </c>
      <c r="N137" s="183" t="s">
        <v>43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138</v>
      </c>
      <c r="AT137" s="186" t="s">
        <v>133</v>
      </c>
      <c r="AU137" s="186" t="s">
        <v>82</v>
      </c>
      <c r="AY137" s="19" t="s">
        <v>131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80</v>
      </c>
      <c r="BK137" s="187">
        <f>ROUND(I137*H137,2)</f>
        <v>0</v>
      </c>
      <c r="BL137" s="19" t="s">
        <v>138</v>
      </c>
      <c r="BM137" s="186" t="s">
        <v>214</v>
      </c>
    </row>
    <row r="138" spans="2:63" s="12" customFormat="1" ht="22.8" customHeight="1">
      <c r="B138" s="159"/>
      <c r="C138" s="160"/>
      <c r="D138" s="161" t="s">
        <v>71</v>
      </c>
      <c r="E138" s="173" t="s">
        <v>215</v>
      </c>
      <c r="F138" s="173" t="s">
        <v>216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P139</f>
        <v>0</v>
      </c>
      <c r="Q138" s="167"/>
      <c r="R138" s="168">
        <f>R139</f>
        <v>0</v>
      </c>
      <c r="S138" s="167"/>
      <c r="T138" s="169">
        <f>T139</f>
        <v>0</v>
      </c>
      <c r="AR138" s="170" t="s">
        <v>80</v>
      </c>
      <c r="AT138" s="171" t="s">
        <v>71</v>
      </c>
      <c r="AU138" s="171" t="s">
        <v>80</v>
      </c>
      <c r="AY138" s="170" t="s">
        <v>131</v>
      </c>
      <c r="BK138" s="172">
        <f>BK139</f>
        <v>0</v>
      </c>
    </row>
    <row r="139" spans="1:65" s="2" customFormat="1" ht="55.5" customHeight="1">
      <c r="A139" s="36"/>
      <c r="B139" s="37"/>
      <c r="C139" s="175" t="s">
        <v>217</v>
      </c>
      <c r="D139" s="175" t="s">
        <v>133</v>
      </c>
      <c r="E139" s="176" t="s">
        <v>218</v>
      </c>
      <c r="F139" s="177" t="s">
        <v>219</v>
      </c>
      <c r="G139" s="178" t="s">
        <v>185</v>
      </c>
      <c r="H139" s="179">
        <v>6.072</v>
      </c>
      <c r="I139" s="180"/>
      <c r="J139" s="181">
        <f>ROUND(I139*H139,2)</f>
        <v>0</v>
      </c>
      <c r="K139" s="177" t="s">
        <v>137</v>
      </c>
      <c r="L139" s="41"/>
      <c r="M139" s="182" t="s">
        <v>19</v>
      </c>
      <c r="N139" s="183" t="s">
        <v>43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138</v>
      </c>
      <c r="AT139" s="186" t="s">
        <v>133</v>
      </c>
      <c r="AU139" s="186" t="s">
        <v>82</v>
      </c>
      <c r="AY139" s="19" t="s">
        <v>131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80</v>
      </c>
      <c r="BK139" s="187">
        <f>ROUND(I139*H139,2)</f>
        <v>0</v>
      </c>
      <c r="BL139" s="19" t="s">
        <v>138</v>
      </c>
      <c r="BM139" s="186" t="s">
        <v>220</v>
      </c>
    </row>
    <row r="140" spans="2:63" s="12" customFormat="1" ht="25.95" customHeight="1">
      <c r="B140" s="159"/>
      <c r="C140" s="160"/>
      <c r="D140" s="161" t="s">
        <v>71</v>
      </c>
      <c r="E140" s="162" t="s">
        <v>221</v>
      </c>
      <c r="F140" s="162" t="s">
        <v>222</v>
      </c>
      <c r="G140" s="160"/>
      <c r="H140" s="160"/>
      <c r="I140" s="163"/>
      <c r="J140" s="164">
        <f>BK140</f>
        <v>0</v>
      </c>
      <c r="K140" s="160"/>
      <c r="L140" s="165"/>
      <c r="M140" s="166"/>
      <c r="N140" s="167"/>
      <c r="O140" s="167"/>
      <c r="P140" s="168">
        <f>P141+P150+P190+P253+P427+P446+P452+P466</f>
        <v>0</v>
      </c>
      <c r="Q140" s="167"/>
      <c r="R140" s="168">
        <f>R141+R150+R190+R253+R427+R446+R452+R466</f>
        <v>37.50822571999999</v>
      </c>
      <c r="S140" s="167"/>
      <c r="T140" s="169">
        <f>T141+T150+T190+T253+T427+T446+T452+T466</f>
        <v>49.28931481</v>
      </c>
      <c r="AR140" s="170" t="s">
        <v>82</v>
      </c>
      <c r="AT140" s="171" t="s">
        <v>71</v>
      </c>
      <c r="AU140" s="171" t="s">
        <v>72</v>
      </c>
      <c r="AY140" s="170" t="s">
        <v>131</v>
      </c>
      <c r="BK140" s="172">
        <f>BK141+BK150+BK190+BK253+BK427+BK446+BK452+BK466</f>
        <v>0</v>
      </c>
    </row>
    <row r="141" spans="2:63" s="12" customFormat="1" ht="22.8" customHeight="1">
      <c r="B141" s="159"/>
      <c r="C141" s="160"/>
      <c r="D141" s="161" t="s">
        <v>71</v>
      </c>
      <c r="E141" s="173" t="s">
        <v>223</v>
      </c>
      <c r="F141" s="173" t="s">
        <v>224</v>
      </c>
      <c r="G141" s="160"/>
      <c r="H141" s="160"/>
      <c r="I141" s="163"/>
      <c r="J141" s="174">
        <f>BK141</f>
        <v>0</v>
      </c>
      <c r="K141" s="160"/>
      <c r="L141" s="165"/>
      <c r="M141" s="166"/>
      <c r="N141" s="167"/>
      <c r="O141" s="167"/>
      <c r="P141" s="168">
        <f>SUM(P142:P149)</f>
        <v>0</v>
      </c>
      <c r="Q141" s="167"/>
      <c r="R141" s="168">
        <f>SUM(R142:R149)</f>
        <v>0</v>
      </c>
      <c r="S141" s="167"/>
      <c r="T141" s="169">
        <f>SUM(T142:T149)</f>
        <v>6.180828</v>
      </c>
      <c r="AR141" s="170" t="s">
        <v>82</v>
      </c>
      <c r="AT141" s="171" t="s">
        <v>71</v>
      </c>
      <c r="AU141" s="171" t="s">
        <v>80</v>
      </c>
      <c r="AY141" s="170" t="s">
        <v>131</v>
      </c>
      <c r="BK141" s="172">
        <f>SUM(BK142:BK149)</f>
        <v>0</v>
      </c>
    </row>
    <row r="142" spans="1:65" s="2" customFormat="1" ht="22.8">
      <c r="A142" s="36"/>
      <c r="B142" s="37"/>
      <c r="C142" s="175" t="s">
        <v>8</v>
      </c>
      <c r="D142" s="175" t="s">
        <v>133</v>
      </c>
      <c r="E142" s="176" t="s">
        <v>225</v>
      </c>
      <c r="F142" s="177" t="s">
        <v>226</v>
      </c>
      <c r="G142" s="178" t="s">
        <v>167</v>
      </c>
      <c r="H142" s="179">
        <v>1030.138</v>
      </c>
      <c r="I142" s="180"/>
      <c r="J142" s="181">
        <f>ROUND(I142*H142,2)</f>
        <v>0</v>
      </c>
      <c r="K142" s="177" t="s">
        <v>137</v>
      </c>
      <c r="L142" s="41"/>
      <c r="M142" s="182" t="s">
        <v>19</v>
      </c>
      <c r="N142" s="183" t="s">
        <v>43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0.006</v>
      </c>
      <c r="T142" s="185">
        <f>S142*H142</f>
        <v>6.180828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227</v>
      </c>
      <c r="AT142" s="186" t="s">
        <v>133</v>
      </c>
      <c r="AU142" s="186" t="s">
        <v>82</v>
      </c>
      <c r="AY142" s="19" t="s">
        <v>131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80</v>
      </c>
      <c r="BK142" s="187">
        <f>ROUND(I142*H142,2)</f>
        <v>0</v>
      </c>
      <c r="BL142" s="19" t="s">
        <v>227</v>
      </c>
      <c r="BM142" s="186" t="s">
        <v>228</v>
      </c>
    </row>
    <row r="143" spans="2:51" s="13" customFormat="1" ht="12">
      <c r="B143" s="188"/>
      <c r="C143" s="189"/>
      <c r="D143" s="190" t="s">
        <v>140</v>
      </c>
      <c r="E143" s="191" t="s">
        <v>19</v>
      </c>
      <c r="F143" s="192" t="s">
        <v>229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140</v>
      </c>
      <c r="AU143" s="198" t="s">
        <v>82</v>
      </c>
      <c r="AV143" s="13" t="s">
        <v>80</v>
      </c>
      <c r="AW143" s="13" t="s">
        <v>33</v>
      </c>
      <c r="AX143" s="13" t="s">
        <v>72</v>
      </c>
      <c r="AY143" s="198" t="s">
        <v>131</v>
      </c>
    </row>
    <row r="144" spans="2:51" s="13" customFormat="1" ht="20.4">
      <c r="B144" s="188"/>
      <c r="C144" s="189"/>
      <c r="D144" s="190" t="s">
        <v>140</v>
      </c>
      <c r="E144" s="191" t="s">
        <v>19</v>
      </c>
      <c r="F144" s="192" t="s">
        <v>230</v>
      </c>
      <c r="G144" s="189"/>
      <c r="H144" s="191" t="s">
        <v>19</v>
      </c>
      <c r="I144" s="193"/>
      <c r="J144" s="189"/>
      <c r="K144" s="189"/>
      <c r="L144" s="194"/>
      <c r="M144" s="195"/>
      <c r="N144" s="196"/>
      <c r="O144" s="196"/>
      <c r="P144" s="196"/>
      <c r="Q144" s="196"/>
      <c r="R144" s="196"/>
      <c r="S144" s="196"/>
      <c r="T144" s="197"/>
      <c r="AT144" s="198" t="s">
        <v>140</v>
      </c>
      <c r="AU144" s="198" t="s">
        <v>82</v>
      </c>
      <c r="AV144" s="13" t="s">
        <v>80</v>
      </c>
      <c r="AW144" s="13" t="s">
        <v>33</v>
      </c>
      <c r="AX144" s="13" t="s">
        <v>72</v>
      </c>
      <c r="AY144" s="198" t="s">
        <v>131</v>
      </c>
    </row>
    <row r="145" spans="2:51" s="14" customFormat="1" ht="20.4">
      <c r="B145" s="199"/>
      <c r="C145" s="200"/>
      <c r="D145" s="190" t="s">
        <v>140</v>
      </c>
      <c r="E145" s="201" t="s">
        <v>19</v>
      </c>
      <c r="F145" s="202" t="s">
        <v>231</v>
      </c>
      <c r="G145" s="200"/>
      <c r="H145" s="203">
        <v>1030.138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140</v>
      </c>
      <c r="AU145" s="209" t="s">
        <v>82</v>
      </c>
      <c r="AV145" s="14" t="s">
        <v>82</v>
      </c>
      <c r="AW145" s="14" t="s">
        <v>33</v>
      </c>
      <c r="AX145" s="14" t="s">
        <v>80</v>
      </c>
      <c r="AY145" s="209" t="s">
        <v>131</v>
      </c>
    </row>
    <row r="146" spans="1:65" s="2" customFormat="1" ht="33" customHeight="1">
      <c r="A146" s="36"/>
      <c r="B146" s="37"/>
      <c r="C146" s="175" t="s">
        <v>227</v>
      </c>
      <c r="D146" s="175" t="s">
        <v>133</v>
      </c>
      <c r="E146" s="176" t="s">
        <v>232</v>
      </c>
      <c r="F146" s="177" t="s">
        <v>233</v>
      </c>
      <c r="G146" s="178" t="s">
        <v>167</v>
      </c>
      <c r="H146" s="179">
        <v>1030.138</v>
      </c>
      <c r="I146" s="180"/>
      <c r="J146" s="181">
        <f>ROUND(I146*H146,2)</f>
        <v>0</v>
      </c>
      <c r="K146" s="177" t="s">
        <v>137</v>
      </c>
      <c r="L146" s="41"/>
      <c r="M146" s="182" t="s">
        <v>19</v>
      </c>
      <c r="N146" s="183" t="s">
        <v>43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227</v>
      </c>
      <c r="AT146" s="186" t="s">
        <v>133</v>
      </c>
      <c r="AU146" s="186" t="s">
        <v>82</v>
      </c>
      <c r="AY146" s="19" t="s">
        <v>131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80</v>
      </c>
      <c r="BK146" s="187">
        <f>ROUND(I146*H146,2)</f>
        <v>0</v>
      </c>
      <c r="BL146" s="19" t="s">
        <v>227</v>
      </c>
      <c r="BM146" s="186" t="s">
        <v>234</v>
      </c>
    </row>
    <row r="147" spans="2:51" s="13" customFormat="1" ht="12">
      <c r="B147" s="188"/>
      <c r="C147" s="189"/>
      <c r="D147" s="190" t="s">
        <v>140</v>
      </c>
      <c r="E147" s="191" t="s">
        <v>19</v>
      </c>
      <c r="F147" s="192" t="s">
        <v>229</v>
      </c>
      <c r="G147" s="189"/>
      <c r="H147" s="191" t="s">
        <v>19</v>
      </c>
      <c r="I147" s="193"/>
      <c r="J147" s="189"/>
      <c r="K147" s="189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140</v>
      </c>
      <c r="AU147" s="198" t="s">
        <v>82</v>
      </c>
      <c r="AV147" s="13" t="s">
        <v>80</v>
      </c>
      <c r="AW147" s="13" t="s">
        <v>33</v>
      </c>
      <c r="AX147" s="13" t="s">
        <v>72</v>
      </c>
      <c r="AY147" s="198" t="s">
        <v>131</v>
      </c>
    </row>
    <row r="148" spans="2:51" s="13" customFormat="1" ht="20.4">
      <c r="B148" s="188"/>
      <c r="C148" s="189"/>
      <c r="D148" s="190" t="s">
        <v>140</v>
      </c>
      <c r="E148" s="191" t="s">
        <v>19</v>
      </c>
      <c r="F148" s="192" t="s">
        <v>235</v>
      </c>
      <c r="G148" s="189"/>
      <c r="H148" s="191" t="s">
        <v>19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140</v>
      </c>
      <c r="AU148" s="198" t="s">
        <v>82</v>
      </c>
      <c r="AV148" s="13" t="s">
        <v>80</v>
      </c>
      <c r="AW148" s="13" t="s">
        <v>33</v>
      </c>
      <c r="AX148" s="13" t="s">
        <v>72</v>
      </c>
      <c r="AY148" s="198" t="s">
        <v>131</v>
      </c>
    </row>
    <row r="149" spans="2:51" s="14" customFormat="1" ht="20.4">
      <c r="B149" s="199"/>
      <c r="C149" s="200"/>
      <c r="D149" s="190" t="s">
        <v>140</v>
      </c>
      <c r="E149" s="201" t="s">
        <v>19</v>
      </c>
      <c r="F149" s="202" t="s">
        <v>236</v>
      </c>
      <c r="G149" s="200"/>
      <c r="H149" s="203">
        <v>1030.138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140</v>
      </c>
      <c r="AU149" s="209" t="s">
        <v>82</v>
      </c>
      <c r="AV149" s="14" t="s">
        <v>82</v>
      </c>
      <c r="AW149" s="14" t="s">
        <v>33</v>
      </c>
      <c r="AX149" s="14" t="s">
        <v>80</v>
      </c>
      <c r="AY149" s="209" t="s">
        <v>131</v>
      </c>
    </row>
    <row r="150" spans="2:63" s="12" customFormat="1" ht="22.8" customHeight="1">
      <c r="B150" s="159"/>
      <c r="C150" s="160"/>
      <c r="D150" s="161" t="s">
        <v>71</v>
      </c>
      <c r="E150" s="173" t="s">
        <v>237</v>
      </c>
      <c r="F150" s="173" t="s">
        <v>238</v>
      </c>
      <c r="G150" s="160"/>
      <c r="H150" s="160"/>
      <c r="I150" s="163"/>
      <c r="J150" s="174">
        <f>BK150</f>
        <v>0</v>
      </c>
      <c r="K150" s="160"/>
      <c r="L150" s="165"/>
      <c r="M150" s="166"/>
      <c r="N150" s="167"/>
      <c r="O150" s="167"/>
      <c r="P150" s="168">
        <f>SUM(P151:P189)</f>
        <v>0</v>
      </c>
      <c r="Q150" s="167"/>
      <c r="R150" s="168">
        <f>SUM(R151:R189)</f>
        <v>14.15976994</v>
      </c>
      <c r="S150" s="167"/>
      <c r="T150" s="169">
        <f>SUM(T151:T189)</f>
        <v>7.7260349999999995</v>
      </c>
      <c r="AR150" s="170" t="s">
        <v>82</v>
      </c>
      <c r="AT150" s="171" t="s">
        <v>71</v>
      </c>
      <c r="AU150" s="171" t="s">
        <v>80</v>
      </c>
      <c r="AY150" s="170" t="s">
        <v>131</v>
      </c>
      <c r="BK150" s="172">
        <f>SUM(BK151:BK189)</f>
        <v>0</v>
      </c>
    </row>
    <row r="151" spans="1:65" s="2" customFormat="1" ht="45.6">
      <c r="A151" s="36"/>
      <c r="B151" s="37"/>
      <c r="C151" s="175" t="s">
        <v>239</v>
      </c>
      <c r="D151" s="175" t="s">
        <v>133</v>
      </c>
      <c r="E151" s="176" t="s">
        <v>240</v>
      </c>
      <c r="F151" s="177" t="s">
        <v>241</v>
      </c>
      <c r="G151" s="178" t="s">
        <v>167</v>
      </c>
      <c r="H151" s="179">
        <v>515.069</v>
      </c>
      <c r="I151" s="180"/>
      <c r="J151" s="181">
        <f>ROUND(I151*H151,2)</f>
        <v>0</v>
      </c>
      <c r="K151" s="177" t="s">
        <v>137</v>
      </c>
      <c r="L151" s="41"/>
      <c r="M151" s="182" t="s">
        <v>19</v>
      </c>
      <c r="N151" s="183" t="s">
        <v>43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0.015</v>
      </c>
      <c r="T151" s="185">
        <f>S151*H151</f>
        <v>7.7260349999999995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227</v>
      </c>
      <c r="AT151" s="186" t="s">
        <v>133</v>
      </c>
      <c r="AU151" s="186" t="s">
        <v>82</v>
      </c>
      <c r="AY151" s="19" t="s">
        <v>131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80</v>
      </c>
      <c r="BK151" s="187">
        <f>ROUND(I151*H151,2)</f>
        <v>0</v>
      </c>
      <c r="BL151" s="19" t="s">
        <v>227</v>
      </c>
      <c r="BM151" s="186" t="s">
        <v>242</v>
      </c>
    </row>
    <row r="152" spans="2:51" s="13" customFormat="1" ht="12">
      <c r="B152" s="188"/>
      <c r="C152" s="189"/>
      <c r="D152" s="190" t="s">
        <v>140</v>
      </c>
      <c r="E152" s="191" t="s">
        <v>19</v>
      </c>
      <c r="F152" s="192" t="s">
        <v>243</v>
      </c>
      <c r="G152" s="189"/>
      <c r="H152" s="191" t="s">
        <v>19</v>
      </c>
      <c r="I152" s="193"/>
      <c r="J152" s="189"/>
      <c r="K152" s="189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140</v>
      </c>
      <c r="AU152" s="198" t="s">
        <v>82</v>
      </c>
      <c r="AV152" s="13" t="s">
        <v>80</v>
      </c>
      <c r="AW152" s="13" t="s">
        <v>33</v>
      </c>
      <c r="AX152" s="13" t="s">
        <v>72</v>
      </c>
      <c r="AY152" s="198" t="s">
        <v>131</v>
      </c>
    </row>
    <row r="153" spans="2:51" s="13" customFormat="1" ht="20.4">
      <c r="B153" s="188"/>
      <c r="C153" s="189"/>
      <c r="D153" s="190" t="s">
        <v>140</v>
      </c>
      <c r="E153" s="191" t="s">
        <v>19</v>
      </c>
      <c r="F153" s="192" t="s">
        <v>244</v>
      </c>
      <c r="G153" s="189"/>
      <c r="H153" s="191" t="s">
        <v>19</v>
      </c>
      <c r="I153" s="193"/>
      <c r="J153" s="189"/>
      <c r="K153" s="189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140</v>
      </c>
      <c r="AU153" s="198" t="s">
        <v>82</v>
      </c>
      <c r="AV153" s="13" t="s">
        <v>80</v>
      </c>
      <c r="AW153" s="13" t="s">
        <v>33</v>
      </c>
      <c r="AX153" s="13" t="s">
        <v>72</v>
      </c>
      <c r="AY153" s="198" t="s">
        <v>131</v>
      </c>
    </row>
    <row r="154" spans="2:51" s="13" customFormat="1" ht="30.6">
      <c r="B154" s="188"/>
      <c r="C154" s="189"/>
      <c r="D154" s="190" t="s">
        <v>140</v>
      </c>
      <c r="E154" s="191" t="s">
        <v>19</v>
      </c>
      <c r="F154" s="192" t="s">
        <v>245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140</v>
      </c>
      <c r="AU154" s="198" t="s">
        <v>82</v>
      </c>
      <c r="AV154" s="13" t="s">
        <v>80</v>
      </c>
      <c r="AW154" s="13" t="s">
        <v>33</v>
      </c>
      <c r="AX154" s="13" t="s">
        <v>72</v>
      </c>
      <c r="AY154" s="198" t="s">
        <v>131</v>
      </c>
    </row>
    <row r="155" spans="2:51" s="13" customFormat="1" ht="12">
      <c r="B155" s="188"/>
      <c r="C155" s="189"/>
      <c r="D155" s="190" t="s">
        <v>140</v>
      </c>
      <c r="E155" s="191" t="s">
        <v>19</v>
      </c>
      <c r="F155" s="192" t="s">
        <v>246</v>
      </c>
      <c r="G155" s="189"/>
      <c r="H155" s="191" t="s">
        <v>19</v>
      </c>
      <c r="I155" s="193"/>
      <c r="J155" s="189"/>
      <c r="K155" s="189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140</v>
      </c>
      <c r="AU155" s="198" t="s">
        <v>82</v>
      </c>
      <c r="AV155" s="13" t="s">
        <v>80</v>
      </c>
      <c r="AW155" s="13" t="s">
        <v>33</v>
      </c>
      <c r="AX155" s="13" t="s">
        <v>72</v>
      </c>
      <c r="AY155" s="198" t="s">
        <v>131</v>
      </c>
    </row>
    <row r="156" spans="2:51" s="14" customFormat="1" ht="20.4">
      <c r="B156" s="199"/>
      <c r="C156" s="200"/>
      <c r="D156" s="190" t="s">
        <v>140</v>
      </c>
      <c r="E156" s="201" t="s">
        <v>19</v>
      </c>
      <c r="F156" s="202" t="s">
        <v>247</v>
      </c>
      <c r="G156" s="200"/>
      <c r="H156" s="203">
        <v>1030.138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140</v>
      </c>
      <c r="AU156" s="209" t="s">
        <v>82</v>
      </c>
      <c r="AV156" s="14" t="s">
        <v>82</v>
      </c>
      <c r="AW156" s="14" t="s">
        <v>33</v>
      </c>
      <c r="AX156" s="14" t="s">
        <v>72</v>
      </c>
      <c r="AY156" s="209" t="s">
        <v>131</v>
      </c>
    </row>
    <row r="157" spans="2:51" s="14" customFormat="1" ht="20.4">
      <c r="B157" s="199"/>
      <c r="C157" s="200"/>
      <c r="D157" s="190" t="s">
        <v>140</v>
      </c>
      <c r="E157" s="201" t="s">
        <v>19</v>
      </c>
      <c r="F157" s="202" t="s">
        <v>248</v>
      </c>
      <c r="G157" s="200"/>
      <c r="H157" s="203">
        <v>5.5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140</v>
      </c>
      <c r="AU157" s="209" t="s">
        <v>82</v>
      </c>
      <c r="AV157" s="14" t="s">
        <v>82</v>
      </c>
      <c r="AW157" s="14" t="s">
        <v>33</v>
      </c>
      <c r="AX157" s="14" t="s">
        <v>72</v>
      </c>
      <c r="AY157" s="209" t="s">
        <v>131</v>
      </c>
    </row>
    <row r="158" spans="2:51" s="15" customFormat="1" ht="12">
      <c r="B158" s="210"/>
      <c r="C158" s="211"/>
      <c r="D158" s="190" t="s">
        <v>140</v>
      </c>
      <c r="E158" s="212" t="s">
        <v>19</v>
      </c>
      <c r="F158" s="213" t="s">
        <v>249</v>
      </c>
      <c r="G158" s="211"/>
      <c r="H158" s="214">
        <v>1035.638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140</v>
      </c>
      <c r="AU158" s="220" t="s">
        <v>82</v>
      </c>
      <c r="AV158" s="15" t="s">
        <v>147</v>
      </c>
      <c r="AW158" s="15" t="s">
        <v>33</v>
      </c>
      <c r="AX158" s="15" t="s">
        <v>72</v>
      </c>
      <c r="AY158" s="220" t="s">
        <v>131</v>
      </c>
    </row>
    <row r="159" spans="2:51" s="14" customFormat="1" ht="20.4">
      <c r="B159" s="199"/>
      <c r="C159" s="200"/>
      <c r="D159" s="190" t="s">
        <v>140</v>
      </c>
      <c r="E159" s="201" t="s">
        <v>19</v>
      </c>
      <c r="F159" s="202" t="s">
        <v>250</v>
      </c>
      <c r="G159" s="200"/>
      <c r="H159" s="203">
        <v>515.069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140</v>
      </c>
      <c r="AU159" s="209" t="s">
        <v>82</v>
      </c>
      <c r="AV159" s="14" t="s">
        <v>82</v>
      </c>
      <c r="AW159" s="14" t="s">
        <v>33</v>
      </c>
      <c r="AX159" s="14" t="s">
        <v>80</v>
      </c>
      <c r="AY159" s="209" t="s">
        <v>131</v>
      </c>
    </row>
    <row r="160" spans="1:65" s="2" customFormat="1" ht="34.2">
      <c r="A160" s="36"/>
      <c r="B160" s="37"/>
      <c r="C160" s="175" t="s">
        <v>251</v>
      </c>
      <c r="D160" s="175" t="s">
        <v>133</v>
      </c>
      <c r="E160" s="176" t="s">
        <v>252</v>
      </c>
      <c r="F160" s="177" t="s">
        <v>253</v>
      </c>
      <c r="G160" s="178" t="s">
        <v>167</v>
      </c>
      <c r="H160" s="179">
        <v>515.069</v>
      </c>
      <c r="I160" s="180"/>
      <c r="J160" s="181">
        <f>ROUND(I160*H160,2)</f>
        <v>0</v>
      </c>
      <c r="K160" s="177" t="s">
        <v>137</v>
      </c>
      <c r="L160" s="41"/>
      <c r="M160" s="182" t="s">
        <v>19</v>
      </c>
      <c r="N160" s="183" t="s">
        <v>43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227</v>
      </c>
      <c r="AT160" s="186" t="s">
        <v>133</v>
      </c>
      <c r="AU160" s="186" t="s">
        <v>82</v>
      </c>
      <c r="AY160" s="19" t="s">
        <v>131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80</v>
      </c>
      <c r="BK160" s="187">
        <f>ROUND(I160*H160,2)</f>
        <v>0</v>
      </c>
      <c r="BL160" s="19" t="s">
        <v>227</v>
      </c>
      <c r="BM160" s="186" t="s">
        <v>254</v>
      </c>
    </row>
    <row r="161" spans="2:51" s="14" customFormat="1" ht="20.4">
      <c r="B161" s="199"/>
      <c r="C161" s="200"/>
      <c r="D161" s="190" t="s">
        <v>140</v>
      </c>
      <c r="E161" s="201" t="s">
        <v>19</v>
      </c>
      <c r="F161" s="202" t="s">
        <v>250</v>
      </c>
      <c r="G161" s="200"/>
      <c r="H161" s="203">
        <v>515.069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140</v>
      </c>
      <c r="AU161" s="209" t="s">
        <v>82</v>
      </c>
      <c r="AV161" s="14" t="s">
        <v>82</v>
      </c>
      <c r="AW161" s="14" t="s">
        <v>33</v>
      </c>
      <c r="AX161" s="14" t="s">
        <v>80</v>
      </c>
      <c r="AY161" s="209" t="s">
        <v>131</v>
      </c>
    </row>
    <row r="162" spans="1:65" s="2" customFormat="1" ht="33" customHeight="1">
      <c r="A162" s="36"/>
      <c r="B162" s="37"/>
      <c r="C162" s="175" t="s">
        <v>255</v>
      </c>
      <c r="D162" s="175" t="s">
        <v>133</v>
      </c>
      <c r="E162" s="176" t="s">
        <v>256</v>
      </c>
      <c r="F162" s="177" t="s">
        <v>257</v>
      </c>
      <c r="G162" s="178" t="s">
        <v>167</v>
      </c>
      <c r="H162" s="179">
        <v>22</v>
      </c>
      <c r="I162" s="180"/>
      <c r="J162" s="181">
        <f>ROUND(I162*H162,2)</f>
        <v>0</v>
      </c>
      <c r="K162" s="177" t="s">
        <v>151</v>
      </c>
      <c r="L162" s="41"/>
      <c r="M162" s="182" t="s">
        <v>19</v>
      </c>
      <c r="N162" s="183" t="s">
        <v>43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227</v>
      </c>
      <c r="AT162" s="186" t="s">
        <v>133</v>
      </c>
      <c r="AU162" s="186" t="s">
        <v>82</v>
      </c>
      <c r="AY162" s="19" t="s">
        <v>131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80</v>
      </c>
      <c r="BK162" s="187">
        <f>ROUND(I162*H162,2)</f>
        <v>0</v>
      </c>
      <c r="BL162" s="19" t="s">
        <v>227</v>
      </c>
      <c r="BM162" s="186" t="s">
        <v>258</v>
      </c>
    </row>
    <row r="163" spans="2:51" s="13" customFormat="1" ht="12">
      <c r="B163" s="188"/>
      <c r="C163" s="189"/>
      <c r="D163" s="190" t="s">
        <v>140</v>
      </c>
      <c r="E163" s="191" t="s">
        <v>19</v>
      </c>
      <c r="F163" s="192" t="s">
        <v>259</v>
      </c>
      <c r="G163" s="189"/>
      <c r="H163" s="191" t="s">
        <v>19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140</v>
      </c>
      <c r="AU163" s="198" t="s">
        <v>82</v>
      </c>
      <c r="AV163" s="13" t="s">
        <v>80</v>
      </c>
      <c r="AW163" s="13" t="s">
        <v>33</v>
      </c>
      <c r="AX163" s="13" t="s">
        <v>72</v>
      </c>
      <c r="AY163" s="198" t="s">
        <v>131</v>
      </c>
    </row>
    <row r="164" spans="2:51" s="14" customFormat="1" ht="12">
      <c r="B164" s="199"/>
      <c r="C164" s="200"/>
      <c r="D164" s="190" t="s">
        <v>140</v>
      </c>
      <c r="E164" s="201" t="s">
        <v>19</v>
      </c>
      <c r="F164" s="202" t="s">
        <v>260</v>
      </c>
      <c r="G164" s="200"/>
      <c r="H164" s="203">
        <v>22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140</v>
      </c>
      <c r="AU164" s="209" t="s">
        <v>82</v>
      </c>
      <c r="AV164" s="14" t="s">
        <v>82</v>
      </c>
      <c r="AW164" s="14" t="s">
        <v>33</v>
      </c>
      <c r="AX164" s="14" t="s">
        <v>80</v>
      </c>
      <c r="AY164" s="209" t="s">
        <v>131</v>
      </c>
    </row>
    <row r="165" spans="1:65" s="2" customFormat="1" ht="33" customHeight="1">
      <c r="A165" s="36"/>
      <c r="B165" s="37"/>
      <c r="C165" s="221" t="s">
        <v>261</v>
      </c>
      <c r="D165" s="221" t="s">
        <v>262</v>
      </c>
      <c r="E165" s="222" t="s">
        <v>263</v>
      </c>
      <c r="F165" s="223" t="s">
        <v>264</v>
      </c>
      <c r="G165" s="224" t="s">
        <v>265</v>
      </c>
      <c r="H165" s="225">
        <v>14.77</v>
      </c>
      <c r="I165" s="226"/>
      <c r="J165" s="227">
        <f>ROUND(I165*H165,2)</f>
        <v>0</v>
      </c>
      <c r="K165" s="223" t="s">
        <v>151</v>
      </c>
      <c r="L165" s="228"/>
      <c r="M165" s="229" t="s">
        <v>19</v>
      </c>
      <c r="N165" s="230" t="s">
        <v>43</v>
      </c>
      <c r="O165" s="66"/>
      <c r="P165" s="184">
        <f>O165*H165</f>
        <v>0</v>
      </c>
      <c r="Q165" s="184">
        <v>0.55</v>
      </c>
      <c r="R165" s="184">
        <f>Q165*H165</f>
        <v>8.1235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266</v>
      </c>
      <c r="AT165" s="186" t="s">
        <v>262</v>
      </c>
      <c r="AU165" s="186" t="s">
        <v>82</v>
      </c>
      <c r="AY165" s="19" t="s">
        <v>131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80</v>
      </c>
      <c r="BK165" s="187">
        <f>ROUND(I165*H165,2)</f>
        <v>0</v>
      </c>
      <c r="BL165" s="19" t="s">
        <v>227</v>
      </c>
      <c r="BM165" s="186" t="s">
        <v>267</v>
      </c>
    </row>
    <row r="166" spans="2:51" s="13" customFormat="1" ht="12">
      <c r="B166" s="188"/>
      <c r="C166" s="189"/>
      <c r="D166" s="190" t="s">
        <v>140</v>
      </c>
      <c r="E166" s="191" t="s">
        <v>19</v>
      </c>
      <c r="F166" s="192" t="s">
        <v>268</v>
      </c>
      <c r="G166" s="189"/>
      <c r="H166" s="191" t="s">
        <v>19</v>
      </c>
      <c r="I166" s="193"/>
      <c r="J166" s="189"/>
      <c r="K166" s="189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140</v>
      </c>
      <c r="AU166" s="198" t="s">
        <v>82</v>
      </c>
      <c r="AV166" s="13" t="s">
        <v>80</v>
      </c>
      <c r="AW166" s="13" t="s">
        <v>33</v>
      </c>
      <c r="AX166" s="13" t="s">
        <v>72</v>
      </c>
      <c r="AY166" s="198" t="s">
        <v>131</v>
      </c>
    </row>
    <row r="167" spans="2:51" s="14" customFormat="1" ht="12">
      <c r="B167" s="199"/>
      <c r="C167" s="200"/>
      <c r="D167" s="190" t="s">
        <v>140</v>
      </c>
      <c r="E167" s="201" t="s">
        <v>19</v>
      </c>
      <c r="F167" s="202" t="s">
        <v>269</v>
      </c>
      <c r="G167" s="200"/>
      <c r="H167" s="203">
        <v>13.427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140</v>
      </c>
      <c r="AU167" s="209" t="s">
        <v>82</v>
      </c>
      <c r="AV167" s="14" t="s">
        <v>82</v>
      </c>
      <c r="AW167" s="14" t="s">
        <v>33</v>
      </c>
      <c r="AX167" s="14" t="s">
        <v>80</v>
      </c>
      <c r="AY167" s="209" t="s">
        <v>131</v>
      </c>
    </row>
    <row r="168" spans="2:51" s="14" customFormat="1" ht="12">
      <c r="B168" s="199"/>
      <c r="C168" s="200"/>
      <c r="D168" s="190" t="s">
        <v>140</v>
      </c>
      <c r="E168" s="200"/>
      <c r="F168" s="202" t="s">
        <v>270</v>
      </c>
      <c r="G168" s="200"/>
      <c r="H168" s="203">
        <v>14.77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140</v>
      </c>
      <c r="AU168" s="209" t="s">
        <v>82</v>
      </c>
      <c r="AV168" s="14" t="s">
        <v>82</v>
      </c>
      <c r="AW168" s="14" t="s">
        <v>4</v>
      </c>
      <c r="AX168" s="14" t="s">
        <v>80</v>
      </c>
      <c r="AY168" s="209" t="s">
        <v>131</v>
      </c>
    </row>
    <row r="169" spans="1:65" s="2" customFormat="1" ht="34.2">
      <c r="A169" s="36"/>
      <c r="B169" s="37"/>
      <c r="C169" s="175" t="s">
        <v>7</v>
      </c>
      <c r="D169" s="175" t="s">
        <v>133</v>
      </c>
      <c r="E169" s="176" t="s">
        <v>271</v>
      </c>
      <c r="F169" s="177" t="s">
        <v>272</v>
      </c>
      <c r="G169" s="178" t="s">
        <v>265</v>
      </c>
      <c r="H169" s="179">
        <v>14.77</v>
      </c>
      <c r="I169" s="180"/>
      <c r="J169" s="181">
        <f>ROUND(I169*H169,2)</f>
        <v>0</v>
      </c>
      <c r="K169" s="177" t="s">
        <v>137</v>
      </c>
      <c r="L169" s="41"/>
      <c r="M169" s="182" t="s">
        <v>19</v>
      </c>
      <c r="N169" s="183" t="s">
        <v>43</v>
      </c>
      <c r="O169" s="66"/>
      <c r="P169" s="184">
        <f>O169*H169</f>
        <v>0</v>
      </c>
      <c r="Q169" s="184">
        <v>0.02337</v>
      </c>
      <c r="R169" s="184">
        <f>Q169*H169</f>
        <v>0.34517489999999995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227</v>
      </c>
      <c r="AT169" s="186" t="s">
        <v>133</v>
      </c>
      <c r="AU169" s="186" t="s">
        <v>82</v>
      </c>
      <c r="AY169" s="19" t="s">
        <v>131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80</v>
      </c>
      <c r="BK169" s="187">
        <f>ROUND(I169*H169,2)</f>
        <v>0</v>
      </c>
      <c r="BL169" s="19" t="s">
        <v>227</v>
      </c>
      <c r="BM169" s="186" t="s">
        <v>273</v>
      </c>
    </row>
    <row r="170" spans="2:51" s="13" customFormat="1" ht="20.4">
      <c r="B170" s="188"/>
      <c r="C170" s="189"/>
      <c r="D170" s="190" t="s">
        <v>140</v>
      </c>
      <c r="E170" s="191" t="s">
        <v>19</v>
      </c>
      <c r="F170" s="192" t="s">
        <v>274</v>
      </c>
      <c r="G170" s="189"/>
      <c r="H170" s="191" t="s">
        <v>19</v>
      </c>
      <c r="I170" s="193"/>
      <c r="J170" s="189"/>
      <c r="K170" s="189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140</v>
      </c>
      <c r="AU170" s="198" t="s">
        <v>82</v>
      </c>
      <c r="AV170" s="13" t="s">
        <v>80</v>
      </c>
      <c r="AW170" s="13" t="s">
        <v>33</v>
      </c>
      <c r="AX170" s="13" t="s">
        <v>72</v>
      </c>
      <c r="AY170" s="198" t="s">
        <v>131</v>
      </c>
    </row>
    <row r="171" spans="2:51" s="14" customFormat="1" ht="12">
      <c r="B171" s="199"/>
      <c r="C171" s="200"/>
      <c r="D171" s="190" t="s">
        <v>140</v>
      </c>
      <c r="E171" s="201" t="s">
        <v>19</v>
      </c>
      <c r="F171" s="202" t="s">
        <v>275</v>
      </c>
      <c r="G171" s="200"/>
      <c r="H171" s="203">
        <v>14.77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140</v>
      </c>
      <c r="AU171" s="209" t="s">
        <v>82</v>
      </c>
      <c r="AV171" s="14" t="s">
        <v>82</v>
      </c>
      <c r="AW171" s="14" t="s">
        <v>33</v>
      </c>
      <c r="AX171" s="14" t="s">
        <v>80</v>
      </c>
      <c r="AY171" s="209" t="s">
        <v>131</v>
      </c>
    </row>
    <row r="172" spans="1:65" s="2" customFormat="1" ht="33" customHeight="1">
      <c r="A172" s="36"/>
      <c r="B172" s="37"/>
      <c r="C172" s="175" t="s">
        <v>276</v>
      </c>
      <c r="D172" s="175" t="s">
        <v>133</v>
      </c>
      <c r="E172" s="176" t="s">
        <v>277</v>
      </c>
      <c r="F172" s="177" t="s">
        <v>278</v>
      </c>
      <c r="G172" s="178" t="s">
        <v>167</v>
      </c>
      <c r="H172" s="179">
        <v>173.16</v>
      </c>
      <c r="I172" s="180"/>
      <c r="J172" s="181">
        <f>ROUND(I172*H172,2)</f>
        <v>0</v>
      </c>
      <c r="K172" s="177" t="s">
        <v>137</v>
      </c>
      <c r="L172" s="41"/>
      <c r="M172" s="182" t="s">
        <v>19</v>
      </c>
      <c r="N172" s="183" t="s">
        <v>43</v>
      </c>
      <c r="O172" s="66"/>
      <c r="P172" s="184">
        <f>O172*H172</f>
        <v>0</v>
      </c>
      <c r="Q172" s="184">
        <v>0.01389</v>
      </c>
      <c r="R172" s="184">
        <f>Q172*H172</f>
        <v>2.4051924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227</v>
      </c>
      <c r="AT172" s="186" t="s">
        <v>133</v>
      </c>
      <c r="AU172" s="186" t="s">
        <v>82</v>
      </c>
      <c r="AY172" s="19" t="s">
        <v>131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80</v>
      </c>
      <c r="BK172" s="187">
        <f>ROUND(I172*H172,2)</f>
        <v>0</v>
      </c>
      <c r="BL172" s="19" t="s">
        <v>227</v>
      </c>
      <c r="BM172" s="186" t="s">
        <v>279</v>
      </c>
    </row>
    <row r="173" spans="2:51" s="13" customFormat="1" ht="20.4">
      <c r="B173" s="188"/>
      <c r="C173" s="189"/>
      <c r="D173" s="190" t="s">
        <v>140</v>
      </c>
      <c r="E173" s="191" t="s">
        <v>19</v>
      </c>
      <c r="F173" s="192" t="s">
        <v>280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140</v>
      </c>
      <c r="AU173" s="198" t="s">
        <v>82</v>
      </c>
      <c r="AV173" s="13" t="s">
        <v>80</v>
      </c>
      <c r="AW173" s="13" t="s">
        <v>33</v>
      </c>
      <c r="AX173" s="13" t="s">
        <v>72</v>
      </c>
      <c r="AY173" s="198" t="s">
        <v>131</v>
      </c>
    </row>
    <row r="174" spans="2:51" s="14" customFormat="1" ht="12">
      <c r="B174" s="199"/>
      <c r="C174" s="200"/>
      <c r="D174" s="190" t="s">
        <v>140</v>
      </c>
      <c r="E174" s="201" t="s">
        <v>19</v>
      </c>
      <c r="F174" s="202" t="s">
        <v>281</v>
      </c>
      <c r="G174" s="200"/>
      <c r="H174" s="203">
        <v>173.16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140</v>
      </c>
      <c r="AU174" s="209" t="s">
        <v>82</v>
      </c>
      <c r="AV174" s="14" t="s">
        <v>82</v>
      </c>
      <c r="AW174" s="14" t="s">
        <v>33</v>
      </c>
      <c r="AX174" s="14" t="s">
        <v>80</v>
      </c>
      <c r="AY174" s="209" t="s">
        <v>131</v>
      </c>
    </row>
    <row r="175" spans="1:65" s="2" customFormat="1" ht="34.2">
      <c r="A175" s="36"/>
      <c r="B175" s="37"/>
      <c r="C175" s="175" t="s">
        <v>282</v>
      </c>
      <c r="D175" s="175" t="s">
        <v>133</v>
      </c>
      <c r="E175" s="176" t="s">
        <v>283</v>
      </c>
      <c r="F175" s="177" t="s">
        <v>284</v>
      </c>
      <c r="G175" s="178" t="s">
        <v>136</v>
      </c>
      <c r="H175" s="179">
        <v>240.16</v>
      </c>
      <c r="I175" s="180"/>
      <c r="J175" s="181">
        <f>ROUND(I175*H175,2)</f>
        <v>0</v>
      </c>
      <c r="K175" s="177" t="s">
        <v>137</v>
      </c>
      <c r="L175" s="41"/>
      <c r="M175" s="182" t="s">
        <v>19</v>
      </c>
      <c r="N175" s="183" t="s">
        <v>43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227</v>
      </c>
      <c r="AT175" s="186" t="s">
        <v>133</v>
      </c>
      <c r="AU175" s="186" t="s">
        <v>82</v>
      </c>
      <c r="AY175" s="19" t="s">
        <v>131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80</v>
      </c>
      <c r="BK175" s="187">
        <f>ROUND(I175*H175,2)</f>
        <v>0</v>
      </c>
      <c r="BL175" s="19" t="s">
        <v>227</v>
      </c>
      <c r="BM175" s="186" t="s">
        <v>285</v>
      </c>
    </row>
    <row r="176" spans="2:51" s="13" customFormat="1" ht="20.4">
      <c r="B176" s="188"/>
      <c r="C176" s="189"/>
      <c r="D176" s="190" t="s">
        <v>140</v>
      </c>
      <c r="E176" s="191" t="s">
        <v>19</v>
      </c>
      <c r="F176" s="192" t="s">
        <v>286</v>
      </c>
      <c r="G176" s="189"/>
      <c r="H176" s="191" t="s">
        <v>19</v>
      </c>
      <c r="I176" s="193"/>
      <c r="J176" s="189"/>
      <c r="K176" s="189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140</v>
      </c>
      <c r="AU176" s="198" t="s">
        <v>82</v>
      </c>
      <c r="AV176" s="13" t="s">
        <v>80</v>
      </c>
      <c r="AW176" s="13" t="s">
        <v>33</v>
      </c>
      <c r="AX176" s="13" t="s">
        <v>72</v>
      </c>
      <c r="AY176" s="198" t="s">
        <v>131</v>
      </c>
    </row>
    <row r="177" spans="2:51" s="14" customFormat="1" ht="12">
      <c r="B177" s="199"/>
      <c r="C177" s="200"/>
      <c r="D177" s="190" t="s">
        <v>140</v>
      </c>
      <c r="E177" s="201" t="s">
        <v>19</v>
      </c>
      <c r="F177" s="202" t="s">
        <v>287</v>
      </c>
      <c r="G177" s="200"/>
      <c r="H177" s="203">
        <v>173.16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140</v>
      </c>
      <c r="AU177" s="209" t="s">
        <v>82</v>
      </c>
      <c r="AV177" s="14" t="s">
        <v>82</v>
      </c>
      <c r="AW177" s="14" t="s">
        <v>33</v>
      </c>
      <c r="AX177" s="14" t="s">
        <v>72</v>
      </c>
      <c r="AY177" s="209" t="s">
        <v>131</v>
      </c>
    </row>
    <row r="178" spans="2:51" s="14" customFormat="1" ht="12">
      <c r="B178" s="199"/>
      <c r="C178" s="200"/>
      <c r="D178" s="190" t="s">
        <v>140</v>
      </c>
      <c r="E178" s="201" t="s">
        <v>19</v>
      </c>
      <c r="F178" s="202" t="s">
        <v>288</v>
      </c>
      <c r="G178" s="200"/>
      <c r="H178" s="203">
        <v>12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140</v>
      </c>
      <c r="AU178" s="209" t="s">
        <v>82</v>
      </c>
      <c r="AV178" s="14" t="s">
        <v>82</v>
      </c>
      <c r="AW178" s="14" t="s">
        <v>33</v>
      </c>
      <c r="AX178" s="14" t="s">
        <v>72</v>
      </c>
      <c r="AY178" s="209" t="s">
        <v>131</v>
      </c>
    </row>
    <row r="179" spans="2:51" s="14" customFormat="1" ht="12">
      <c r="B179" s="199"/>
      <c r="C179" s="200"/>
      <c r="D179" s="190" t="s">
        <v>140</v>
      </c>
      <c r="E179" s="201" t="s">
        <v>19</v>
      </c>
      <c r="F179" s="202" t="s">
        <v>289</v>
      </c>
      <c r="G179" s="200"/>
      <c r="H179" s="203">
        <v>40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140</v>
      </c>
      <c r="AU179" s="209" t="s">
        <v>82</v>
      </c>
      <c r="AV179" s="14" t="s">
        <v>82</v>
      </c>
      <c r="AW179" s="14" t="s">
        <v>33</v>
      </c>
      <c r="AX179" s="14" t="s">
        <v>72</v>
      </c>
      <c r="AY179" s="209" t="s">
        <v>131</v>
      </c>
    </row>
    <row r="180" spans="2:51" s="14" customFormat="1" ht="12">
      <c r="B180" s="199"/>
      <c r="C180" s="200"/>
      <c r="D180" s="190" t="s">
        <v>140</v>
      </c>
      <c r="E180" s="201" t="s">
        <v>19</v>
      </c>
      <c r="F180" s="202" t="s">
        <v>290</v>
      </c>
      <c r="G180" s="200"/>
      <c r="H180" s="203">
        <v>15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140</v>
      </c>
      <c r="AU180" s="209" t="s">
        <v>82</v>
      </c>
      <c r="AV180" s="14" t="s">
        <v>82</v>
      </c>
      <c r="AW180" s="14" t="s">
        <v>33</v>
      </c>
      <c r="AX180" s="14" t="s">
        <v>72</v>
      </c>
      <c r="AY180" s="209" t="s">
        <v>131</v>
      </c>
    </row>
    <row r="181" spans="2:51" s="16" customFormat="1" ht="12">
      <c r="B181" s="231"/>
      <c r="C181" s="232"/>
      <c r="D181" s="190" t="s">
        <v>140</v>
      </c>
      <c r="E181" s="233" t="s">
        <v>19</v>
      </c>
      <c r="F181" s="234" t="s">
        <v>291</v>
      </c>
      <c r="G181" s="232"/>
      <c r="H181" s="235">
        <v>240.16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140</v>
      </c>
      <c r="AU181" s="241" t="s">
        <v>82</v>
      </c>
      <c r="AV181" s="16" t="s">
        <v>138</v>
      </c>
      <c r="AW181" s="16" t="s">
        <v>33</v>
      </c>
      <c r="AX181" s="16" t="s">
        <v>80</v>
      </c>
      <c r="AY181" s="241" t="s">
        <v>131</v>
      </c>
    </row>
    <row r="182" spans="1:65" s="2" customFormat="1" ht="34.2">
      <c r="A182" s="36"/>
      <c r="B182" s="37"/>
      <c r="C182" s="221" t="s">
        <v>292</v>
      </c>
      <c r="D182" s="221" t="s">
        <v>262</v>
      </c>
      <c r="E182" s="222" t="s">
        <v>293</v>
      </c>
      <c r="F182" s="223" t="s">
        <v>294</v>
      </c>
      <c r="G182" s="224" t="s">
        <v>265</v>
      </c>
      <c r="H182" s="225">
        <v>5.944</v>
      </c>
      <c r="I182" s="226"/>
      <c r="J182" s="227">
        <f>ROUND(I182*H182,2)</f>
        <v>0</v>
      </c>
      <c r="K182" s="223" t="s">
        <v>151</v>
      </c>
      <c r="L182" s="228"/>
      <c r="M182" s="229" t="s">
        <v>19</v>
      </c>
      <c r="N182" s="230" t="s">
        <v>43</v>
      </c>
      <c r="O182" s="66"/>
      <c r="P182" s="184">
        <f>O182*H182</f>
        <v>0</v>
      </c>
      <c r="Q182" s="184">
        <v>0.55</v>
      </c>
      <c r="R182" s="184">
        <f>Q182*H182</f>
        <v>3.2692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266</v>
      </c>
      <c r="AT182" s="186" t="s">
        <v>262</v>
      </c>
      <c r="AU182" s="186" t="s">
        <v>82</v>
      </c>
      <c r="AY182" s="19" t="s">
        <v>131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80</v>
      </c>
      <c r="BK182" s="187">
        <f>ROUND(I182*H182,2)</f>
        <v>0</v>
      </c>
      <c r="BL182" s="19" t="s">
        <v>227</v>
      </c>
      <c r="BM182" s="186" t="s">
        <v>295</v>
      </c>
    </row>
    <row r="183" spans="2:51" s="14" customFormat="1" ht="12">
      <c r="B183" s="199"/>
      <c r="C183" s="200"/>
      <c r="D183" s="190" t="s">
        <v>140</v>
      </c>
      <c r="E183" s="201" t="s">
        <v>19</v>
      </c>
      <c r="F183" s="202" t="s">
        <v>296</v>
      </c>
      <c r="G183" s="200"/>
      <c r="H183" s="203">
        <v>5.066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140</v>
      </c>
      <c r="AU183" s="209" t="s">
        <v>82</v>
      </c>
      <c r="AV183" s="14" t="s">
        <v>82</v>
      </c>
      <c r="AW183" s="14" t="s">
        <v>33</v>
      </c>
      <c r="AX183" s="14" t="s">
        <v>72</v>
      </c>
      <c r="AY183" s="209" t="s">
        <v>131</v>
      </c>
    </row>
    <row r="184" spans="2:51" s="14" customFormat="1" ht="20.4">
      <c r="B184" s="199"/>
      <c r="C184" s="200"/>
      <c r="D184" s="190" t="s">
        <v>140</v>
      </c>
      <c r="E184" s="201" t="s">
        <v>19</v>
      </c>
      <c r="F184" s="202" t="s">
        <v>297</v>
      </c>
      <c r="G184" s="200"/>
      <c r="H184" s="203">
        <v>0.338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140</v>
      </c>
      <c r="AU184" s="209" t="s">
        <v>82</v>
      </c>
      <c r="AV184" s="14" t="s">
        <v>82</v>
      </c>
      <c r="AW184" s="14" t="s">
        <v>33</v>
      </c>
      <c r="AX184" s="14" t="s">
        <v>72</v>
      </c>
      <c r="AY184" s="209" t="s">
        <v>131</v>
      </c>
    </row>
    <row r="185" spans="2:51" s="16" customFormat="1" ht="12">
      <c r="B185" s="231"/>
      <c r="C185" s="232"/>
      <c r="D185" s="190" t="s">
        <v>140</v>
      </c>
      <c r="E185" s="233" t="s">
        <v>19</v>
      </c>
      <c r="F185" s="234" t="s">
        <v>291</v>
      </c>
      <c r="G185" s="232"/>
      <c r="H185" s="235">
        <v>5.404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140</v>
      </c>
      <c r="AU185" s="241" t="s">
        <v>82</v>
      </c>
      <c r="AV185" s="16" t="s">
        <v>138</v>
      </c>
      <c r="AW185" s="16" t="s">
        <v>33</v>
      </c>
      <c r="AX185" s="16" t="s">
        <v>80</v>
      </c>
      <c r="AY185" s="241" t="s">
        <v>131</v>
      </c>
    </row>
    <row r="186" spans="2:51" s="14" customFormat="1" ht="12">
      <c r="B186" s="199"/>
      <c r="C186" s="200"/>
      <c r="D186" s="190" t="s">
        <v>140</v>
      </c>
      <c r="E186" s="200"/>
      <c r="F186" s="202" t="s">
        <v>298</v>
      </c>
      <c r="G186" s="200"/>
      <c r="H186" s="203">
        <v>5.944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140</v>
      </c>
      <c r="AU186" s="209" t="s">
        <v>82</v>
      </c>
      <c r="AV186" s="14" t="s">
        <v>82</v>
      </c>
      <c r="AW186" s="14" t="s">
        <v>4</v>
      </c>
      <c r="AX186" s="14" t="s">
        <v>80</v>
      </c>
      <c r="AY186" s="209" t="s">
        <v>131</v>
      </c>
    </row>
    <row r="187" spans="1:65" s="2" customFormat="1" ht="22.8">
      <c r="A187" s="36"/>
      <c r="B187" s="37"/>
      <c r="C187" s="175" t="s">
        <v>299</v>
      </c>
      <c r="D187" s="175" t="s">
        <v>133</v>
      </c>
      <c r="E187" s="176" t="s">
        <v>300</v>
      </c>
      <c r="F187" s="177" t="s">
        <v>301</v>
      </c>
      <c r="G187" s="178" t="s">
        <v>265</v>
      </c>
      <c r="H187" s="179">
        <v>5.944</v>
      </c>
      <c r="I187" s="180"/>
      <c r="J187" s="181">
        <f>ROUND(I187*H187,2)</f>
        <v>0</v>
      </c>
      <c r="K187" s="177" t="s">
        <v>137</v>
      </c>
      <c r="L187" s="41"/>
      <c r="M187" s="182" t="s">
        <v>19</v>
      </c>
      <c r="N187" s="183" t="s">
        <v>43</v>
      </c>
      <c r="O187" s="66"/>
      <c r="P187" s="184">
        <f>O187*H187</f>
        <v>0</v>
      </c>
      <c r="Q187" s="184">
        <v>0.00281</v>
      </c>
      <c r="R187" s="184">
        <f>Q187*H187</f>
        <v>0.01670264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227</v>
      </c>
      <c r="AT187" s="186" t="s">
        <v>133</v>
      </c>
      <c r="AU187" s="186" t="s">
        <v>82</v>
      </c>
      <c r="AY187" s="19" t="s">
        <v>131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80</v>
      </c>
      <c r="BK187" s="187">
        <f>ROUND(I187*H187,2)</f>
        <v>0</v>
      </c>
      <c r="BL187" s="19" t="s">
        <v>227</v>
      </c>
      <c r="BM187" s="186" t="s">
        <v>302</v>
      </c>
    </row>
    <row r="188" spans="2:51" s="14" customFormat="1" ht="12">
      <c r="B188" s="199"/>
      <c r="C188" s="200"/>
      <c r="D188" s="190" t="s">
        <v>140</v>
      </c>
      <c r="E188" s="201" t="s">
        <v>19</v>
      </c>
      <c r="F188" s="202" t="s">
        <v>303</v>
      </c>
      <c r="G188" s="200"/>
      <c r="H188" s="203">
        <v>5.944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140</v>
      </c>
      <c r="AU188" s="209" t="s">
        <v>82</v>
      </c>
      <c r="AV188" s="14" t="s">
        <v>82</v>
      </c>
      <c r="AW188" s="14" t="s">
        <v>33</v>
      </c>
      <c r="AX188" s="14" t="s">
        <v>80</v>
      </c>
      <c r="AY188" s="209" t="s">
        <v>131</v>
      </c>
    </row>
    <row r="189" spans="1:65" s="2" customFormat="1" ht="45.6">
      <c r="A189" s="36"/>
      <c r="B189" s="37"/>
      <c r="C189" s="175" t="s">
        <v>304</v>
      </c>
      <c r="D189" s="175" t="s">
        <v>133</v>
      </c>
      <c r="E189" s="176" t="s">
        <v>305</v>
      </c>
      <c r="F189" s="177" t="s">
        <v>306</v>
      </c>
      <c r="G189" s="178" t="s">
        <v>185</v>
      </c>
      <c r="H189" s="179">
        <v>14.16</v>
      </c>
      <c r="I189" s="180"/>
      <c r="J189" s="181">
        <f>ROUND(I189*H189,2)</f>
        <v>0</v>
      </c>
      <c r="K189" s="177" t="s">
        <v>137</v>
      </c>
      <c r="L189" s="41"/>
      <c r="M189" s="182" t="s">
        <v>19</v>
      </c>
      <c r="N189" s="183" t="s">
        <v>43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227</v>
      </c>
      <c r="AT189" s="186" t="s">
        <v>133</v>
      </c>
      <c r="AU189" s="186" t="s">
        <v>82</v>
      </c>
      <c r="AY189" s="19" t="s">
        <v>131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80</v>
      </c>
      <c r="BK189" s="187">
        <f>ROUND(I189*H189,2)</f>
        <v>0</v>
      </c>
      <c r="BL189" s="19" t="s">
        <v>227</v>
      </c>
      <c r="BM189" s="186" t="s">
        <v>307</v>
      </c>
    </row>
    <row r="190" spans="2:63" s="12" customFormat="1" ht="22.8" customHeight="1">
      <c r="B190" s="159"/>
      <c r="C190" s="160"/>
      <c r="D190" s="161" t="s">
        <v>71</v>
      </c>
      <c r="E190" s="173" t="s">
        <v>308</v>
      </c>
      <c r="F190" s="173" t="s">
        <v>309</v>
      </c>
      <c r="G190" s="160"/>
      <c r="H190" s="160"/>
      <c r="I190" s="163"/>
      <c r="J190" s="174">
        <f>BK190</f>
        <v>0</v>
      </c>
      <c r="K190" s="160"/>
      <c r="L190" s="165"/>
      <c r="M190" s="166"/>
      <c r="N190" s="167"/>
      <c r="O190" s="167"/>
      <c r="P190" s="168">
        <f>SUM(P191:P252)</f>
        <v>0</v>
      </c>
      <c r="Q190" s="167"/>
      <c r="R190" s="168">
        <f>SUM(R191:R252)</f>
        <v>0.8142703999999998</v>
      </c>
      <c r="S190" s="167"/>
      <c r="T190" s="169">
        <f>SUM(T191:T252)</f>
        <v>1.7325808100000002</v>
      </c>
      <c r="AR190" s="170" t="s">
        <v>82</v>
      </c>
      <c r="AT190" s="171" t="s">
        <v>71</v>
      </c>
      <c r="AU190" s="171" t="s">
        <v>80</v>
      </c>
      <c r="AY190" s="170" t="s">
        <v>131</v>
      </c>
      <c r="BK190" s="172">
        <f>SUM(BK191:BK252)</f>
        <v>0</v>
      </c>
    </row>
    <row r="191" spans="1:65" s="2" customFormat="1" ht="22.8">
      <c r="A191" s="36"/>
      <c r="B191" s="37"/>
      <c r="C191" s="175" t="s">
        <v>310</v>
      </c>
      <c r="D191" s="175" t="s">
        <v>133</v>
      </c>
      <c r="E191" s="176" t="s">
        <v>311</v>
      </c>
      <c r="F191" s="177" t="s">
        <v>312</v>
      </c>
      <c r="G191" s="178" t="s">
        <v>167</v>
      </c>
      <c r="H191" s="179">
        <v>4</v>
      </c>
      <c r="I191" s="180"/>
      <c r="J191" s="181">
        <f>ROUND(I191*H191,2)</f>
        <v>0</v>
      </c>
      <c r="K191" s="177" t="s">
        <v>137</v>
      </c>
      <c r="L191" s="41"/>
      <c r="M191" s="182" t="s">
        <v>19</v>
      </c>
      <c r="N191" s="183" t="s">
        <v>43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0.00594</v>
      </c>
      <c r="T191" s="185">
        <f>S191*H191</f>
        <v>0.02376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227</v>
      </c>
      <c r="AT191" s="186" t="s">
        <v>133</v>
      </c>
      <c r="AU191" s="186" t="s">
        <v>82</v>
      </c>
      <c r="AY191" s="19" t="s">
        <v>131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80</v>
      </c>
      <c r="BK191" s="187">
        <f>ROUND(I191*H191,2)</f>
        <v>0</v>
      </c>
      <c r="BL191" s="19" t="s">
        <v>227</v>
      </c>
      <c r="BM191" s="186" t="s">
        <v>313</v>
      </c>
    </row>
    <row r="192" spans="2:51" s="13" customFormat="1" ht="12">
      <c r="B192" s="188"/>
      <c r="C192" s="189"/>
      <c r="D192" s="190" t="s">
        <v>140</v>
      </c>
      <c r="E192" s="191" t="s">
        <v>19</v>
      </c>
      <c r="F192" s="192" t="s">
        <v>314</v>
      </c>
      <c r="G192" s="189"/>
      <c r="H192" s="191" t="s">
        <v>19</v>
      </c>
      <c r="I192" s="193"/>
      <c r="J192" s="189"/>
      <c r="K192" s="189"/>
      <c r="L192" s="194"/>
      <c r="M192" s="195"/>
      <c r="N192" s="196"/>
      <c r="O192" s="196"/>
      <c r="P192" s="196"/>
      <c r="Q192" s="196"/>
      <c r="R192" s="196"/>
      <c r="S192" s="196"/>
      <c r="T192" s="197"/>
      <c r="AT192" s="198" t="s">
        <v>140</v>
      </c>
      <c r="AU192" s="198" t="s">
        <v>82</v>
      </c>
      <c r="AV192" s="13" t="s">
        <v>80</v>
      </c>
      <c r="AW192" s="13" t="s">
        <v>33</v>
      </c>
      <c r="AX192" s="13" t="s">
        <v>72</v>
      </c>
      <c r="AY192" s="198" t="s">
        <v>131</v>
      </c>
    </row>
    <row r="193" spans="2:51" s="13" customFormat="1" ht="12">
      <c r="B193" s="188"/>
      <c r="C193" s="189"/>
      <c r="D193" s="190" t="s">
        <v>140</v>
      </c>
      <c r="E193" s="191" t="s">
        <v>19</v>
      </c>
      <c r="F193" s="192" t="s">
        <v>315</v>
      </c>
      <c r="G193" s="189"/>
      <c r="H193" s="191" t="s">
        <v>19</v>
      </c>
      <c r="I193" s="193"/>
      <c r="J193" s="189"/>
      <c r="K193" s="189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140</v>
      </c>
      <c r="AU193" s="198" t="s">
        <v>82</v>
      </c>
      <c r="AV193" s="13" t="s">
        <v>80</v>
      </c>
      <c r="AW193" s="13" t="s">
        <v>33</v>
      </c>
      <c r="AX193" s="13" t="s">
        <v>72</v>
      </c>
      <c r="AY193" s="198" t="s">
        <v>131</v>
      </c>
    </row>
    <row r="194" spans="2:51" s="14" customFormat="1" ht="20.4">
      <c r="B194" s="199"/>
      <c r="C194" s="200"/>
      <c r="D194" s="190" t="s">
        <v>140</v>
      </c>
      <c r="E194" s="201" t="s">
        <v>19</v>
      </c>
      <c r="F194" s="202" t="s">
        <v>316</v>
      </c>
      <c r="G194" s="200"/>
      <c r="H194" s="203">
        <v>4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140</v>
      </c>
      <c r="AU194" s="209" t="s">
        <v>82</v>
      </c>
      <c r="AV194" s="14" t="s">
        <v>82</v>
      </c>
      <c r="AW194" s="14" t="s">
        <v>33</v>
      </c>
      <c r="AX194" s="14" t="s">
        <v>80</v>
      </c>
      <c r="AY194" s="209" t="s">
        <v>131</v>
      </c>
    </row>
    <row r="195" spans="1:65" s="2" customFormat="1" ht="34.2">
      <c r="A195" s="36"/>
      <c r="B195" s="37"/>
      <c r="C195" s="175" t="s">
        <v>317</v>
      </c>
      <c r="D195" s="175" t="s">
        <v>133</v>
      </c>
      <c r="E195" s="176" t="s">
        <v>318</v>
      </c>
      <c r="F195" s="177" t="s">
        <v>319</v>
      </c>
      <c r="G195" s="178" t="s">
        <v>136</v>
      </c>
      <c r="H195" s="179">
        <v>49.5</v>
      </c>
      <c r="I195" s="180"/>
      <c r="J195" s="181">
        <f>ROUND(I195*H195,2)</f>
        <v>0</v>
      </c>
      <c r="K195" s="177" t="s">
        <v>137</v>
      </c>
      <c r="L195" s="41"/>
      <c r="M195" s="182" t="s">
        <v>19</v>
      </c>
      <c r="N195" s="183" t="s">
        <v>43</v>
      </c>
      <c r="O195" s="66"/>
      <c r="P195" s="184">
        <f>O195*H195</f>
        <v>0</v>
      </c>
      <c r="Q195" s="184">
        <v>0</v>
      </c>
      <c r="R195" s="184">
        <f>Q195*H195</f>
        <v>0</v>
      </c>
      <c r="S195" s="184">
        <v>0.00338</v>
      </c>
      <c r="T195" s="185">
        <f>S195*H195</f>
        <v>0.16731000000000001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227</v>
      </c>
      <c r="AT195" s="186" t="s">
        <v>133</v>
      </c>
      <c r="AU195" s="186" t="s">
        <v>82</v>
      </c>
      <c r="AY195" s="19" t="s">
        <v>131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80</v>
      </c>
      <c r="BK195" s="187">
        <f>ROUND(I195*H195,2)</f>
        <v>0</v>
      </c>
      <c r="BL195" s="19" t="s">
        <v>227</v>
      </c>
      <c r="BM195" s="186" t="s">
        <v>320</v>
      </c>
    </row>
    <row r="196" spans="2:51" s="14" customFormat="1" ht="20.4">
      <c r="B196" s="199"/>
      <c r="C196" s="200"/>
      <c r="D196" s="190" t="s">
        <v>140</v>
      </c>
      <c r="E196" s="201" t="s">
        <v>19</v>
      </c>
      <c r="F196" s="202" t="s">
        <v>321</v>
      </c>
      <c r="G196" s="200"/>
      <c r="H196" s="203">
        <v>49.5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140</v>
      </c>
      <c r="AU196" s="209" t="s">
        <v>82</v>
      </c>
      <c r="AV196" s="14" t="s">
        <v>82</v>
      </c>
      <c r="AW196" s="14" t="s">
        <v>33</v>
      </c>
      <c r="AX196" s="14" t="s">
        <v>80</v>
      </c>
      <c r="AY196" s="209" t="s">
        <v>131</v>
      </c>
    </row>
    <row r="197" spans="1:65" s="2" customFormat="1" ht="33" customHeight="1">
      <c r="A197" s="36"/>
      <c r="B197" s="37"/>
      <c r="C197" s="175" t="s">
        <v>322</v>
      </c>
      <c r="D197" s="175" t="s">
        <v>133</v>
      </c>
      <c r="E197" s="176" t="s">
        <v>323</v>
      </c>
      <c r="F197" s="177" t="s">
        <v>324</v>
      </c>
      <c r="G197" s="178" t="s">
        <v>136</v>
      </c>
      <c r="H197" s="179">
        <v>27.296</v>
      </c>
      <c r="I197" s="180"/>
      <c r="J197" s="181">
        <f>ROUND(I197*H197,2)</f>
        <v>0</v>
      </c>
      <c r="K197" s="177" t="s">
        <v>137</v>
      </c>
      <c r="L197" s="41"/>
      <c r="M197" s="182" t="s">
        <v>19</v>
      </c>
      <c r="N197" s="183" t="s">
        <v>43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0.00338</v>
      </c>
      <c r="T197" s="185">
        <f>S197*H197</f>
        <v>0.09226048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227</v>
      </c>
      <c r="AT197" s="186" t="s">
        <v>133</v>
      </c>
      <c r="AU197" s="186" t="s">
        <v>82</v>
      </c>
      <c r="AY197" s="19" t="s">
        <v>131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80</v>
      </c>
      <c r="BK197" s="187">
        <f>ROUND(I197*H197,2)</f>
        <v>0</v>
      </c>
      <c r="BL197" s="19" t="s">
        <v>227</v>
      </c>
      <c r="BM197" s="186" t="s">
        <v>325</v>
      </c>
    </row>
    <row r="198" spans="2:51" s="14" customFormat="1" ht="20.4">
      <c r="B198" s="199"/>
      <c r="C198" s="200"/>
      <c r="D198" s="190" t="s">
        <v>140</v>
      </c>
      <c r="E198" s="201" t="s">
        <v>19</v>
      </c>
      <c r="F198" s="202" t="s">
        <v>326</v>
      </c>
      <c r="G198" s="200"/>
      <c r="H198" s="203">
        <v>27.296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140</v>
      </c>
      <c r="AU198" s="209" t="s">
        <v>82</v>
      </c>
      <c r="AV198" s="14" t="s">
        <v>82</v>
      </c>
      <c r="AW198" s="14" t="s">
        <v>33</v>
      </c>
      <c r="AX198" s="14" t="s">
        <v>80</v>
      </c>
      <c r="AY198" s="209" t="s">
        <v>131</v>
      </c>
    </row>
    <row r="199" spans="1:65" s="2" customFormat="1" ht="22.8">
      <c r="A199" s="36"/>
      <c r="B199" s="37"/>
      <c r="C199" s="175" t="s">
        <v>327</v>
      </c>
      <c r="D199" s="175" t="s">
        <v>133</v>
      </c>
      <c r="E199" s="176" t="s">
        <v>328</v>
      </c>
      <c r="F199" s="177" t="s">
        <v>329</v>
      </c>
      <c r="G199" s="178" t="s">
        <v>136</v>
      </c>
      <c r="H199" s="179">
        <v>20</v>
      </c>
      <c r="I199" s="180"/>
      <c r="J199" s="181">
        <f>ROUND(I199*H199,2)</f>
        <v>0</v>
      </c>
      <c r="K199" s="177" t="s">
        <v>137</v>
      </c>
      <c r="L199" s="41"/>
      <c r="M199" s="182" t="s">
        <v>19</v>
      </c>
      <c r="N199" s="183" t="s">
        <v>43</v>
      </c>
      <c r="O199" s="66"/>
      <c r="P199" s="184">
        <f>O199*H199</f>
        <v>0</v>
      </c>
      <c r="Q199" s="184">
        <v>0</v>
      </c>
      <c r="R199" s="184">
        <f>Q199*H199</f>
        <v>0</v>
      </c>
      <c r="S199" s="184">
        <v>0.00348</v>
      </c>
      <c r="T199" s="185">
        <f>S199*H199</f>
        <v>0.0696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227</v>
      </c>
      <c r="AT199" s="186" t="s">
        <v>133</v>
      </c>
      <c r="AU199" s="186" t="s">
        <v>82</v>
      </c>
      <c r="AY199" s="19" t="s">
        <v>131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80</v>
      </c>
      <c r="BK199" s="187">
        <f>ROUND(I199*H199,2)</f>
        <v>0</v>
      </c>
      <c r="BL199" s="19" t="s">
        <v>227</v>
      </c>
      <c r="BM199" s="186" t="s">
        <v>330</v>
      </c>
    </row>
    <row r="200" spans="2:51" s="13" customFormat="1" ht="12">
      <c r="B200" s="188"/>
      <c r="C200" s="189"/>
      <c r="D200" s="190" t="s">
        <v>140</v>
      </c>
      <c r="E200" s="191" t="s">
        <v>19</v>
      </c>
      <c r="F200" s="192" t="s">
        <v>314</v>
      </c>
      <c r="G200" s="189"/>
      <c r="H200" s="191" t="s">
        <v>19</v>
      </c>
      <c r="I200" s="193"/>
      <c r="J200" s="189"/>
      <c r="K200" s="189"/>
      <c r="L200" s="194"/>
      <c r="M200" s="195"/>
      <c r="N200" s="196"/>
      <c r="O200" s="196"/>
      <c r="P200" s="196"/>
      <c r="Q200" s="196"/>
      <c r="R200" s="196"/>
      <c r="S200" s="196"/>
      <c r="T200" s="197"/>
      <c r="AT200" s="198" t="s">
        <v>140</v>
      </c>
      <c r="AU200" s="198" t="s">
        <v>82</v>
      </c>
      <c r="AV200" s="13" t="s">
        <v>80</v>
      </c>
      <c r="AW200" s="13" t="s">
        <v>33</v>
      </c>
      <c r="AX200" s="13" t="s">
        <v>72</v>
      </c>
      <c r="AY200" s="198" t="s">
        <v>131</v>
      </c>
    </row>
    <row r="201" spans="2:51" s="14" customFormat="1" ht="20.4">
      <c r="B201" s="199"/>
      <c r="C201" s="200"/>
      <c r="D201" s="190" t="s">
        <v>140</v>
      </c>
      <c r="E201" s="201" t="s">
        <v>19</v>
      </c>
      <c r="F201" s="202" t="s">
        <v>331</v>
      </c>
      <c r="G201" s="200"/>
      <c r="H201" s="203">
        <v>20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140</v>
      </c>
      <c r="AU201" s="209" t="s">
        <v>82</v>
      </c>
      <c r="AV201" s="14" t="s">
        <v>82</v>
      </c>
      <c r="AW201" s="14" t="s">
        <v>33</v>
      </c>
      <c r="AX201" s="14" t="s">
        <v>80</v>
      </c>
      <c r="AY201" s="209" t="s">
        <v>131</v>
      </c>
    </row>
    <row r="202" spans="1:65" s="2" customFormat="1" ht="22.8">
      <c r="A202" s="36"/>
      <c r="B202" s="37"/>
      <c r="C202" s="175" t="s">
        <v>332</v>
      </c>
      <c r="D202" s="175" t="s">
        <v>133</v>
      </c>
      <c r="E202" s="176" t="s">
        <v>333</v>
      </c>
      <c r="F202" s="177" t="s">
        <v>334</v>
      </c>
      <c r="G202" s="178" t="s">
        <v>136</v>
      </c>
      <c r="H202" s="179">
        <v>112.01</v>
      </c>
      <c r="I202" s="180"/>
      <c r="J202" s="181">
        <f>ROUND(I202*H202,2)</f>
        <v>0</v>
      </c>
      <c r="K202" s="177" t="s">
        <v>137</v>
      </c>
      <c r="L202" s="41"/>
      <c r="M202" s="182" t="s">
        <v>19</v>
      </c>
      <c r="N202" s="183" t="s">
        <v>43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0.00177</v>
      </c>
      <c r="T202" s="185">
        <f>S202*H202</f>
        <v>0.1982577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227</v>
      </c>
      <c r="AT202" s="186" t="s">
        <v>133</v>
      </c>
      <c r="AU202" s="186" t="s">
        <v>82</v>
      </c>
      <c r="AY202" s="19" t="s">
        <v>131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80</v>
      </c>
      <c r="BK202" s="187">
        <f>ROUND(I202*H202,2)</f>
        <v>0</v>
      </c>
      <c r="BL202" s="19" t="s">
        <v>227</v>
      </c>
      <c r="BM202" s="186" t="s">
        <v>335</v>
      </c>
    </row>
    <row r="203" spans="2:51" s="13" customFormat="1" ht="20.4">
      <c r="B203" s="188"/>
      <c r="C203" s="189"/>
      <c r="D203" s="190" t="s">
        <v>140</v>
      </c>
      <c r="E203" s="191" t="s">
        <v>19</v>
      </c>
      <c r="F203" s="192" t="s">
        <v>336</v>
      </c>
      <c r="G203" s="189"/>
      <c r="H203" s="191" t="s">
        <v>19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140</v>
      </c>
      <c r="AU203" s="198" t="s">
        <v>82</v>
      </c>
      <c r="AV203" s="13" t="s">
        <v>80</v>
      </c>
      <c r="AW203" s="13" t="s">
        <v>33</v>
      </c>
      <c r="AX203" s="13" t="s">
        <v>72</v>
      </c>
      <c r="AY203" s="198" t="s">
        <v>131</v>
      </c>
    </row>
    <row r="204" spans="2:51" s="14" customFormat="1" ht="12">
      <c r="B204" s="199"/>
      <c r="C204" s="200"/>
      <c r="D204" s="190" t="s">
        <v>140</v>
      </c>
      <c r="E204" s="201" t="s">
        <v>19</v>
      </c>
      <c r="F204" s="202" t="s">
        <v>337</v>
      </c>
      <c r="G204" s="200"/>
      <c r="H204" s="203">
        <v>112.01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140</v>
      </c>
      <c r="AU204" s="209" t="s">
        <v>82</v>
      </c>
      <c r="AV204" s="14" t="s">
        <v>82</v>
      </c>
      <c r="AW204" s="14" t="s">
        <v>33</v>
      </c>
      <c r="AX204" s="14" t="s">
        <v>80</v>
      </c>
      <c r="AY204" s="209" t="s">
        <v>131</v>
      </c>
    </row>
    <row r="205" spans="1:65" s="2" customFormat="1" ht="22.8">
      <c r="A205" s="36"/>
      <c r="B205" s="37"/>
      <c r="C205" s="175" t="s">
        <v>266</v>
      </c>
      <c r="D205" s="175" t="s">
        <v>133</v>
      </c>
      <c r="E205" s="176" t="s">
        <v>338</v>
      </c>
      <c r="F205" s="177" t="s">
        <v>339</v>
      </c>
      <c r="G205" s="178" t="s">
        <v>150</v>
      </c>
      <c r="H205" s="179">
        <v>4</v>
      </c>
      <c r="I205" s="180"/>
      <c r="J205" s="181">
        <f>ROUND(I205*H205,2)</f>
        <v>0</v>
      </c>
      <c r="K205" s="177" t="s">
        <v>137</v>
      </c>
      <c r="L205" s="41"/>
      <c r="M205" s="182" t="s">
        <v>19</v>
      </c>
      <c r="N205" s="183" t="s">
        <v>43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0.00906</v>
      </c>
      <c r="T205" s="185">
        <f>S205*H205</f>
        <v>0.03624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227</v>
      </c>
      <c r="AT205" s="186" t="s">
        <v>133</v>
      </c>
      <c r="AU205" s="186" t="s">
        <v>82</v>
      </c>
      <c r="AY205" s="19" t="s">
        <v>131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80</v>
      </c>
      <c r="BK205" s="187">
        <f>ROUND(I205*H205,2)</f>
        <v>0</v>
      </c>
      <c r="BL205" s="19" t="s">
        <v>227</v>
      </c>
      <c r="BM205" s="186" t="s">
        <v>340</v>
      </c>
    </row>
    <row r="206" spans="2:51" s="14" customFormat="1" ht="12">
      <c r="B206" s="199"/>
      <c r="C206" s="200"/>
      <c r="D206" s="190" t="s">
        <v>140</v>
      </c>
      <c r="E206" s="201" t="s">
        <v>19</v>
      </c>
      <c r="F206" s="202" t="s">
        <v>341</v>
      </c>
      <c r="G206" s="200"/>
      <c r="H206" s="203">
        <v>4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140</v>
      </c>
      <c r="AU206" s="209" t="s">
        <v>82</v>
      </c>
      <c r="AV206" s="14" t="s">
        <v>82</v>
      </c>
      <c r="AW206" s="14" t="s">
        <v>33</v>
      </c>
      <c r="AX206" s="14" t="s">
        <v>80</v>
      </c>
      <c r="AY206" s="209" t="s">
        <v>131</v>
      </c>
    </row>
    <row r="207" spans="1:65" s="2" customFormat="1" ht="22.8">
      <c r="A207" s="36"/>
      <c r="B207" s="37"/>
      <c r="C207" s="175" t="s">
        <v>342</v>
      </c>
      <c r="D207" s="175" t="s">
        <v>133</v>
      </c>
      <c r="E207" s="176" t="s">
        <v>343</v>
      </c>
      <c r="F207" s="177" t="s">
        <v>344</v>
      </c>
      <c r="G207" s="178" t="s">
        <v>136</v>
      </c>
      <c r="H207" s="179">
        <v>320.79</v>
      </c>
      <c r="I207" s="180"/>
      <c r="J207" s="181">
        <f>ROUND(I207*H207,2)</f>
        <v>0</v>
      </c>
      <c r="K207" s="177" t="s">
        <v>137</v>
      </c>
      <c r="L207" s="41"/>
      <c r="M207" s="182" t="s">
        <v>19</v>
      </c>
      <c r="N207" s="183" t="s">
        <v>43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0.002</v>
      </c>
      <c r="T207" s="185">
        <f>S207*H207</f>
        <v>0.64158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227</v>
      </c>
      <c r="AT207" s="186" t="s">
        <v>133</v>
      </c>
      <c r="AU207" s="186" t="s">
        <v>82</v>
      </c>
      <c r="AY207" s="19" t="s">
        <v>131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80</v>
      </c>
      <c r="BK207" s="187">
        <f>ROUND(I207*H207,2)</f>
        <v>0</v>
      </c>
      <c r="BL207" s="19" t="s">
        <v>227</v>
      </c>
      <c r="BM207" s="186" t="s">
        <v>345</v>
      </c>
    </row>
    <row r="208" spans="2:51" s="14" customFormat="1" ht="20.4">
      <c r="B208" s="199"/>
      <c r="C208" s="200"/>
      <c r="D208" s="190" t="s">
        <v>140</v>
      </c>
      <c r="E208" s="201" t="s">
        <v>19</v>
      </c>
      <c r="F208" s="202" t="s">
        <v>346</v>
      </c>
      <c r="G208" s="200"/>
      <c r="H208" s="203">
        <v>320.79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140</v>
      </c>
      <c r="AU208" s="209" t="s">
        <v>82</v>
      </c>
      <c r="AV208" s="14" t="s">
        <v>82</v>
      </c>
      <c r="AW208" s="14" t="s">
        <v>33</v>
      </c>
      <c r="AX208" s="14" t="s">
        <v>80</v>
      </c>
      <c r="AY208" s="209" t="s">
        <v>131</v>
      </c>
    </row>
    <row r="209" spans="1:65" s="2" customFormat="1" ht="22.8">
      <c r="A209" s="36"/>
      <c r="B209" s="37"/>
      <c r="C209" s="175" t="s">
        <v>347</v>
      </c>
      <c r="D209" s="175" t="s">
        <v>133</v>
      </c>
      <c r="E209" s="176" t="s">
        <v>348</v>
      </c>
      <c r="F209" s="177" t="s">
        <v>349</v>
      </c>
      <c r="G209" s="178" t="s">
        <v>136</v>
      </c>
      <c r="H209" s="179">
        <v>20.181</v>
      </c>
      <c r="I209" s="180"/>
      <c r="J209" s="181">
        <f>ROUND(I209*H209,2)</f>
        <v>0</v>
      </c>
      <c r="K209" s="177" t="s">
        <v>137</v>
      </c>
      <c r="L209" s="41"/>
      <c r="M209" s="182" t="s">
        <v>19</v>
      </c>
      <c r="N209" s="183" t="s">
        <v>43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0.00223</v>
      </c>
      <c r="T209" s="185">
        <f>S209*H209</f>
        <v>0.04500363000000001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227</v>
      </c>
      <c r="AT209" s="186" t="s">
        <v>133</v>
      </c>
      <c r="AU209" s="186" t="s">
        <v>82</v>
      </c>
      <c r="AY209" s="19" t="s">
        <v>131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80</v>
      </c>
      <c r="BK209" s="187">
        <f>ROUND(I209*H209,2)</f>
        <v>0</v>
      </c>
      <c r="BL209" s="19" t="s">
        <v>227</v>
      </c>
      <c r="BM209" s="186" t="s">
        <v>350</v>
      </c>
    </row>
    <row r="210" spans="2:51" s="13" customFormat="1" ht="12">
      <c r="B210" s="188"/>
      <c r="C210" s="189"/>
      <c r="D210" s="190" t="s">
        <v>140</v>
      </c>
      <c r="E210" s="191" t="s">
        <v>19</v>
      </c>
      <c r="F210" s="192" t="s">
        <v>351</v>
      </c>
      <c r="G210" s="189"/>
      <c r="H210" s="191" t="s">
        <v>19</v>
      </c>
      <c r="I210" s="193"/>
      <c r="J210" s="189"/>
      <c r="K210" s="189"/>
      <c r="L210" s="194"/>
      <c r="M210" s="195"/>
      <c r="N210" s="196"/>
      <c r="O210" s="196"/>
      <c r="P210" s="196"/>
      <c r="Q210" s="196"/>
      <c r="R210" s="196"/>
      <c r="S210" s="196"/>
      <c r="T210" s="197"/>
      <c r="AT210" s="198" t="s">
        <v>140</v>
      </c>
      <c r="AU210" s="198" t="s">
        <v>82</v>
      </c>
      <c r="AV210" s="13" t="s">
        <v>80</v>
      </c>
      <c r="AW210" s="13" t="s">
        <v>33</v>
      </c>
      <c r="AX210" s="13" t="s">
        <v>72</v>
      </c>
      <c r="AY210" s="198" t="s">
        <v>131</v>
      </c>
    </row>
    <row r="211" spans="2:51" s="14" customFormat="1" ht="20.4">
      <c r="B211" s="199"/>
      <c r="C211" s="200"/>
      <c r="D211" s="190" t="s">
        <v>140</v>
      </c>
      <c r="E211" s="201" t="s">
        <v>19</v>
      </c>
      <c r="F211" s="202" t="s">
        <v>352</v>
      </c>
      <c r="G211" s="200"/>
      <c r="H211" s="203">
        <v>17.181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140</v>
      </c>
      <c r="AU211" s="209" t="s">
        <v>82</v>
      </c>
      <c r="AV211" s="14" t="s">
        <v>82</v>
      </c>
      <c r="AW211" s="14" t="s">
        <v>33</v>
      </c>
      <c r="AX211" s="14" t="s">
        <v>72</v>
      </c>
      <c r="AY211" s="209" t="s">
        <v>131</v>
      </c>
    </row>
    <row r="212" spans="2:51" s="14" customFormat="1" ht="12">
      <c r="B212" s="199"/>
      <c r="C212" s="200"/>
      <c r="D212" s="190" t="s">
        <v>140</v>
      </c>
      <c r="E212" s="201" t="s">
        <v>19</v>
      </c>
      <c r="F212" s="202" t="s">
        <v>353</v>
      </c>
      <c r="G212" s="200"/>
      <c r="H212" s="203">
        <v>2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140</v>
      </c>
      <c r="AU212" s="209" t="s">
        <v>82</v>
      </c>
      <c r="AV212" s="14" t="s">
        <v>82</v>
      </c>
      <c r="AW212" s="14" t="s">
        <v>33</v>
      </c>
      <c r="AX212" s="14" t="s">
        <v>72</v>
      </c>
      <c r="AY212" s="209" t="s">
        <v>131</v>
      </c>
    </row>
    <row r="213" spans="2:51" s="14" customFormat="1" ht="12">
      <c r="B213" s="199"/>
      <c r="C213" s="200"/>
      <c r="D213" s="190" t="s">
        <v>140</v>
      </c>
      <c r="E213" s="201" t="s">
        <v>19</v>
      </c>
      <c r="F213" s="202" t="s">
        <v>354</v>
      </c>
      <c r="G213" s="200"/>
      <c r="H213" s="203">
        <v>1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140</v>
      </c>
      <c r="AU213" s="209" t="s">
        <v>82</v>
      </c>
      <c r="AV213" s="14" t="s">
        <v>82</v>
      </c>
      <c r="AW213" s="14" t="s">
        <v>33</v>
      </c>
      <c r="AX213" s="14" t="s">
        <v>72</v>
      </c>
      <c r="AY213" s="209" t="s">
        <v>131</v>
      </c>
    </row>
    <row r="214" spans="2:51" s="16" customFormat="1" ht="12">
      <c r="B214" s="231"/>
      <c r="C214" s="232"/>
      <c r="D214" s="190" t="s">
        <v>140</v>
      </c>
      <c r="E214" s="233" t="s">
        <v>19</v>
      </c>
      <c r="F214" s="234" t="s">
        <v>291</v>
      </c>
      <c r="G214" s="232"/>
      <c r="H214" s="235">
        <v>20.181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140</v>
      </c>
      <c r="AU214" s="241" t="s">
        <v>82</v>
      </c>
      <c r="AV214" s="16" t="s">
        <v>138</v>
      </c>
      <c r="AW214" s="16" t="s">
        <v>33</v>
      </c>
      <c r="AX214" s="16" t="s">
        <v>80</v>
      </c>
      <c r="AY214" s="241" t="s">
        <v>131</v>
      </c>
    </row>
    <row r="215" spans="1:65" s="2" customFormat="1" ht="21.75" customHeight="1">
      <c r="A215" s="36"/>
      <c r="B215" s="37"/>
      <c r="C215" s="175" t="s">
        <v>355</v>
      </c>
      <c r="D215" s="175" t="s">
        <v>133</v>
      </c>
      <c r="E215" s="176" t="s">
        <v>356</v>
      </c>
      <c r="F215" s="177" t="s">
        <v>357</v>
      </c>
      <c r="G215" s="178" t="s">
        <v>136</v>
      </c>
      <c r="H215" s="179">
        <v>56.22</v>
      </c>
      <c r="I215" s="180"/>
      <c r="J215" s="181">
        <f>ROUND(I215*H215,2)</f>
        <v>0</v>
      </c>
      <c r="K215" s="177" t="s">
        <v>137</v>
      </c>
      <c r="L215" s="41"/>
      <c r="M215" s="182" t="s">
        <v>19</v>
      </c>
      <c r="N215" s="183" t="s">
        <v>43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0.00175</v>
      </c>
      <c r="T215" s="185">
        <f>S215*H215</f>
        <v>0.098385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227</v>
      </c>
      <c r="AT215" s="186" t="s">
        <v>133</v>
      </c>
      <c r="AU215" s="186" t="s">
        <v>82</v>
      </c>
      <c r="AY215" s="19" t="s">
        <v>131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80</v>
      </c>
      <c r="BK215" s="187">
        <f>ROUND(I215*H215,2)</f>
        <v>0</v>
      </c>
      <c r="BL215" s="19" t="s">
        <v>227</v>
      </c>
      <c r="BM215" s="186" t="s">
        <v>358</v>
      </c>
    </row>
    <row r="216" spans="2:51" s="14" customFormat="1" ht="20.4">
      <c r="B216" s="199"/>
      <c r="C216" s="200"/>
      <c r="D216" s="190" t="s">
        <v>140</v>
      </c>
      <c r="E216" s="201" t="s">
        <v>19</v>
      </c>
      <c r="F216" s="202" t="s">
        <v>359</v>
      </c>
      <c r="G216" s="200"/>
      <c r="H216" s="203">
        <v>18.74</v>
      </c>
      <c r="I216" s="204"/>
      <c r="J216" s="200"/>
      <c r="K216" s="200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140</v>
      </c>
      <c r="AU216" s="209" t="s">
        <v>82</v>
      </c>
      <c r="AV216" s="14" t="s">
        <v>82</v>
      </c>
      <c r="AW216" s="14" t="s">
        <v>33</v>
      </c>
      <c r="AX216" s="14" t="s">
        <v>72</v>
      </c>
      <c r="AY216" s="209" t="s">
        <v>131</v>
      </c>
    </row>
    <row r="217" spans="2:51" s="14" customFormat="1" ht="20.4">
      <c r="B217" s="199"/>
      <c r="C217" s="200"/>
      <c r="D217" s="190" t="s">
        <v>140</v>
      </c>
      <c r="E217" s="201" t="s">
        <v>19</v>
      </c>
      <c r="F217" s="202" t="s">
        <v>360</v>
      </c>
      <c r="G217" s="200"/>
      <c r="H217" s="203">
        <v>37.48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140</v>
      </c>
      <c r="AU217" s="209" t="s">
        <v>82</v>
      </c>
      <c r="AV217" s="14" t="s">
        <v>82</v>
      </c>
      <c r="AW217" s="14" t="s">
        <v>33</v>
      </c>
      <c r="AX217" s="14" t="s">
        <v>72</v>
      </c>
      <c r="AY217" s="209" t="s">
        <v>131</v>
      </c>
    </row>
    <row r="218" spans="2:51" s="16" customFormat="1" ht="12">
      <c r="B218" s="231"/>
      <c r="C218" s="232"/>
      <c r="D218" s="190" t="s">
        <v>140</v>
      </c>
      <c r="E218" s="233" t="s">
        <v>19</v>
      </c>
      <c r="F218" s="234" t="s">
        <v>291</v>
      </c>
      <c r="G218" s="232"/>
      <c r="H218" s="235">
        <v>56.22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140</v>
      </c>
      <c r="AU218" s="241" t="s">
        <v>82</v>
      </c>
      <c r="AV218" s="16" t="s">
        <v>138</v>
      </c>
      <c r="AW218" s="16" t="s">
        <v>33</v>
      </c>
      <c r="AX218" s="16" t="s">
        <v>80</v>
      </c>
      <c r="AY218" s="241" t="s">
        <v>131</v>
      </c>
    </row>
    <row r="219" spans="1:65" s="2" customFormat="1" ht="22.8">
      <c r="A219" s="36"/>
      <c r="B219" s="37"/>
      <c r="C219" s="175" t="s">
        <v>361</v>
      </c>
      <c r="D219" s="175" t="s">
        <v>133</v>
      </c>
      <c r="E219" s="176" t="s">
        <v>362</v>
      </c>
      <c r="F219" s="177" t="s">
        <v>363</v>
      </c>
      <c r="G219" s="178" t="s">
        <v>167</v>
      </c>
      <c r="H219" s="179">
        <v>2.7</v>
      </c>
      <c r="I219" s="180"/>
      <c r="J219" s="181">
        <f>ROUND(I219*H219,2)</f>
        <v>0</v>
      </c>
      <c r="K219" s="177" t="s">
        <v>137</v>
      </c>
      <c r="L219" s="41"/>
      <c r="M219" s="182" t="s">
        <v>19</v>
      </c>
      <c r="N219" s="183" t="s">
        <v>43</v>
      </c>
      <c r="O219" s="66"/>
      <c r="P219" s="184">
        <f>O219*H219</f>
        <v>0</v>
      </c>
      <c r="Q219" s="184">
        <v>0</v>
      </c>
      <c r="R219" s="184">
        <f>Q219*H219</f>
        <v>0</v>
      </c>
      <c r="S219" s="184">
        <v>0.00584</v>
      </c>
      <c r="T219" s="185">
        <f>S219*H219</f>
        <v>0.015768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227</v>
      </c>
      <c r="AT219" s="186" t="s">
        <v>133</v>
      </c>
      <c r="AU219" s="186" t="s">
        <v>82</v>
      </c>
      <c r="AY219" s="19" t="s">
        <v>131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80</v>
      </c>
      <c r="BK219" s="187">
        <f>ROUND(I219*H219,2)</f>
        <v>0</v>
      </c>
      <c r="BL219" s="19" t="s">
        <v>227</v>
      </c>
      <c r="BM219" s="186" t="s">
        <v>364</v>
      </c>
    </row>
    <row r="220" spans="2:51" s="14" customFormat="1" ht="20.4">
      <c r="B220" s="199"/>
      <c r="C220" s="200"/>
      <c r="D220" s="190" t="s">
        <v>140</v>
      </c>
      <c r="E220" s="201" t="s">
        <v>19</v>
      </c>
      <c r="F220" s="202" t="s">
        <v>365</v>
      </c>
      <c r="G220" s="200"/>
      <c r="H220" s="203">
        <v>2.7</v>
      </c>
      <c r="I220" s="204"/>
      <c r="J220" s="200"/>
      <c r="K220" s="200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140</v>
      </c>
      <c r="AU220" s="209" t="s">
        <v>82</v>
      </c>
      <c r="AV220" s="14" t="s">
        <v>82</v>
      </c>
      <c r="AW220" s="14" t="s">
        <v>33</v>
      </c>
      <c r="AX220" s="14" t="s">
        <v>80</v>
      </c>
      <c r="AY220" s="209" t="s">
        <v>131</v>
      </c>
    </row>
    <row r="221" spans="1:65" s="2" customFormat="1" ht="22.8">
      <c r="A221" s="36"/>
      <c r="B221" s="37"/>
      <c r="C221" s="175" t="s">
        <v>366</v>
      </c>
      <c r="D221" s="175" t="s">
        <v>133</v>
      </c>
      <c r="E221" s="176" t="s">
        <v>367</v>
      </c>
      <c r="F221" s="177" t="s">
        <v>368</v>
      </c>
      <c r="G221" s="178" t="s">
        <v>136</v>
      </c>
      <c r="H221" s="179">
        <v>112.01</v>
      </c>
      <c r="I221" s="180"/>
      <c r="J221" s="181">
        <f>ROUND(I221*H221,2)</f>
        <v>0</v>
      </c>
      <c r="K221" s="177" t="s">
        <v>137</v>
      </c>
      <c r="L221" s="41"/>
      <c r="M221" s="182" t="s">
        <v>19</v>
      </c>
      <c r="N221" s="183" t="s">
        <v>43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0.0026</v>
      </c>
      <c r="T221" s="185">
        <f>S221*H221</f>
        <v>0.291226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227</v>
      </c>
      <c r="AT221" s="186" t="s">
        <v>133</v>
      </c>
      <c r="AU221" s="186" t="s">
        <v>82</v>
      </c>
      <c r="AY221" s="19" t="s">
        <v>131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80</v>
      </c>
      <c r="BK221" s="187">
        <f>ROUND(I221*H221,2)</f>
        <v>0</v>
      </c>
      <c r="BL221" s="19" t="s">
        <v>227</v>
      </c>
      <c r="BM221" s="186" t="s">
        <v>369</v>
      </c>
    </row>
    <row r="222" spans="2:51" s="13" customFormat="1" ht="12">
      <c r="B222" s="188"/>
      <c r="C222" s="189"/>
      <c r="D222" s="190" t="s">
        <v>140</v>
      </c>
      <c r="E222" s="191" t="s">
        <v>19</v>
      </c>
      <c r="F222" s="192" t="s">
        <v>370</v>
      </c>
      <c r="G222" s="189"/>
      <c r="H222" s="191" t="s">
        <v>19</v>
      </c>
      <c r="I222" s="193"/>
      <c r="J222" s="189"/>
      <c r="K222" s="189"/>
      <c r="L222" s="194"/>
      <c r="M222" s="195"/>
      <c r="N222" s="196"/>
      <c r="O222" s="196"/>
      <c r="P222" s="196"/>
      <c r="Q222" s="196"/>
      <c r="R222" s="196"/>
      <c r="S222" s="196"/>
      <c r="T222" s="197"/>
      <c r="AT222" s="198" t="s">
        <v>140</v>
      </c>
      <c r="AU222" s="198" t="s">
        <v>82</v>
      </c>
      <c r="AV222" s="13" t="s">
        <v>80</v>
      </c>
      <c r="AW222" s="13" t="s">
        <v>33</v>
      </c>
      <c r="AX222" s="13" t="s">
        <v>72</v>
      </c>
      <c r="AY222" s="198" t="s">
        <v>131</v>
      </c>
    </row>
    <row r="223" spans="2:51" s="14" customFormat="1" ht="20.4">
      <c r="B223" s="199"/>
      <c r="C223" s="200"/>
      <c r="D223" s="190" t="s">
        <v>140</v>
      </c>
      <c r="E223" s="201" t="s">
        <v>19</v>
      </c>
      <c r="F223" s="202" t="s">
        <v>371</v>
      </c>
      <c r="G223" s="200"/>
      <c r="H223" s="203">
        <v>112.01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140</v>
      </c>
      <c r="AU223" s="209" t="s">
        <v>82</v>
      </c>
      <c r="AV223" s="14" t="s">
        <v>82</v>
      </c>
      <c r="AW223" s="14" t="s">
        <v>33</v>
      </c>
      <c r="AX223" s="14" t="s">
        <v>80</v>
      </c>
      <c r="AY223" s="209" t="s">
        <v>131</v>
      </c>
    </row>
    <row r="224" spans="1:65" s="2" customFormat="1" ht="16.5" customHeight="1">
      <c r="A224" s="36"/>
      <c r="B224" s="37"/>
      <c r="C224" s="175" t="s">
        <v>372</v>
      </c>
      <c r="D224" s="175" t="s">
        <v>133</v>
      </c>
      <c r="E224" s="176" t="s">
        <v>373</v>
      </c>
      <c r="F224" s="177" t="s">
        <v>374</v>
      </c>
      <c r="G224" s="178" t="s">
        <v>136</v>
      </c>
      <c r="H224" s="179">
        <v>13.5</v>
      </c>
      <c r="I224" s="180"/>
      <c r="J224" s="181">
        <f>ROUND(I224*H224,2)</f>
        <v>0</v>
      </c>
      <c r="K224" s="177" t="s">
        <v>137</v>
      </c>
      <c r="L224" s="41"/>
      <c r="M224" s="182" t="s">
        <v>19</v>
      </c>
      <c r="N224" s="183" t="s">
        <v>43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0.00394</v>
      </c>
      <c r="T224" s="185">
        <f>S224*H224</f>
        <v>0.05319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227</v>
      </c>
      <c r="AT224" s="186" t="s">
        <v>133</v>
      </c>
      <c r="AU224" s="186" t="s">
        <v>82</v>
      </c>
      <c r="AY224" s="19" t="s">
        <v>131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80</v>
      </c>
      <c r="BK224" s="187">
        <f>ROUND(I224*H224,2)</f>
        <v>0</v>
      </c>
      <c r="BL224" s="19" t="s">
        <v>227</v>
      </c>
      <c r="BM224" s="186" t="s">
        <v>375</v>
      </c>
    </row>
    <row r="225" spans="2:51" s="13" customFormat="1" ht="30.6">
      <c r="B225" s="188"/>
      <c r="C225" s="189"/>
      <c r="D225" s="190" t="s">
        <v>140</v>
      </c>
      <c r="E225" s="191" t="s">
        <v>19</v>
      </c>
      <c r="F225" s="192" t="s">
        <v>376</v>
      </c>
      <c r="G225" s="189"/>
      <c r="H225" s="191" t="s">
        <v>19</v>
      </c>
      <c r="I225" s="193"/>
      <c r="J225" s="189"/>
      <c r="K225" s="189"/>
      <c r="L225" s="194"/>
      <c r="M225" s="195"/>
      <c r="N225" s="196"/>
      <c r="O225" s="196"/>
      <c r="P225" s="196"/>
      <c r="Q225" s="196"/>
      <c r="R225" s="196"/>
      <c r="S225" s="196"/>
      <c r="T225" s="197"/>
      <c r="AT225" s="198" t="s">
        <v>140</v>
      </c>
      <c r="AU225" s="198" t="s">
        <v>82</v>
      </c>
      <c r="AV225" s="13" t="s">
        <v>80</v>
      </c>
      <c r="AW225" s="13" t="s">
        <v>33</v>
      </c>
      <c r="AX225" s="13" t="s">
        <v>72</v>
      </c>
      <c r="AY225" s="198" t="s">
        <v>131</v>
      </c>
    </row>
    <row r="226" spans="2:51" s="14" customFormat="1" ht="12">
      <c r="B226" s="199"/>
      <c r="C226" s="200"/>
      <c r="D226" s="190" t="s">
        <v>140</v>
      </c>
      <c r="E226" s="201" t="s">
        <v>19</v>
      </c>
      <c r="F226" s="202" t="s">
        <v>377</v>
      </c>
      <c r="G226" s="200"/>
      <c r="H226" s="203">
        <v>13.5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140</v>
      </c>
      <c r="AU226" s="209" t="s">
        <v>82</v>
      </c>
      <c r="AV226" s="14" t="s">
        <v>82</v>
      </c>
      <c r="AW226" s="14" t="s">
        <v>33</v>
      </c>
      <c r="AX226" s="14" t="s">
        <v>80</v>
      </c>
      <c r="AY226" s="209" t="s">
        <v>131</v>
      </c>
    </row>
    <row r="227" spans="1:65" s="2" customFormat="1" ht="22.8">
      <c r="A227" s="36"/>
      <c r="B227" s="37"/>
      <c r="C227" s="175" t="s">
        <v>378</v>
      </c>
      <c r="D227" s="175" t="s">
        <v>133</v>
      </c>
      <c r="E227" s="176" t="s">
        <v>379</v>
      </c>
      <c r="F227" s="177" t="s">
        <v>380</v>
      </c>
      <c r="G227" s="178" t="s">
        <v>136</v>
      </c>
      <c r="H227" s="179">
        <v>112.11</v>
      </c>
      <c r="I227" s="180"/>
      <c r="J227" s="181">
        <f>ROUND(I227*H227,2)</f>
        <v>0</v>
      </c>
      <c r="K227" s="177" t="s">
        <v>151</v>
      </c>
      <c r="L227" s="41"/>
      <c r="M227" s="182" t="s">
        <v>19</v>
      </c>
      <c r="N227" s="183" t="s">
        <v>43</v>
      </c>
      <c r="O227" s="66"/>
      <c r="P227" s="184">
        <f>O227*H227</f>
        <v>0</v>
      </c>
      <c r="Q227" s="184">
        <v>0.00116</v>
      </c>
      <c r="R227" s="184">
        <f>Q227*H227</f>
        <v>0.1300476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227</v>
      </c>
      <c r="AT227" s="186" t="s">
        <v>133</v>
      </c>
      <c r="AU227" s="186" t="s">
        <v>82</v>
      </c>
      <c r="AY227" s="19" t="s">
        <v>131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80</v>
      </c>
      <c r="BK227" s="187">
        <f>ROUND(I227*H227,2)</f>
        <v>0</v>
      </c>
      <c r="BL227" s="19" t="s">
        <v>227</v>
      </c>
      <c r="BM227" s="186" t="s">
        <v>381</v>
      </c>
    </row>
    <row r="228" spans="2:51" s="13" customFormat="1" ht="12">
      <c r="B228" s="188"/>
      <c r="C228" s="189"/>
      <c r="D228" s="190" t="s">
        <v>140</v>
      </c>
      <c r="E228" s="191" t="s">
        <v>19</v>
      </c>
      <c r="F228" s="192" t="s">
        <v>382</v>
      </c>
      <c r="G228" s="189"/>
      <c r="H228" s="191" t="s">
        <v>19</v>
      </c>
      <c r="I228" s="193"/>
      <c r="J228" s="189"/>
      <c r="K228" s="189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140</v>
      </c>
      <c r="AU228" s="198" t="s">
        <v>82</v>
      </c>
      <c r="AV228" s="13" t="s">
        <v>80</v>
      </c>
      <c r="AW228" s="13" t="s">
        <v>33</v>
      </c>
      <c r="AX228" s="13" t="s">
        <v>72</v>
      </c>
      <c r="AY228" s="198" t="s">
        <v>131</v>
      </c>
    </row>
    <row r="229" spans="2:51" s="13" customFormat="1" ht="12">
      <c r="B229" s="188"/>
      <c r="C229" s="189"/>
      <c r="D229" s="190" t="s">
        <v>140</v>
      </c>
      <c r="E229" s="191" t="s">
        <v>19</v>
      </c>
      <c r="F229" s="192" t="s">
        <v>383</v>
      </c>
      <c r="G229" s="189"/>
      <c r="H229" s="191" t="s">
        <v>19</v>
      </c>
      <c r="I229" s="193"/>
      <c r="J229" s="189"/>
      <c r="K229" s="189"/>
      <c r="L229" s="194"/>
      <c r="M229" s="195"/>
      <c r="N229" s="196"/>
      <c r="O229" s="196"/>
      <c r="P229" s="196"/>
      <c r="Q229" s="196"/>
      <c r="R229" s="196"/>
      <c r="S229" s="196"/>
      <c r="T229" s="197"/>
      <c r="AT229" s="198" t="s">
        <v>140</v>
      </c>
      <c r="AU229" s="198" t="s">
        <v>82</v>
      </c>
      <c r="AV229" s="13" t="s">
        <v>80</v>
      </c>
      <c r="AW229" s="13" t="s">
        <v>33</v>
      </c>
      <c r="AX229" s="13" t="s">
        <v>72</v>
      </c>
      <c r="AY229" s="198" t="s">
        <v>131</v>
      </c>
    </row>
    <row r="230" spans="2:51" s="14" customFormat="1" ht="12">
      <c r="B230" s="199"/>
      <c r="C230" s="200"/>
      <c r="D230" s="190" t="s">
        <v>140</v>
      </c>
      <c r="E230" s="201" t="s">
        <v>19</v>
      </c>
      <c r="F230" s="202" t="s">
        <v>384</v>
      </c>
      <c r="G230" s="200"/>
      <c r="H230" s="203">
        <v>112.11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140</v>
      </c>
      <c r="AU230" s="209" t="s">
        <v>82</v>
      </c>
      <c r="AV230" s="14" t="s">
        <v>82</v>
      </c>
      <c r="AW230" s="14" t="s">
        <v>33</v>
      </c>
      <c r="AX230" s="14" t="s">
        <v>80</v>
      </c>
      <c r="AY230" s="209" t="s">
        <v>131</v>
      </c>
    </row>
    <row r="231" spans="1:65" s="2" customFormat="1" ht="22.8">
      <c r="A231" s="36"/>
      <c r="B231" s="37"/>
      <c r="C231" s="175" t="s">
        <v>385</v>
      </c>
      <c r="D231" s="175" t="s">
        <v>133</v>
      </c>
      <c r="E231" s="176" t="s">
        <v>386</v>
      </c>
      <c r="F231" s="177" t="s">
        <v>387</v>
      </c>
      <c r="G231" s="178" t="s">
        <v>136</v>
      </c>
      <c r="H231" s="179">
        <v>38.08</v>
      </c>
      <c r="I231" s="180"/>
      <c r="J231" s="181">
        <f>ROUND(I231*H231,2)</f>
        <v>0</v>
      </c>
      <c r="K231" s="177" t="s">
        <v>151</v>
      </c>
      <c r="L231" s="41"/>
      <c r="M231" s="182" t="s">
        <v>19</v>
      </c>
      <c r="N231" s="183" t="s">
        <v>43</v>
      </c>
      <c r="O231" s="66"/>
      <c r="P231" s="184">
        <f>O231*H231</f>
        <v>0</v>
      </c>
      <c r="Q231" s="184">
        <v>0.00226</v>
      </c>
      <c r="R231" s="184">
        <f>Q231*H231</f>
        <v>0.08606079999999999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227</v>
      </c>
      <c r="AT231" s="186" t="s">
        <v>133</v>
      </c>
      <c r="AU231" s="186" t="s">
        <v>82</v>
      </c>
      <c r="AY231" s="19" t="s">
        <v>131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80</v>
      </c>
      <c r="BK231" s="187">
        <f>ROUND(I231*H231,2)</f>
        <v>0</v>
      </c>
      <c r="BL231" s="19" t="s">
        <v>227</v>
      </c>
      <c r="BM231" s="186" t="s">
        <v>388</v>
      </c>
    </row>
    <row r="232" spans="2:51" s="13" customFormat="1" ht="12">
      <c r="B232" s="188"/>
      <c r="C232" s="189"/>
      <c r="D232" s="190" t="s">
        <v>140</v>
      </c>
      <c r="E232" s="191" t="s">
        <v>19</v>
      </c>
      <c r="F232" s="192" t="s">
        <v>382</v>
      </c>
      <c r="G232" s="189"/>
      <c r="H232" s="191" t="s">
        <v>19</v>
      </c>
      <c r="I232" s="193"/>
      <c r="J232" s="189"/>
      <c r="K232" s="189"/>
      <c r="L232" s="194"/>
      <c r="M232" s="195"/>
      <c r="N232" s="196"/>
      <c r="O232" s="196"/>
      <c r="P232" s="196"/>
      <c r="Q232" s="196"/>
      <c r="R232" s="196"/>
      <c r="S232" s="196"/>
      <c r="T232" s="197"/>
      <c r="AT232" s="198" t="s">
        <v>140</v>
      </c>
      <c r="AU232" s="198" t="s">
        <v>82</v>
      </c>
      <c r="AV232" s="13" t="s">
        <v>80</v>
      </c>
      <c r="AW232" s="13" t="s">
        <v>33</v>
      </c>
      <c r="AX232" s="13" t="s">
        <v>72</v>
      </c>
      <c r="AY232" s="198" t="s">
        <v>131</v>
      </c>
    </row>
    <row r="233" spans="2:51" s="14" customFormat="1" ht="12">
      <c r="B233" s="199"/>
      <c r="C233" s="200"/>
      <c r="D233" s="190" t="s">
        <v>140</v>
      </c>
      <c r="E233" s="201" t="s">
        <v>19</v>
      </c>
      <c r="F233" s="202" t="s">
        <v>389</v>
      </c>
      <c r="G233" s="200"/>
      <c r="H233" s="203">
        <v>18.74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140</v>
      </c>
      <c r="AU233" s="209" t="s">
        <v>82</v>
      </c>
      <c r="AV233" s="14" t="s">
        <v>82</v>
      </c>
      <c r="AW233" s="14" t="s">
        <v>33</v>
      </c>
      <c r="AX233" s="14" t="s">
        <v>72</v>
      </c>
      <c r="AY233" s="209" t="s">
        <v>131</v>
      </c>
    </row>
    <row r="234" spans="2:51" s="14" customFormat="1" ht="20.4">
      <c r="B234" s="199"/>
      <c r="C234" s="200"/>
      <c r="D234" s="190" t="s">
        <v>140</v>
      </c>
      <c r="E234" s="201" t="s">
        <v>19</v>
      </c>
      <c r="F234" s="202" t="s">
        <v>390</v>
      </c>
      <c r="G234" s="200"/>
      <c r="H234" s="203">
        <v>19.34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140</v>
      </c>
      <c r="AU234" s="209" t="s">
        <v>82</v>
      </c>
      <c r="AV234" s="14" t="s">
        <v>82</v>
      </c>
      <c r="AW234" s="14" t="s">
        <v>33</v>
      </c>
      <c r="AX234" s="14" t="s">
        <v>72</v>
      </c>
      <c r="AY234" s="209" t="s">
        <v>131</v>
      </c>
    </row>
    <row r="235" spans="2:51" s="16" customFormat="1" ht="12">
      <c r="B235" s="231"/>
      <c r="C235" s="232"/>
      <c r="D235" s="190" t="s">
        <v>140</v>
      </c>
      <c r="E235" s="233" t="s">
        <v>19</v>
      </c>
      <c r="F235" s="234" t="s">
        <v>291</v>
      </c>
      <c r="G235" s="232"/>
      <c r="H235" s="235">
        <v>38.08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140</v>
      </c>
      <c r="AU235" s="241" t="s">
        <v>82</v>
      </c>
      <c r="AV235" s="16" t="s">
        <v>138</v>
      </c>
      <c r="AW235" s="16" t="s">
        <v>33</v>
      </c>
      <c r="AX235" s="16" t="s">
        <v>80</v>
      </c>
      <c r="AY235" s="241" t="s">
        <v>131</v>
      </c>
    </row>
    <row r="236" spans="1:65" s="2" customFormat="1" ht="22.8">
      <c r="A236" s="36"/>
      <c r="B236" s="37"/>
      <c r="C236" s="175" t="s">
        <v>391</v>
      </c>
      <c r="D236" s="175" t="s">
        <v>133</v>
      </c>
      <c r="E236" s="176" t="s">
        <v>392</v>
      </c>
      <c r="F236" s="177" t="s">
        <v>393</v>
      </c>
      <c r="G236" s="178" t="s">
        <v>136</v>
      </c>
      <c r="H236" s="179">
        <v>56.82</v>
      </c>
      <c r="I236" s="180"/>
      <c r="J236" s="181">
        <f>ROUND(I236*H236,2)</f>
        <v>0</v>
      </c>
      <c r="K236" s="177" t="s">
        <v>151</v>
      </c>
      <c r="L236" s="41"/>
      <c r="M236" s="182" t="s">
        <v>19</v>
      </c>
      <c r="N236" s="183" t="s">
        <v>43</v>
      </c>
      <c r="O236" s="66"/>
      <c r="P236" s="184">
        <f>O236*H236</f>
        <v>0</v>
      </c>
      <c r="Q236" s="184">
        <v>0.00226</v>
      </c>
      <c r="R236" s="184">
        <f>Q236*H236</f>
        <v>0.1284132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227</v>
      </c>
      <c r="AT236" s="186" t="s">
        <v>133</v>
      </c>
      <c r="AU236" s="186" t="s">
        <v>82</v>
      </c>
      <c r="AY236" s="19" t="s">
        <v>131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80</v>
      </c>
      <c r="BK236" s="187">
        <f>ROUND(I236*H236,2)</f>
        <v>0</v>
      </c>
      <c r="BL236" s="19" t="s">
        <v>227</v>
      </c>
      <c r="BM236" s="186" t="s">
        <v>394</v>
      </c>
    </row>
    <row r="237" spans="2:51" s="13" customFormat="1" ht="12">
      <c r="B237" s="188"/>
      <c r="C237" s="189"/>
      <c r="D237" s="190" t="s">
        <v>140</v>
      </c>
      <c r="E237" s="191" t="s">
        <v>19</v>
      </c>
      <c r="F237" s="192" t="s">
        <v>382</v>
      </c>
      <c r="G237" s="189"/>
      <c r="H237" s="191" t="s">
        <v>19</v>
      </c>
      <c r="I237" s="193"/>
      <c r="J237" s="189"/>
      <c r="K237" s="189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140</v>
      </c>
      <c r="AU237" s="198" t="s">
        <v>82</v>
      </c>
      <c r="AV237" s="13" t="s">
        <v>80</v>
      </c>
      <c r="AW237" s="13" t="s">
        <v>33</v>
      </c>
      <c r="AX237" s="13" t="s">
        <v>72</v>
      </c>
      <c r="AY237" s="198" t="s">
        <v>131</v>
      </c>
    </row>
    <row r="238" spans="2:51" s="14" customFormat="1" ht="12">
      <c r="B238" s="199"/>
      <c r="C238" s="200"/>
      <c r="D238" s="190" t="s">
        <v>140</v>
      </c>
      <c r="E238" s="201" t="s">
        <v>19</v>
      </c>
      <c r="F238" s="202" t="s">
        <v>395</v>
      </c>
      <c r="G238" s="200"/>
      <c r="H238" s="203">
        <v>37.48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140</v>
      </c>
      <c r="AU238" s="209" t="s">
        <v>82</v>
      </c>
      <c r="AV238" s="14" t="s">
        <v>82</v>
      </c>
      <c r="AW238" s="14" t="s">
        <v>33</v>
      </c>
      <c r="AX238" s="14" t="s">
        <v>72</v>
      </c>
      <c r="AY238" s="209" t="s">
        <v>131</v>
      </c>
    </row>
    <row r="239" spans="2:51" s="14" customFormat="1" ht="20.4">
      <c r="B239" s="199"/>
      <c r="C239" s="200"/>
      <c r="D239" s="190" t="s">
        <v>140</v>
      </c>
      <c r="E239" s="201" t="s">
        <v>19</v>
      </c>
      <c r="F239" s="202" t="s">
        <v>390</v>
      </c>
      <c r="G239" s="200"/>
      <c r="H239" s="203">
        <v>19.34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140</v>
      </c>
      <c r="AU239" s="209" t="s">
        <v>82</v>
      </c>
      <c r="AV239" s="14" t="s">
        <v>82</v>
      </c>
      <c r="AW239" s="14" t="s">
        <v>33</v>
      </c>
      <c r="AX239" s="14" t="s">
        <v>72</v>
      </c>
      <c r="AY239" s="209" t="s">
        <v>131</v>
      </c>
    </row>
    <row r="240" spans="2:51" s="16" customFormat="1" ht="12">
      <c r="B240" s="231"/>
      <c r="C240" s="232"/>
      <c r="D240" s="190" t="s">
        <v>140</v>
      </c>
      <c r="E240" s="233" t="s">
        <v>19</v>
      </c>
      <c r="F240" s="234" t="s">
        <v>291</v>
      </c>
      <c r="G240" s="232"/>
      <c r="H240" s="235">
        <v>56.81999999999999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140</v>
      </c>
      <c r="AU240" s="241" t="s">
        <v>82</v>
      </c>
      <c r="AV240" s="16" t="s">
        <v>138</v>
      </c>
      <c r="AW240" s="16" t="s">
        <v>33</v>
      </c>
      <c r="AX240" s="16" t="s">
        <v>80</v>
      </c>
      <c r="AY240" s="241" t="s">
        <v>131</v>
      </c>
    </row>
    <row r="241" spans="1:65" s="2" customFormat="1" ht="22.8">
      <c r="A241" s="36"/>
      <c r="B241" s="37"/>
      <c r="C241" s="175" t="s">
        <v>396</v>
      </c>
      <c r="D241" s="175" t="s">
        <v>133</v>
      </c>
      <c r="E241" s="176" t="s">
        <v>397</v>
      </c>
      <c r="F241" s="177" t="s">
        <v>398</v>
      </c>
      <c r="G241" s="178" t="s">
        <v>136</v>
      </c>
      <c r="H241" s="179">
        <v>5.4</v>
      </c>
      <c r="I241" s="180"/>
      <c r="J241" s="181">
        <f>ROUND(I241*H241,2)</f>
        <v>0</v>
      </c>
      <c r="K241" s="177" t="s">
        <v>151</v>
      </c>
      <c r="L241" s="41"/>
      <c r="M241" s="182" t="s">
        <v>19</v>
      </c>
      <c r="N241" s="183" t="s">
        <v>43</v>
      </c>
      <c r="O241" s="66"/>
      <c r="P241" s="184">
        <f>O241*H241</f>
        <v>0</v>
      </c>
      <c r="Q241" s="184">
        <v>0.00452</v>
      </c>
      <c r="R241" s="184">
        <f>Q241*H241</f>
        <v>0.024408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227</v>
      </c>
      <c r="AT241" s="186" t="s">
        <v>133</v>
      </c>
      <c r="AU241" s="186" t="s">
        <v>82</v>
      </c>
      <c r="AY241" s="19" t="s">
        <v>131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80</v>
      </c>
      <c r="BK241" s="187">
        <f>ROUND(I241*H241,2)</f>
        <v>0</v>
      </c>
      <c r="BL241" s="19" t="s">
        <v>227</v>
      </c>
      <c r="BM241" s="186" t="s">
        <v>399</v>
      </c>
    </row>
    <row r="242" spans="2:51" s="14" customFormat="1" ht="20.4">
      <c r="B242" s="199"/>
      <c r="C242" s="200"/>
      <c r="D242" s="190" t="s">
        <v>140</v>
      </c>
      <c r="E242" s="201" t="s">
        <v>19</v>
      </c>
      <c r="F242" s="202" t="s">
        <v>400</v>
      </c>
      <c r="G242" s="200"/>
      <c r="H242" s="203">
        <v>5.4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140</v>
      </c>
      <c r="AU242" s="209" t="s">
        <v>82</v>
      </c>
      <c r="AV242" s="14" t="s">
        <v>82</v>
      </c>
      <c r="AW242" s="14" t="s">
        <v>33</v>
      </c>
      <c r="AX242" s="14" t="s">
        <v>80</v>
      </c>
      <c r="AY242" s="209" t="s">
        <v>131</v>
      </c>
    </row>
    <row r="243" spans="1:65" s="2" customFormat="1" ht="22.8">
      <c r="A243" s="36"/>
      <c r="B243" s="37"/>
      <c r="C243" s="175" t="s">
        <v>401</v>
      </c>
      <c r="D243" s="175" t="s">
        <v>133</v>
      </c>
      <c r="E243" s="176" t="s">
        <v>402</v>
      </c>
      <c r="F243" s="177" t="s">
        <v>403</v>
      </c>
      <c r="G243" s="178" t="s">
        <v>136</v>
      </c>
      <c r="H243" s="179">
        <v>112.01</v>
      </c>
      <c r="I243" s="180"/>
      <c r="J243" s="181">
        <f>ROUND(I243*H243,2)</f>
        <v>0</v>
      </c>
      <c r="K243" s="177" t="s">
        <v>137</v>
      </c>
      <c r="L243" s="41"/>
      <c r="M243" s="182" t="s">
        <v>19</v>
      </c>
      <c r="N243" s="183" t="s">
        <v>43</v>
      </c>
      <c r="O243" s="66"/>
      <c r="P243" s="184">
        <f>O243*H243</f>
        <v>0</v>
      </c>
      <c r="Q243" s="184">
        <v>0.00308</v>
      </c>
      <c r="R243" s="184">
        <f>Q243*H243</f>
        <v>0.3449908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227</v>
      </c>
      <c r="AT243" s="186" t="s">
        <v>133</v>
      </c>
      <c r="AU243" s="186" t="s">
        <v>82</v>
      </c>
      <c r="AY243" s="19" t="s">
        <v>131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80</v>
      </c>
      <c r="BK243" s="187">
        <f>ROUND(I243*H243,2)</f>
        <v>0</v>
      </c>
      <c r="BL243" s="19" t="s">
        <v>227</v>
      </c>
      <c r="BM243" s="186" t="s">
        <v>404</v>
      </c>
    </row>
    <row r="244" spans="2:51" s="13" customFormat="1" ht="12">
      <c r="B244" s="188"/>
      <c r="C244" s="189"/>
      <c r="D244" s="190" t="s">
        <v>140</v>
      </c>
      <c r="E244" s="191" t="s">
        <v>19</v>
      </c>
      <c r="F244" s="192" t="s">
        <v>405</v>
      </c>
      <c r="G244" s="189"/>
      <c r="H244" s="191" t="s">
        <v>19</v>
      </c>
      <c r="I244" s="193"/>
      <c r="J244" s="189"/>
      <c r="K244" s="189"/>
      <c r="L244" s="194"/>
      <c r="M244" s="195"/>
      <c r="N244" s="196"/>
      <c r="O244" s="196"/>
      <c r="P244" s="196"/>
      <c r="Q244" s="196"/>
      <c r="R244" s="196"/>
      <c r="S244" s="196"/>
      <c r="T244" s="197"/>
      <c r="AT244" s="198" t="s">
        <v>140</v>
      </c>
      <c r="AU244" s="198" t="s">
        <v>82</v>
      </c>
      <c r="AV244" s="13" t="s">
        <v>80</v>
      </c>
      <c r="AW244" s="13" t="s">
        <v>33</v>
      </c>
      <c r="AX244" s="13" t="s">
        <v>72</v>
      </c>
      <c r="AY244" s="198" t="s">
        <v>131</v>
      </c>
    </row>
    <row r="245" spans="2:51" s="14" customFormat="1" ht="20.4">
      <c r="B245" s="199"/>
      <c r="C245" s="200"/>
      <c r="D245" s="190" t="s">
        <v>140</v>
      </c>
      <c r="E245" s="201" t="s">
        <v>19</v>
      </c>
      <c r="F245" s="202" t="s">
        <v>406</v>
      </c>
      <c r="G245" s="200"/>
      <c r="H245" s="203">
        <v>112.01</v>
      </c>
      <c r="I245" s="204"/>
      <c r="J245" s="200"/>
      <c r="K245" s="200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140</v>
      </c>
      <c r="AU245" s="209" t="s">
        <v>82</v>
      </c>
      <c r="AV245" s="14" t="s">
        <v>82</v>
      </c>
      <c r="AW245" s="14" t="s">
        <v>33</v>
      </c>
      <c r="AX245" s="14" t="s">
        <v>80</v>
      </c>
      <c r="AY245" s="209" t="s">
        <v>131</v>
      </c>
    </row>
    <row r="246" spans="1:65" s="2" customFormat="1" ht="34.2">
      <c r="A246" s="36"/>
      <c r="B246" s="37"/>
      <c r="C246" s="175" t="s">
        <v>407</v>
      </c>
      <c r="D246" s="175" t="s">
        <v>133</v>
      </c>
      <c r="E246" s="176" t="s">
        <v>408</v>
      </c>
      <c r="F246" s="177" t="s">
        <v>409</v>
      </c>
      <c r="G246" s="178" t="s">
        <v>150</v>
      </c>
      <c r="H246" s="179">
        <v>9</v>
      </c>
      <c r="I246" s="180"/>
      <c r="J246" s="181">
        <f>ROUND(I246*H246,2)</f>
        <v>0</v>
      </c>
      <c r="K246" s="177" t="s">
        <v>137</v>
      </c>
      <c r="L246" s="41"/>
      <c r="M246" s="182" t="s">
        <v>19</v>
      </c>
      <c r="N246" s="183" t="s">
        <v>43</v>
      </c>
      <c r="O246" s="66"/>
      <c r="P246" s="184">
        <f>O246*H246</f>
        <v>0</v>
      </c>
      <c r="Q246" s="184">
        <v>0.00389</v>
      </c>
      <c r="R246" s="184">
        <f>Q246*H246</f>
        <v>0.03501</v>
      </c>
      <c r="S246" s="184">
        <v>0</v>
      </c>
      <c r="T246" s="18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227</v>
      </c>
      <c r="AT246" s="186" t="s">
        <v>133</v>
      </c>
      <c r="AU246" s="186" t="s">
        <v>82</v>
      </c>
      <c r="AY246" s="19" t="s">
        <v>131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9" t="s">
        <v>80</v>
      </c>
      <c r="BK246" s="187">
        <f>ROUND(I246*H246,2)</f>
        <v>0</v>
      </c>
      <c r="BL246" s="19" t="s">
        <v>227</v>
      </c>
      <c r="BM246" s="186" t="s">
        <v>410</v>
      </c>
    </row>
    <row r="247" spans="2:51" s="13" customFormat="1" ht="12">
      <c r="B247" s="188"/>
      <c r="C247" s="189"/>
      <c r="D247" s="190" t="s">
        <v>140</v>
      </c>
      <c r="E247" s="191" t="s">
        <v>19</v>
      </c>
      <c r="F247" s="192" t="s">
        <v>405</v>
      </c>
      <c r="G247" s="189"/>
      <c r="H247" s="191" t="s">
        <v>19</v>
      </c>
      <c r="I247" s="193"/>
      <c r="J247" s="189"/>
      <c r="K247" s="189"/>
      <c r="L247" s="194"/>
      <c r="M247" s="195"/>
      <c r="N247" s="196"/>
      <c r="O247" s="196"/>
      <c r="P247" s="196"/>
      <c r="Q247" s="196"/>
      <c r="R247" s="196"/>
      <c r="S247" s="196"/>
      <c r="T247" s="197"/>
      <c r="AT247" s="198" t="s">
        <v>140</v>
      </c>
      <c r="AU247" s="198" t="s">
        <v>82</v>
      </c>
      <c r="AV247" s="13" t="s">
        <v>80</v>
      </c>
      <c r="AW247" s="13" t="s">
        <v>33</v>
      </c>
      <c r="AX247" s="13" t="s">
        <v>72</v>
      </c>
      <c r="AY247" s="198" t="s">
        <v>131</v>
      </c>
    </row>
    <row r="248" spans="2:51" s="14" customFormat="1" ht="12">
      <c r="B248" s="199"/>
      <c r="C248" s="200"/>
      <c r="D248" s="190" t="s">
        <v>140</v>
      </c>
      <c r="E248" s="201" t="s">
        <v>19</v>
      </c>
      <c r="F248" s="202" t="s">
        <v>411</v>
      </c>
      <c r="G248" s="200"/>
      <c r="H248" s="203">
        <v>9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140</v>
      </c>
      <c r="AU248" s="209" t="s">
        <v>82</v>
      </c>
      <c r="AV248" s="14" t="s">
        <v>82</v>
      </c>
      <c r="AW248" s="14" t="s">
        <v>33</v>
      </c>
      <c r="AX248" s="14" t="s">
        <v>80</v>
      </c>
      <c r="AY248" s="209" t="s">
        <v>131</v>
      </c>
    </row>
    <row r="249" spans="1:65" s="2" customFormat="1" ht="22.8">
      <c r="A249" s="36"/>
      <c r="B249" s="37"/>
      <c r="C249" s="175" t="s">
        <v>412</v>
      </c>
      <c r="D249" s="175" t="s">
        <v>133</v>
      </c>
      <c r="E249" s="176" t="s">
        <v>413</v>
      </c>
      <c r="F249" s="177" t="s">
        <v>414</v>
      </c>
      <c r="G249" s="178" t="s">
        <v>136</v>
      </c>
      <c r="H249" s="179">
        <v>13.5</v>
      </c>
      <c r="I249" s="180"/>
      <c r="J249" s="181">
        <f>ROUND(I249*H249,2)</f>
        <v>0</v>
      </c>
      <c r="K249" s="177" t="s">
        <v>137</v>
      </c>
      <c r="L249" s="41"/>
      <c r="M249" s="182" t="s">
        <v>19</v>
      </c>
      <c r="N249" s="183" t="s">
        <v>43</v>
      </c>
      <c r="O249" s="66"/>
      <c r="P249" s="184">
        <f>O249*H249</f>
        <v>0</v>
      </c>
      <c r="Q249" s="184">
        <v>0.00484</v>
      </c>
      <c r="R249" s="184">
        <f>Q249*H249</f>
        <v>0.06534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227</v>
      </c>
      <c r="AT249" s="186" t="s">
        <v>133</v>
      </c>
      <c r="AU249" s="186" t="s">
        <v>82</v>
      </c>
      <c r="AY249" s="19" t="s">
        <v>131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80</v>
      </c>
      <c r="BK249" s="187">
        <f>ROUND(I249*H249,2)</f>
        <v>0</v>
      </c>
      <c r="BL249" s="19" t="s">
        <v>227</v>
      </c>
      <c r="BM249" s="186" t="s">
        <v>415</v>
      </c>
    </row>
    <row r="250" spans="2:51" s="13" customFormat="1" ht="30.6">
      <c r="B250" s="188"/>
      <c r="C250" s="189"/>
      <c r="D250" s="190" t="s">
        <v>140</v>
      </c>
      <c r="E250" s="191" t="s">
        <v>19</v>
      </c>
      <c r="F250" s="192" t="s">
        <v>416</v>
      </c>
      <c r="G250" s="189"/>
      <c r="H250" s="191" t="s">
        <v>19</v>
      </c>
      <c r="I250" s="193"/>
      <c r="J250" s="189"/>
      <c r="K250" s="189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140</v>
      </c>
      <c r="AU250" s="198" t="s">
        <v>82</v>
      </c>
      <c r="AV250" s="13" t="s">
        <v>80</v>
      </c>
      <c r="AW250" s="13" t="s">
        <v>33</v>
      </c>
      <c r="AX250" s="13" t="s">
        <v>72</v>
      </c>
      <c r="AY250" s="198" t="s">
        <v>131</v>
      </c>
    </row>
    <row r="251" spans="2:51" s="14" customFormat="1" ht="12">
      <c r="B251" s="199"/>
      <c r="C251" s="200"/>
      <c r="D251" s="190" t="s">
        <v>140</v>
      </c>
      <c r="E251" s="201" t="s">
        <v>19</v>
      </c>
      <c r="F251" s="202" t="s">
        <v>377</v>
      </c>
      <c r="G251" s="200"/>
      <c r="H251" s="203">
        <v>13.5</v>
      </c>
      <c r="I251" s="204"/>
      <c r="J251" s="200"/>
      <c r="K251" s="200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140</v>
      </c>
      <c r="AU251" s="209" t="s">
        <v>82</v>
      </c>
      <c r="AV251" s="14" t="s">
        <v>82</v>
      </c>
      <c r="AW251" s="14" t="s">
        <v>33</v>
      </c>
      <c r="AX251" s="14" t="s">
        <v>80</v>
      </c>
      <c r="AY251" s="209" t="s">
        <v>131</v>
      </c>
    </row>
    <row r="252" spans="1:65" s="2" customFormat="1" ht="45.6">
      <c r="A252" s="36"/>
      <c r="B252" s="37"/>
      <c r="C252" s="175" t="s">
        <v>417</v>
      </c>
      <c r="D252" s="175" t="s">
        <v>133</v>
      </c>
      <c r="E252" s="176" t="s">
        <v>418</v>
      </c>
      <c r="F252" s="177" t="s">
        <v>419</v>
      </c>
      <c r="G252" s="178" t="s">
        <v>185</v>
      </c>
      <c r="H252" s="179">
        <v>2.814</v>
      </c>
      <c r="I252" s="180"/>
      <c r="J252" s="181">
        <f>ROUND(I252*H252,2)</f>
        <v>0</v>
      </c>
      <c r="K252" s="177" t="s">
        <v>137</v>
      </c>
      <c r="L252" s="41"/>
      <c r="M252" s="182" t="s">
        <v>19</v>
      </c>
      <c r="N252" s="183" t="s">
        <v>43</v>
      </c>
      <c r="O252" s="66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227</v>
      </c>
      <c r="AT252" s="186" t="s">
        <v>133</v>
      </c>
      <c r="AU252" s="186" t="s">
        <v>82</v>
      </c>
      <c r="AY252" s="19" t="s">
        <v>131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80</v>
      </c>
      <c r="BK252" s="187">
        <f>ROUND(I252*H252,2)</f>
        <v>0</v>
      </c>
      <c r="BL252" s="19" t="s">
        <v>227</v>
      </c>
      <c r="BM252" s="186" t="s">
        <v>420</v>
      </c>
    </row>
    <row r="253" spans="2:63" s="12" customFormat="1" ht="22.8" customHeight="1">
      <c r="B253" s="159"/>
      <c r="C253" s="160"/>
      <c r="D253" s="161" t="s">
        <v>71</v>
      </c>
      <c r="E253" s="173" t="s">
        <v>421</v>
      </c>
      <c r="F253" s="173" t="s">
        <v>422</v>
      </c>
      <c r="G253" s="160"/>
      <c r="H253" s="160"/>
      <c r="I253" s="163"/>
      <c r="J253" s="174">
        <f>BK253</f>
        <v>0</v>
      </c>
      <c r="K253" s="160"/>
      <c r="L253" s="165"/>
      <c r="M253" s="166"/>
      <c r="N253" s="167"/>
      <c r="O253" s="167"/>
      <c r="P253" s="168">
        <f>SUM(P254:P426)</f>
        <v>0</v>
      </c>
      <c r="Q253" s="167"/>
      <c r="R253" s="168">
        <f>SUM(R254:R426)</f>
        <v>22.086202259999993</v>
      </c>
      <c r="S253" s="167"/>
      <c r="T253" s="169">
        <f>SUM(T254:T426)</f>
        <v>33.499871</v>
      </c>
      <c r="AR253" s="170" t="s">
        <v>82</v>
      </c>
      <c r="AT253" s="171" t="s">
        <v>71</v>
      </c>
      <c r="AU253" s="171" t="s">
        <v>80</v>
      </c>
      <c r="AY253" s="170" t="s">
        <v>131</v>
      </c>
      <c r="BK253" s="172">
        <f>SUM(BK254:BK426)</f>
        <v>0</v>
      </c>
    </row>
    <row r="254" spans="1:65" s="2" customFormat="1" ht="22.8">
      <c r="A254" s="36"/>
      <c r="B254" s="37"/>
      <c r="C254" s="175" t="s">
        <v>423</v>
      </c>
      <c r="D254" s="175" t="s">
        <v>133</v>
      </c>
      <c r="E254" s="176" t="s">
        <v>424</v>
      </c>
      <c r="F254" s="177" t="s">
        <v>425</v>
      </c>
      <c r="G254" s="178" t="s">
        <v>167</v>
      </c>
      <c r="H254" s="179">
        <v>1080.641</v>
      </c>
      <c r="I254" s="180"/>
      <c r="J254" s="181">
        <f>ROUND(I254*H254,2)</f>
        <v>0</v>
      </c>
      <c r="K254" s="177" t="s">
        <v>137</v>
      </c>
      <c r="L254" s="41"/>
      <c r="M254" s="182" t="s">
        <v>19</v>
      </c>
      <c r="N254" s="183" t="s">
        <v>43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0.031</v>
      </c>
      <c r="T254" s="185">
        <f>S254*H254</f>
        <v>33.499871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227</v>
      </c>
      <c r="AT254" s="186" t="s">
        <v>133</v>
      </c>
      <c r="AU254" s="186" t="s">
        <v>82</v>
      </c>
      <c r="AY254" s="19" t="s">
        <v>131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80</v>
      </c>
      <c r="BK254" s="187">
        <f>ROUND(I254*H254,2)</f>
        <v>0</v>
      </c>
      <c r="BL254" s="19" t="s">
        <v>227</v>
      </c>
      <c r="BM254" s="186" t="s">
        <v>426</v>
      </c>
    </row>
    <row r="255" spans="2:51" s="14" customFormat="1" ht="12">
      <c r="B255" s="199"/>
      <c r="C255" s="200"/>
      <c r="D255" s="190" t="s">
        <v>140</v>
      </c>
      <c r="E255" s="201" t="s">
        <v>19</v>
      </c>
      <c r="F255" s="202" t="s">
        <v>427</v>
      </c>
      <c r="G255" s="200"/>
      <c r="H255" s="203">
        <v>1030.138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140</v>
      </c>
      <c r="AU255" s="209" t="s">
        <v>82</v>
      </c>
      <c r="AV255" s="14" t="s">
        <v>82</v>
      </c>
      <c r="AW255" s="14" t="s">
        <v>33</v>
      </c>
      <c r="AX255" s="14" t="s">
        <v>72</v>
      </c>
      <c r="AY255" s="209" t="s">
        <v>131</v>
      </c>
    </row>
    <row r="256" spans="2:51" s="14" customFormat="1" ht="20.4">
      <c r="B256" s="199"/>
      <c r="C256" s="200"/>
      <c r="D256" s="190" t="s">
        <v>140</v>
      </c>
      <c r="E256" s="201" t="s">
        <v>19</v>
      </c>
      <c r="F256" s="202" t="s">
        <v>428</v>
      </c>
      <c r="G256" s="200"/>
      <c r="H256" s="203">
        <v>14.91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140</v>
      </c>
      <c r="AU256" s="209" t="s">
        <v>82</v>
      </c>
      <c r="AV256" s="14" t="s">
        <v>82</v>
      </c>
      <c r="AW256" s="14" t="s">
        <v>33</v>
      </c>
      <c r="AX256" s="14" t="s">
        <v>72</v>
      </c>
      <c r="AY256" s="209" t="s">
        <v>131</v>
      </c>
    </row>
    <row r="257" spans="2:51" s="14" customFormat="1" ht="20.4">
      <c r="B257" s="199"/>
      <c r="C257" s="200"/>
      <c r="D257" s="190" t="s">
        <v>140</v>
      </c>
      <c r="E257" s="201" t="s">
        <v>19</v>
      </c>
      <c r="F257" s="202" t="s">
        <v>429</v>
      </c>
      <c r="G257" s="200"/>
      <c r="H257" s="203">
        <v>10.093</v>
      </c>
      <c r="I257" s="204"/>
      <c r="J257" s="200"/>
      <c r="K257" s="200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140</v>
      </c>
      <c r="AU257" s="209" t="s">
        <v>82</v>
      </c>
      <c r="AV257" s="14" t="s">
        <v>82</v>
      </c>
      <c r="AW257" s="14" t="s">
        <v>33</v>
      </c>
      <c r="AX257" s="14" t="s">
        <v>72</v>
      </c>
      <c r="AY257" s="209" t="s">
        <v>131</v>
      </c>
    </row>
    <row r="258" spans="2:51" s="14" customFormat="1" ht="20.4">
      <c r="B258" s="199"/>
      <c r="C258" s="200"/>
      <c r="D258" s="190" t="s">
        <v>140</v>
      </c>
      <c r="E258" s="201" t="s">
        <v>19</v>
      </c>
      <c r="F258" s="202" t="s">
        <v>430</v>
      </c>
      <c r="G258" s="200"/>
      <c r="H258" s="203">
        <v>5.5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140</v>
      </c>
      <c r="AU258" s="209" t="s">
        <v>82</v>
      </c>
      <c r="AV258" s="14" t="s">
        <v>82</v>
      </c>
      <c r="AW258" s="14" t="s">
        <v>33</v>
      </c>
      <c r="AX258" s="14" t="s">
        <v>72</v>
      </c>
      <c r="AY258" s="209" t="s">
        <v>131</v>
      </c>
    </row>
    <row r="259" spans="2:51" s="14" customFormat="1" ht="20.4">
      <c r="B259" s="199"/>
      <c r="C259" s="200"/>
      <c r="D259" s="190" t="s">
        <v>140</v>
      </c>
      <c r="E259" s="201" t="s">
        <v>19</v>
      </c>
      <c r="F259" s="202" t="s">
        <v>431</v>
      </c>
      <c r="G259" s="200"/>
      <c r="H259" s="203">
        <v>20</v>
      </c>
      <c r="I259" s="204"/>
      <c r="J259" s="200"/>
      <c r="K259" s="200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140</v>
      </c>
      <c r="AU259" s="209" t="s">
        <v>82</v>
      </c>
      <c r="AV259" s="14" t="s">
        <v>82</v>
      </c>
      <c r="AW259" s="14" t="s">
        <v>33</v>
      </c>
      <c r="AX259" s="14" t="s">
        <v>72</v>
      </c>
      <c r="AY259" s="209" t="s">
        <v>131</v>
      </c>
    </row>
    <row r="260" spans="2:51" s="16" customFormat="1" ht="12">
      <c r="B260" s="231"/>
      <c r="C260" s="232"/>
      <c r="D260" s="190" t="s">
        <v>140</v>
      </c>
      <c r="E260" s="233" t="s">
        <v>19</v>
      </c>
      <c r="F260" s="234" t="s">
        <v>291</v>
      </c>
      <c r="G260" s="232"/>
      <c r="H260" s="235">
        <v>1080.641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140</v>
      </c>
      <c r="AU260" s="241" t="s">
        <v>82</v>
      </c>
      <c r="AV260" s="16" t="s">
        <v>138</v>
      </c>
      <c r="AW260" s="16" t="s">
        <v>33</v>
      </c>
      <c r="AX260" s="16" t="s">
        <v>80</v>
      </c>
      <c r="AY260" s="241" t="s">
        <v>131</v>
      </c>
    </row>
    <row r="261" spans="1:65" s="2" customFormat="1" ht="22.8">
      <c r="A261" s="36"/>
      <c r="B261" s="37"/>
      <c r="C261" s="175" t="s">
        <v>432</v>
      </c>
      <c r="D261" s="175" t="s">
        <v>133</v>
      </c>
      <c r="E261" s="176" t="s">
        <v>433</v>
      </c>
      <c r="F261" s="177" t="s">
        <v>434</v>
      </c>
      <c r="G261" s="178" t="s">
        <v>167</v>
      </c>
      <c r="H261" s="179">
        <v>1080.641</v>
      </c>
      <c r="I261" s="180"/>
      <c r="J261" s="181">
        <f>ROUND(I261*H261,2)</f>
        <v>0</v>
      </c>
      <c r="K261" s="177" t="s">
        <v>137</v>
      </c>
      <c r="L261" s="41"/>
      <c r="M261" s="182" t="s">
        <v>19</v>
      </c>
      <c r="N261" s="183" t="s">
        <v>43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227</v>
      </c>
      <c r="AT261" s="186" t="s">
        <v>133</v>
      </c>
      <c r="AU261" s="186" t="s">
        <v>82</v>
      </c>
      <c r="AY261" s="19" t="s">
        <v>131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80</v>
      </c>
      <c r="BK261" s="187">
        <f>ROUND(I261*H261,2)</f>
        <v>0</v>
      </c>
      <c r="BL261" s="19" t="s">
        <v>227</v>
      </c>
      <c r="BM261" s="186" t="s">
        <v>435</v>
      </c>
    </row>
    <row r="262" spans="2:51" s="14" customFormat="1" ht="12">
      <c r="B262" s="199"/>
      <c r="C262" s="200"/>
      <c r="D262" s="190" t="s">
        <v>140</v>
      </c>
      <c r="E262" s="201" t="s">
        <v>19</v>
      </c>
      <c r="F262" s="202" t="s">
        <v>427</v>
      </c>
      <c r="G262" s="200"/>
      <c r="H262" s="203">
        <v>1030.138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140</v>
      </c>
      <c r="AU262" s="209" t="s">
        <v>82</v>
      </c>
      <c r="AV262" s="14" t="s">
        <v>82</v>
      </c>
      <c r="AW262" s="14" t="s">
        <v>33</v>
      </c>
      <c r="AX262" s="14" t="s">
        <v>72</v>
      </c>
      <c r="AY262" s="209" t="s">
        <v>131</v>
      </c>
    </row>
    <row r="263" spans="2:51" s="14" customFormat="1" ht="20.4">
      <c r="B263" s="199"/>
      <c r="C263" s="200"/>
      <c r="D263" s="190" t="s">
        <v>140</v>
      </c>
      <c r="E263" s="201" t="s">
        <v>19</v>
      </c>
      <c r="F263" s="202" t="s">
        <v>428</v>
      </c>
      <c r="G263" s="200"/>
      <c r="H263" s="203">
        <v>14.91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140</v>
      </c>
      <c r="AU263" s="209" t="s">
        <v>82</v>
      </c>
      <c r="AV263" s="14" t="s">
        <v>82</v>
      </c>
      <c r="AW263" s="14" t="s">
        <v>33</v>
      </c>
      <c r="AX263" s="14" t="s">
        <v>72</v>
      </c>
      <c r="AY263" s="209" t="s">
        <v>131</v>
      </c>
    </row>
    <row r="264" spans="2:51" s="14" customFormat="1" ht="20.4">
      <c r="B264" s="199"/>
      <c r="C264" s="200"/>
      <c r="D264" s="190" t="s">
        <v>140</v>
      </c>
      <c r="E264" s="201" t="s">
        <v>19</v>
      </c>
      <c r="F264" s="202" t="s">
        <v>429</v>
      </c>
      <c r="G264" s="200"/>
      <c r="H264" s="203">
        <v>10.093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140</v>
      </c>
      <c r="AU264" s="209" t="s">
        <v>82</v>
      </c>
      <c r="AV264" s="14" t="s">
        <v>82</v>
      </c>
      <c r="AW264" s="14" t="s">
        <v>33</v>
      </c>
      <c r="AX264" s="14" t="s">
        <v>72</v>
      </c>
      <c r="AY264" s="209" t="s">
        <v>131</v>
      </c>
    </row>
    <row r="265" spans="2:51" s="14" customFormat="1" ht="20.4">
      <c r="B265" s="199"/>
      <c r="C265" s="200"/>
      <c r="D265" s="190" t="s">
        <v>140</v>
      </c>
      <c r="E265" s="201" t="s">
        <v>19</v>
      </c>
      <c r="F265" s="202" t="s">
        <v>430</v>
      </c>
      <c r="G265" s="200"/>
      <c r="H265" s="203">
        <v>5.5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140</v>
      </c>
      <c r="AU265" s="209" t="s">
        <v>82</v>
      </c>
      <c r="AV265" s="14" t="s">
        <v>82</v>
      </c>
      <c r="AW265" s="14" t="s">
        <v>33</v>
      </c>
      <c r="AX265" s="14" t="s">
        <v>72</v>
      </c>
      <c r="AY265" s="209" t="s">
        <v>131</v>
      </c>
    </row>
    <row r="266" spans="2:51" s="14" customFormat="1" ht="20.4">
      <c r="B266" s="199"/>
      <c r="C266" s="200"/>
      <c r="D266" s="190" t="s">
        <v>140</v>
      </c>
      <c r="E266" s="201" t="s">
        <v>19</v>
      </c>
      <c r="F266" s="202" t="s">
        <v>431</v>
      </c>
      <c r="G266" s="200"/>
      <c r="H266" s="203">
        <v>20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140</v>
      </c>
      <c r="AU266" s="209" t="s">
        <v>82</v>
      </c>
      <c r="AV266" s="14" t="s">
        <v>82</v>
      </c>
      <c r="AW266" s="14" t="s">
        <v>33</v>
      </c>
      <c r="AX266" s="14" t="s">
        <v>72</v>
      </c>
      <c r="AY266" s="209" t="s">
        <v>131</v>
      </c>
    </row>
    <row r="267" spans="2:51" s="16" customFormat="1" ht="12">
      <c r="B267" s="231"/>
      <c r="C267" s="232"/>
      <c r="D267" s="190" t="s">
        <v>140</v>
      </c>
      <c r="E267" s="233" t="s">
        <v>19</v>
      </c>
      <c r="F267" s="234" t="s">
        <v>291</v>
      </c>
      <c r="G267" s="232"/>
      <c r="H267" s="235">
        <v>1080.641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140</v>
      </c>
      <c r="AU267" s="241" t="s">
        <v>82</v>
      </c>
      <c r="AV267" s="16" t="s">
        <v>138</v>
      </c>
      <c r="AW267" s="16" t="s">
        <v>33</v>
      </c>
      <c r="AX267" s="16" t="s">
        <v>80</v>
      </c>
      <c r="AY267" s="241" t="s">
        <v>131</v>
      </c>
    </row>
    <row r="268" spans="1:65" s="2" customFormat="1" ht="16.5" customHeight="1">
      <c r="A268" s="36"/>
      <c r="B268" s="37"/>
      <c r="C268" s="175" t="s">
        <v>436</v>
      </c>
      <c r="D268" s="175" t="s">
        <v>133</v>
      </c>
      <c r="E268" s="176" t="s">
        <v>437</v>
      </c>
      <c r="F268" s="177" t="s">
        <v>438</v>
      </c>
      <c r="G268" s="178" t="s">
        <v>167</v>
      </c>
      <c r="H268" s="179">
        <v>1540.589</v>
      </c>
      <c r="I268" s="180"/>
      <c r="J268" s="181">
        <f>ROUND(I268*H268,2)</f>
        <v>0</v>
      </c>
      <c r="K268" s="177" t="s">
        <v>137</v>
      </c>
      <c r="L268" s="41"/>
      <c r="M268" s="182" t="s">
        <v>19</v>
      </c>
      <c r="N268" s="183" t="s">
        <v>43</v>
      </c>
      <c r="O268" s="66"/>
      <c r="P268" s="184">
        <f>O268*H268</f>
        <v>0</v>
      </c>
      <c r="Q268" s="184">
        <v>0.00014</v>
      </c>
      <c r="R268" s="184">
        <f>Q268*H268</f>
        <v>0.21568245999999996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138</v>
      </c>
      <c r="AT268" s="186" t="s">
        <v>133</v>
      </c>
      <c r="AU268" s="186" t="s">
        <v>82</v>
      </c>
      <c r="AY268" s="19" t="s">
        <v>131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80</v>
      </c>
      <c r="BK268" s="187">
        <f>ROUND(I268*H268,2)</f>
        <v>0</v>
      </c>
      <c r="BL268" s="19" t="s">
        <v>138</v>
      </c>
      <c r="BM268" s="186" t="s">
        <v>439</v>
      </c>
    </row>
    <row r="269" spans="2:51" s="13" customFormat="1" ht="20.4">
      <c r="B269" s="188"/>
      <c r="C269" s="189"/>
      <c r="D269" s="190" t="s">
        <v>140</v>
      </c>
      <c r="E269" s="191" t="s">
        <v>19</v>
      </c>
      <c r="F269" s="192" t="s">
        <v>440</v>
      </c>
      <c r="G269" s="189"/>
      <c r="H269" s="191" t="s">
        <v>19</v>
      </c>
      <c r="I269" s="193"/>
      <c r="J269" s="189"/>
      <c r="K269" s="189"/>
      <c r="L269" s="194"/>
      <c r="M269" s="195"/>
      <c r="N269" s="196"/>
      <c r="O269" s="196"/>
      <c r="P269" s="196"/>
      <c r="Q269" s="196"/>
      <c r="R269" s="196"/>
      <c r="S269" s="196"/>
      <c r="T269" s="197"/>
      <c r="AT269" s="198" t="s">
        <v>140</v>
      </c>
      <c r="AU269" s="198" t="s">
        <v>82</v>
      </c>
      <c r="AV269" s="13" t="s">
        <v>80</v>
      </c>
      <c r="AW269" s="13" t="s">
        <v>33</v>
      </c>
      <c r="AX269" s="13" t="s">
        <v>72</v>
      </c>
      <c r="AY269" s="198" t="s">
        <v>131</v>
      </c>
    </row>
    <row r="270" spans="2:51" s="13" customFormat="1" ht="12">
      <c r="B270" s="188"/>
      <c r="C270" s="189"/>
      <c r="D270" s="190" t="s">
        <v>140</v>
      </c>
      <c r="E270" s="191" t="s">
        <v>19</v>
      </c>
      <c r="F270" s="192" t="s">
        <v>441</v>
      </c>
      <c r="G270" s="189"/>
      <c r="H270" s="191" t="s">
        <v>19</v>
      </c>
      <c r="I270" s="193"/>
      <c r="J270" s="189"/>
      <c r="K270" s="189"/>
      <c r="L270" s="194"/>
      <c r="M270" s="195"/>
      <c r="N270" s="196"/>
      <c r="O270" s="196"/>
      <c r="P270" s="196"/>
      <c r="Q270" s="196"/>
      <c r="R270" s="196"/>
      <c r="S270" s="196"/>
      <c r="T270" s="197"/>
      <c r="AT270" s="198" t="s">
        <v>140</v>
      </c>
      <c r="AU270" s="198" t="s">
        <v>82</v>
      </c>
      <c r="AV270" s="13" t="s">
        <v>80</v>
      </c>
      <c r="AW270" s="13" t="s">
        <v>33</v>
      </c>
      <c r="AX270" s="13" t="s">
        <v>72</v>
      </c>
      <c r="AY270" s="198" t="s">
        <v>131</v>
      </c>
    </row>
    <row r="271" spans="2:51" s="14" customFormat="1" ht="12">
      <c r="B271" s="199"/>
      <c r="C271" s="200"/>
      <c r="D271" s="190" t="s">
        <v>140</v>
      </c>
      <c r="E271" s="201" t="s">
        <v>19</v>
      </c>
      <c r="F271" s="202" t="s">
        <v>442</v>
      </c>
      <c r="G271" s="200"/>
      <c r="H271" s="203">
        <v>1258.4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140</v>
      </c>
      <c r="AU271" s="209" t="s">
        <v>82</v>
      </c>
      <c r="AV271" s="14" t="s">
        <v>82</v>
      </c>
      <c r="AW271" s="14" t="s">
        <v>33</v>
      </c>
      <c r="AX271" s="14" t="s">
        <v>72</v>
      </c>
      <c r="AY271" s="209" t="s">
        <v>131</v>
      </c>
    </row>
    <row r="272" spans="2:51" s="13" customFormat="1" ht="20.4">
      <c r="B272" s="188"/>
      <c r="C272" s="189"/>
      <c r="D272" s="190" t="s">
        <v>140</v>
      </c>
      <c r="E272" s="191" t="s">
        <v>19</v>
      </c>
      <c r="F272" s="192" t="s">
        <v>443</v>
      </c>
      <c r="G272" s="189"/>
      <c r="H272" s="191" t="s">
        <v>19</v>
      </c>
      <c r="I272" s="193"/>
      <c r="J272" s="189"/>
      <c r="K272" s="189"/>
      <c r="L272" s="194"/>
      <c r="M272" s="195"/>
      <c r="N272" s="196"/>
      <c r="O272" s="196"/>
      <c r="P272" s="196"/>
      <c r="Q272" s="196"/>
      <c r="R272" s="196"/>
      <c r="S272" s="196"/>
      <c r="T272" s="197"/>
      <c r="AT272" s="198" t="s">
        <v>140</v>
      </c>
      <c r="AU272" s="198" t="s">
        <v>82</v>
      </c>
      <c r="AV272" s="13" t="s">
        <v>80</v>
      </c>
      <c r="AW272" s="13" t="s">
        <v>33</v>
      </c>
      <c r="AX272" s="13" t="s">
        <v>72</v>
      </c>
      <c r="AY272" s="198" t="s">
        <v>131</v>
      </c>
    </row>
    <row r="273" spans="2:51" s="13" customFormat="1" ht="30.6">
      <c r="B273" s="188"/>
      <c r="C273" s="189"/>
      <c r="D273" s="190" t="s">
        <v>140</v>
      </c>
      <c r="E273" s="191" t="s">
        <v>19</v>
      </c>
      <c r="F273" s="192" t="s">
        <v>444</v>
      </c>
      <c r="G273" s="189"/>
      <c r="H273" s="191" t="s">
        <v>19</v>
      </c>
      <c r="I273" s="193"/>
      <c r="J273" s="189"/>
      <c r="K273" s="189"/>
      <c r="L273" s="194"/>
      <c r="M273" s="195"/>
      <c r="N273" s="196"/>
      <c r="O273" s="196"/>
      <c r="P273" s="196"/>
      <c r="Q273" s="196"/>
      <c r="R273" s="196"/>
      <c r="S273" s="196"/>
      <c r="T273" s="197"/>
      <c r="AT273" s="198" t="s">
        <v>140</v>
      </c>
      <c r="AU273" s="198" t="s">
        <v>82</v>
      </c>
      <c r="AV273" s="13" t="s">
        <v>80</v>
      </c>
      <c r="AW273" s="13" t="s">
        <v>33</v>
      </c>
      <c r="AX273" s="13" t="s">
        <v>72</v>
      </c>
      <c r="AY273" s="198" t="s">
        <v>131</v>
      </c>
    </row>
    <row r="274" spans="2:51" s="13" customFormat="1" ht="12">
      <c r="B274" s="188"/>
      <c r="C274" s="189"/>
      <c r="D274" s="190" t="s">
        <v>140</v>
      </c>
      <c r="E274" s="191" t="s">
        <v>19</v>
      </c>
      <c r="F274" s="192" t="s">
        <v>445</v>
      </c>
      <c r="G274" s="189"/>
      <c r="H274" s="191" t="s">
        <v>19</v>
      </c>
      <c r="I274" s="193"/>
      <c r="J274" s="189"/>
      <c r="K274" s="189"/>
      <c r="L274" s="194"/>
      <c r="M274" s="195"/>
      <c r="N274" s="196"/>
      <c r="O274" s="196"/>
      <c r="P274" s="196"/>
      <c r="Q274" s="196"/>
      <c r="R274" s="196"/>
      <c r="S274" s="196"/>
      <c r="T274" s="197"/>
      <c r="AT274" s="198" t="s">
        <v>140</v>
      </c>
      <c r="AU274" s="198" t="s">
        <v>82</v>
      </c>
      <c r="AV274" s="13" t="s">
        <v>80</v>
      </c>
      <c r="AW274" s="13" t="s">
        <v>33</v>
      </c>
      <c r="AX274" s="13" t="s">
        <v>72</v>
      </c>
      <c r="AY274" s="198" t="s">
        <v>131</v>
      </c>
    </row>
    <row r="275" spans="2:51" s="14" customFormat="1" ht="12">
      <c r="B275" s="199"/>
      <c r="C275" s="200"/>
      <c r="D275" s="190" t="s">
        <v>140</v>
      </c>
      <c r="E275" s="201" t="s">
        <v>19</v>
      </c>
      <c r="F275" s="202" t="s">
        <v>446</v>
      </c>
      <c r="G275" s="200"/>
      <c r="H275" s="203">
        <v>48.635</v>
      </c>
      <c r="I275" s="204"/>
      <c r="J275" s="200"/>
      <c r="K275" s="200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140</v>
      </c>
      <c r="AU275" s="209" t="s">
        <v>82</v>
      </c>
      <c r="AV275" s="14" t="s">
        <v>82</v>
      </c>
      <c r="AW275" s="14" t="s">
        <v>33</v>
      </c>
      <c r="AX275" s="14" t="s">
        <v>72</v>
      </c>
      <c r="AY275" s="209" t="s">
        <v>131</v>
      </c>
    </row>
    <row r="276" spans="2:51" s="14" customFormat="1" ht="12">
      <c r="B276" s="199"/>
      <c r="C276" s="200"/>
      <c r="D276" s="190" t="s">
        <v>140</v>
      </c>
      <c r="E276" s="201" t="s">
        <v>19</v>
      </c>
      <c r="F276" s="202" t="s">
        <v>447</v>
      </c>
      <c r="G276" s="200"/>
      <c r="H276" s="203">
        <v>104.18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140</v>
      </c>
      <c r="AU276" s="209" t="s">
        <v>82</v>
      </c>
      <c r="AV276" s="14" t="s">
        <v>82</v>
      </c>
      <c r="AW276" s="14" t="s">
        <v>33</v>
      </c>
      <c r="AX276" s="14" t="s">
        <v>72</v>
      </c>
      <c r="AY276" s="209" t="s">
        <v>131</v>
      </c>
    </row>
    <row r="277" spans="2:51" s="14" customFormat="1" ht="12">
      <c r="B277" s="199"/>
      <c r="C277" s="200"/>
      <c r="D277" s="190" t="s">
        <v>140</v>
      </c>
      <c r="E277" s="201" t="s">
        <v>19</v>
      </c>
      <c r="F277" s="202" t="s">
        <v>448</v>
      </c>
      <c r="G277" s="200"/>
      <c r="H277" s="203">
        <v>129.374</v>
      </c>
      <c r="I277" s="204"/>
      <c r="J277" s="200"/>
      <c r="K277" s="200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140</v>
      </c>
      <c r="AU277" s="209" t="s">
        <v>82</v>
      </c>
      <c r="AV277" s="14" t="s">
        <v>82</v>
      </c>
      <c r="AW277" s="14" t="s">
        <v>33</v>
      </c>
      <c r="AX277" s="14" t="s">
        <v>72</v>
      </c>
      <c r="AY277" s="209" t="s">
        <v>131</v>
      </c>
    </row>
    <row r="278" spans="2:51" s="16" customFormat="1" ht="12">
      <c r="B278" s="231"/>
      <c r="C278" s="232"/>
      <c r="D278" s="190" t="s">
        <v>140</v>
      </c>
      <c r="E278" s="233" t="s">
        <v>19</v>
      </c>
      <c r="F278" s="234" t="s">
        <v>291</v>
      </c>
      <c r="G278" s="232"/>
      <c r="H278" s="235">
        <v>1540.5890000000002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140</v>
      </c>
      <c r="AU278" s="241" t="s">
        <v>82</v>
      </c>
      <c r="AV278" s="16" t="s">
        <v>138</v>
      </c>
      <c r="AW278" s="16" t="s">
        <v>33</v>
      </c>
      <c r="AX278" s="16" t="s">
        <v>80</v>
      </c>
      <c r="AY278" s="241" t="s">
        <v>131</v>
      </c>
    </row>
    <row r="279" spans="1:65" s="2" customFormat="1" ht="22.8">
      <c r="A279" s="36"/>
      <c r="B279" s="37"/>
      <c r="C279" s="175" t="s">
        <v>449</v>
      </c>
      <c r="D279" s="175" t="s">
        <v>133</v>
      </c>
      <c r="E279" s="176" t="s">
        <v>450</v>
      </c>
      <c r="F279" s="177" t="s">
        <v>451</v>
      </c>
      <c r="G279" s="178" t="s">
        <v>167</v>
      </c>
      <c r="H279" s="179">
        <v>13</v>
      </c>
      <c r="I279" s="180"/>
      <c r="J279" s="181">
        <f>ROUND(I279*H279,2)</f>
        <v>0</v>
      </c>
      <c r="K279" s="177" t="s">
        <v>151</v>
      </c>
      <c r="L279" s="41"/>
      <c r="M279" s="182" t="s">
        <v>19</v>
      </c>
      <c r="N279" s="183" t="s">
        <v>43</v>
      </c>
      <c r="O279" s="66"/>
      <c r="P279" s="184">
        <f>O279*H279</f>
        <v>0</v>
      </c>
      <c r="Q279" s="184">
        <v>0.00014</v>
      </c>
      <c r="R279" s="184">
        <f>Q279*H279</f>
        <v>0.0018199999999999998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227</v>
      </c>
      <c r="AT279" s="186" t="s">
        <v>133</v>
      </c>
      <c r="AU279" s="186" t="s">
        <v>82</v>
      </c>
      <c r="AY279" s="19" t="s">
        <v>131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80</v>
      </c>
      <c r="BK279" s="187">
        <f>ROUND(I279*H279,2)</f>
        <v>0</v>
      </c>
      <c r="BL279" s="19" t="s">
        <v>227</v>
      </c>
      <c r="BM279" s="186" t="s">
        <v>452</v>
      </c>
    </row>
    <row r="280" spans="2:51" s="13" customFormat="1" ht="12">
      <c r="B280" s="188"/>
      <c r="C280" s="189"/>
      <c r="D280" s="190" t="s">
        <v>140</v>
      </c>
      <c r="E280" s="191" t="s">
        <v>19</v>
      </c>
      <c r="F280" s="192" t="s">
        <v>453</v>
      </c>
      <c r="G280" s="189"/>
      <c r="H280" s="191" t="s">
        <v>19</v>
      </c>
      <c r="I280" s="193"/>
      <c r="J280" s="189"/>
      <c r="K280" s="189"/>
      <c r="L280" s="194"/>
      <c r="M280" s="195"/>
      <c r="N280" s="196"/>
      <c r="O280" s="196"/>
      <c r="P280" s="196"/>
      <c r="Q280" s="196"/>
      <c r="R280" s="196"/>
      <c r="S280" s="196"/>
      <c r="T280" s="197"/>
      <c r="AT280" s="198" t="s">
        <v>140</v>
      </c>
      <c r="AU280" s="198" t="s">
        <v>82</v>
      </c>
      <c r="AV280" s="13" t="s">
        <v>80</v>
      </c>
      <c r="AW280" s="13" t="s">
        <v>33</v>
      </c>
      <c r="AX280" s="13" t="s">
        <v>72</v>
      </c>
      <c r="AY280" s="198" t="s">
        <v>131</v>
      </c>
    </row>
    <row r="281" spans="2:51" s="13" customFormat="1" ht="12">
      <c r="B281" s="188"/>
      <c r="C281" s="189"/>
      <c r="D281" s="190" t="s">
        <v>140</v>
      </c>
      <c r="E281" s="191" t="s">
        <v>19</v>
      </c>
      <c r="F281" s="192" t="s">
        <v>454</v>
      </c>
      <c r="G281" s="189"/>
      <c r="H281" s="191" t="s">
        <v>19</v>
      </c>
      <c r="I281" s="193"/>
      <c r="J281" s="189"/>
      <c r="K281" s="189"/>
      <c r="L281" s="194"/>
      <c r="M281" s="195"/>
      <c r="N281" s="196"/>
      <c r="O281" s="196"/>
      <c r="P281" s="196"/>
      <c r="Q281" s="196"/>
      <c r="R281" s="196"/>
      <c r="S281" s="196"/>
      <c r="T281" s="197"/>
      <c r="AT281" s="198" t="s">
        <v>140</v>
      </c>
      <c r="AU281" s="198" t="s">
        <v>82</v>
      </c>
      <c r="AV281" s="13" t="s">
        <v>80</v>
      </c>
      <c r="AW281" s="13" t="s">
        <v>33</v>
      </c>
      <c r="AX281" s="13" t="s">
        <v>72</v>
      </c>
      <c r="AY281" s="198" t="s">
        <v>131</v>
      </c>
    </row>
    <row r="282" spans="2:51" s="13" customFormat="1" ht="12">
      <c r="B282" s="188"/>
      <c r="C282" s="189"/>
      <c r="D282" s="190" t="s">
        <v>140</v>
      </c>
      <c r="E282" s="191" t="s">
        <v>19</v>
      </c>
      <c r="F282" s="192" t="s">
        <v>455</v>
      </c>
      <c r="G282" s="189"/>
      <c r="H282" s="191" t="s">
        <v>19</v>
      </c>
      <c r="I282" s="193"/>
      <c r="J282" s="189"/>
      <c r="K282" s="189"/>
      <c r="L282" s="194"/>
      <c r="M282" s="195"/>
      <c r="N282" s="196"/>
      <c r="O282" s="196"/>
      <c r="P282" s="196"/>
      <c r="Q282" s="196"/>
      <c r="R282" s="196"/>
      <c r="S282" s="196"/>
      <c r="T282" s="197"/>
      <c r="AT282" s="198" t="s">
        <v>140</v>
      </c>
      <c r="AU282" s="198" t="s">
        <v>82</v>
      </c>
      <c r="AV282" s="13" t="s">
        <v>80</v>
      </c>
      <c r="AW282" s="13" t="s">
        <v>33</v>
      </c>
      <c r="AX282" s="13" t="s">
        <v>72</v>
      </c>
      <c r="AY282" s="198" t="s">
        <v>131</v>
      </c>
    </row>
    <row r="283" spans="2:51" s="13" customFormat="1" ht="12">
      <c r="B283" s="188"/>
      <c r="C283" s="189"/>
      <c r="D283" s="190" t="s">
        <v>140</v>
      </c>
      <c r="E283" s="191" t="s">
        <v>19</v>
      </c>
      <c r="F283" s="192" t="s">
        <v>456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140</v>
      </c>
      <c r="AU283" s="198" t="s">
        <v>82</v>
      </c>
      <c r="AV283" s="13" t="s">
        <v>80</v>
      </c>
      <c r="AW283" s="13" t="s">
        <v>33</v>
      </c>
      <c r="AX283" s="13" t="s">
        <v>72</v>
      </c>
      <c r="AY283" s="198" t="s">
        <v>131</v>
      </c>
    </row>
    <row r="284" spans="2:51" s="14" customFormat="1" ht="20.4">
      <c r="B284" s="199"/>
      <c r="C284" s="200"/>
      <c r="D284" s="190" t="s">
        <v>140</v>
      </c>
      <c r="E284" s="201" t="s">
        <v>19</v>
      </c>
      <c r="F284" s="202" t="s">
        <v>457</v>
      </c>
      <c r="G284" s="200"/>
      <c r="H284" s="203">
        <v>13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140</v>
      </c>
      <c r="AU284" s="209" t="s">
        <v>82</v>
      </c>
      <c r="AV284" s="14" t="s">
        <v>82</v>
      </c>
      <c r="AW284" s="14" t="s">
        <v>33</v>
      </c>
      <c r="AX284" s="14" t="s">
        <v>80</v>
      </c>
      <c r="AY284" s="209" t="s">
        <v>131</v>
      </c>
    </row>
    <row r="285" spans="1:65" s="2" customFormat="1" ht="22.8">
      <c r="A285" s="36"/>
      <c r="B285" s="37"/>
      <c r="C285" s="221" t="s">
        <v>458</v>
      </c>
      <c r="D285" s="221" t="s">
        <v>262</v>
      </c>
      <c r="E285" s="222" t="s">
        <v>459</v>
      </c>
      <c r="F285" s="223" t="s">
        <v>460</v>
      </c>
      <c r="G285" s="224" t="s">
        <v>167</v>
      </c>
      <c r="H285" s="225">
        <v>13</v>
      </c>
      <c r="I285" s="226"/>
      <c r="J285" s="227">
        <f>ROUND(I285*H285,2)</f>
        <v>0</v>
      </c>
      <c r="K285" s="223" t="s">
        <v>151</v>
      </c>
      <c r="L285" s="228"/>
      <c r="M285" s="229" t="s">
        <v>19</v>
      </c>
      <c r="N285" s="230" t="s">
        <v>43</v>
      </c>
      <c r="O285" s="66"/>
      <c r="P285" s="184">
        <f>O285*H285</f>
        <v>0</v>
      </c>
      <c r="Q285" s="184">
        <v>0.0609</v>
      </c>
      <c r="R285" s="184">
        <f>Q285*H285</f>
        <v>0.7917000000000001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266</v>
      </c>
      <c r="AT285" s="186" t="s">
        <v>262</v>
      </c>
      <c r="AU285" s="186" t="s">
        <v>82</v>
      </c>
      <c r="AY285" s="19" t="s">
        <v>131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80</v>
      </c>
      <c r="BK285" s="187">
        <f>ROUND(I285*H285,2)</f>
        <v>0</v>
      </c>
      <c r="BL285" s="19" t="s">
        <v>227</v>
      </c>
      <c r="BM285" s="186" t="s">
        <v>461</v>
      </c>
    </row>
    <row r="286" spans="2:51" s="14" customFormat="1" ht="12">
      <c r="B286" s="199"/>
      <c r="C286" s="200"/>
      <c r="D286" s="190" t="s">
        <v>140</v>
      </c>
      <c r="E286" s="201" t="s">
        <v>19</v>
      </c>
      <c r="F286" s="202" t="s">
        <v>462</v>
      </c>
      <c r="G286" s="200"/>
      <c r="H286" s="203">
        <v>13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140</v>
      </c>
      <c r="AU286" s="209" t="s">
        <v>82</v>
      </c>
      <c r="AV286" s="14" t="s">
        <v>82</v>
      </c>
      <c r="AW286" s="14" t="s">
        <v>33</v>
      </c>
      <c r="AX286" s="14" t="s">
        <v>80</v>
      </c>
      <c r="AY286" s="209" t="s">
        <v>131</v>
      </c>
    </row>
    <row r="287" spans="1:65" s="2" customFormat="1" ht="33" customHeight="1">
      <c r="A287" s="36"/>
      <c r="B287" s="37"/>
      <c r="C287" s="175" t="s">
        <v>463</v>
      </c>
      <c r="D287" s="175" t="s">
        <v>133</v>
      </c>
      <c r="E287" s="176" t="s">
        <v>464</v>
      </c>
      <c r="F287" s="177" t="s">
        <v>465</v>
      </c>
      <c r="G287" s="178" t="s">
        <v>167</v>
      </c>
      <c r="H287" s="179">
        <v>22</v>
      </c>
      <c r="I287" s="180"/>
      <c r="J287" s="181">
        <f>ROUND(I287*H287,2)</f>
        <v>0</v>
      </c>
      <c r="K287" s="177" t="s">
        <v>151</v>
      </c>
      <c r="L287" s="41"/>
      <c r="M287" s="182" t="s">
        <v>19</v>
      </c>
      <c r="N287" s="183" t="s">
        <v>43</v>
      </c>
      <c r="O287" s="66"/>
      <c r="P287" s="184">
        <f>O287*H287</f>
        <v>0</v>
      </c>
      <c r="Q287" s="184">
        <v>0.00014</v>
      </c>
      <c r="R287" s="184">
        <f>Q287*H287</f>
        <v>0.00308</v>
      </c>
      <c r="S287" s="184">
        <v>0</v>
      </c>
      <c r="T287" s="185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227</v>
      </c>
      <c r="AT287" s="186" t="s">
        <v>133</v>
      </c>
      <c r="AU287" s="186" t="s">
        <v>82</v>
      </c>
      <c r="AY287" s="19" t="s">
        <v>131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80</v>
      </c>
      <c r="BK287" s="187">
        <f>ROUND(I287*H287,2)</f>
        <v>0</v>
      </c>
      <c r="BL287" s="19" t="s">
        <v>227</v>
      </c>
      <c r="BM287" s="186" t="s">
        <v>466</v>
      </c>
    </row>
    <row r="288" spans="2:51" s="13" customFormat="1" ht="12">
      <c r="B288" s="188"/>
      <c r="C288" s="189"/>
      <c r="D288" s="190" t="s">
        <v>140</v>
      </c>
      <c r="E288" s="191" t="s">
        <v>19</v>
      </c>
      <c r="F288" s="192" t="s">
        <v>453</v>
      </c>
      <c r="G288" s="189"/>
      <c r="H288" s="191" t="s">
        <v>19</v>
      </c>
      <c r="I288" s="193"/>
      <c r="J288" s="189"/>
      <c r="K288" s="189"/>
      <c r="L288" s="194"/>
      <c r="M288" s="195"/>
      <c r="N288" s="196"/>
      <c r="O288" s="196"/>
      <c r="P288" s="196"/>
      <c r="Q288" s="196"/>
      <c r="R288" s="196"/>
      <c r="S288" s="196"/>
      <c r="T288" s="197"/>
      <c r="AT288" s="198" t="s">
        <v>140</v>
      </c>
      <c r="AU288" s="198" t="s">
        <v>82</v>
      </c>
      <c r="AV288" s="13" t="s">
        <v>80</v>
      </c>
      <c r="AW288" s="13" t="s">
        <v>33</v>
      </c>
      <c r="AX288" s="13" t="s">
        <v>72</v>
      </c>
      <c r="AY288" s="198" t="s">
        <v>131</v>
      </c>
    </row>
    <row r="289" spans="2:51" s="13" customFormat="1" ht="12">
      <c r="B289" s="188"/>
      <c r="C289" s="189"/>
      <c r="D289" s="190" t="s">
        <v>140</v>
      </c>
      <c r="E289" s="191" t="s">
        <v>19</v>
      </c>
      <c r="F289" s="192" t="s">
        <v>455</v>
      </c>
      <c r="G289" s="189"/>
      <c r="H289" s="191" t="s">
        <v>19</v>
      </c>
      <c r="I289" s="193"/>
      <c r="J289" s="189"/>
      <c r="K289" s="189"/>
      <c r="L289" s="194"/>
      <c r="M289" s="195"/>
      <c r="N289" s="196"/>
      <c r="O289" s="196"/>
      <c r="P289" s="196"/>
      <c r="Q289" s="196"/>
      <c r="R289" s="196"/>
      <c r="S289" s="196"/>
      <c r="T289" s="197"/>
      <c r="AT289" s="198" t="s">
        <v>140</v>
      </c>
      <c r="AU289" s="198" t="s">
        <v>82</v>
      </c>
      <c r="AV289" s="13" t="s">
        <v>80</v>
      </c>
      <c r="AW289" s="13" t="s">
        <v>33</v>
      </c>
      <c r="AX289" s="13" t="s">
        <v>72</v>
      </c>
      <c r="AY289" s="198" t="s">
        <v>131</v>
      </c>
    </row>
    <row r="290" spans="2:51" s="13" customFormat="1" ht="12">
      <c r="B290" s="188"/>
      <c r="C290" s="189"/>
      <c r="D290" s="190" t="s">
        <v>140</v>
      </c>
      <c r="E290" s="191" t="s">
        <v>19</v>
      </c>
      <c r="F290" s="192" t="s">
        <v>454</v>
      </c>
      <c r="G290" s="189"/>
      <c r="H290" s="191" t="s">
        <v>19</v>
      </c>
      <c r="I290" s="193"/>
      <c r="J290" s="189"/>
      <c r="K290" s="189"/>
      <c r="L290" s="194"/>
      <c r="M290" s="195"/>
      <c r="N290" s="196"/>
      <c r="O290" s="196"/>
      <c r="P290" s="196"/>
      <c r="Q290" s="196"/>
      <c r="R290" s="196"/>
      <c r="S290" s="196"/>
      <c r="T290" s="197"/>
      <c r="AT290" s="198" t="s">
        <v>140</v>
      </c>
      <c r="AU290" s="198" t="s">
        <v>82</v>
      </c>
      <c r="AV290" s="13" t="s">
        <v>80</v>
      </c>
      <c r="AW290" s="13" t="s">
        <v>33</v>
      </c>
      <c r="AX290" s="13" t="s">
        <v>72</v>
      </c>
      <c r="AY290" s="198" t="s">
        <v>131</v>
      </c>
    </row>
    <row r="291" spans="2:51" s="14" customFormat="1" ht="12">
      <c r="B291" s="199"/>
      <c r="C291" s="200"/>
      <c r="D291" s="190" t="s">
        <v>140</v>
      </c>
      <c r="E291" s="201" t="s">
        <v>19</v>
      </c>
      <c r="F291" s="202" t="s">
        <v>467</v>
      </c>
      <c r="G291" s="200"/>
      <c r="H291" s="203">
        <v>22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140</v>
      </c>
      <c r="AU291" s="209" t="s">
        <v>82</v>
      </c>
      <c r="AV291" s="14" t="s">
        <v>82</v>
      </c>
      <c r="AW291" s="14" t="s">
        <v>33</v>
      </c>
      <c r="AX291" s="14" t="s">
        <v>72</v>
      </c>
      <c r="AY291" s="209" t="s">
        <v>131</v>
      </c>
    </row>
    <row r="292" spans="2:51" s="16" customFormat="1" ht="12">
      <c r="B292" s="231"/>
      <c r="C292" s="232"/>
      <c r="D292" s="190" t="s">
        <v>140</v>
      </c>
      <c r="E292" s="233" t="s">
        <v>19</v>
      </c>
      <c r="F292" s="234" t="s">
        <v>291</v>
      </c>
      <c r="G292" s="232"/>
      <c r="H292" s="235">
        <v>22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140</v>
      </c>
      <c r="AU292" s="241" t="s">
        <v>82</v>
      </c>
      <c r="AV292" s="16" t="s">
        <v>138</v>
      </c>
      <c r="AW292" s="16" t="s">
        <v>33</v>
      </c>
      <c r="AX292" s="16" t="s">
        <v>80</v>
      </c>
      <c r="AY292" s="241" t="s">
        <v>131</v>
      </c>
    </row>
    <row r="293" spans="1:65" s="2" customFormat="1" ht="33" customHeight="1">
      <c r="A293" s="36"/>
      <c r="B293" s="37"/>
      <c r="C293" s="221" t="s">
        <v>468</v>
      </c>
      <c r="D293" s="221" t="s">
        <v>262</v>
      </c>
      <c r="E293" s="222" t="s">
        <v>469</v>
      </c>
      <c r="F293" s="223" t="s">
        <v>470</v>
      </c>
      <c r="G293" s="224" t="s">
        <v>167</v>
      </c>
      <c r="H293" s="225">
        <v>26.4</v>
      </c>
      <c r="I293" s="226"/>
      <c r="J293" s="227">
        <f>ROUND(I293*H293,2)</f>
        <v>0</v>
      </c>
      <c r="K293" s="223" t="s">
        <v>151</v>
      </c>
      <c r="L293" s="228"/>
      <c r="M293" s="229" t="s">
        <v>19</v>
      </c>
      <c r="N293" s="230" t="s">
        <v>43</v>
      </c>
      <c r="O293" s="66"/>
      <c r="P293" s="184">
        <f>O293*H293</f>
        <v>0</v>
      </c>
      <c r="Q293" s="184">
        <v>0.0609</v>
      </c>
      <c r="R293" s="184">
        <f>Q293*H293</f>
        <v>1.60776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266</v>
      </c>
      <c r="AT293" s="186" t="s">
        <v>262</v>
      </c>
      <c r="AU293" s="186" t="s">
        <v>82</v>
      </c>
      <c r="AY293" s="19" t="s">
        <v>131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80</v>
      </c>
      <c r="BK293" s="187">
        <f>ROUND(I293*H293,2)</f>
        <v>0</v>
      </c>
      <c r="BL293" s="19" t="s">
        <v>227</v>
      </c>
      <c r="BM293" s="186" t="s">
        <v>471</v>
      </c>
    </row>
    <row r="294" spans="2:51" s="14" customFormat="1" ht="12">
      <c r="B294" s="199"/>
      <c r="C294" s="200"/>
      <c r="D294" s="190" t="s">
        <v>140</v>
      </c>
      <c r="E294" s="201" t="s">
        <v>19</v>
      </c>
      <c r="F294" s="202" t="s">
        <v>472</v>
      </c>
      <c r="G294" s="200"/>
      <c r="H294" s="203">
        <v>22</v>
      </c>
      <c r="I294" s="204"/>
      <c r="J294" s="200"/>
      <c r="K294" s="200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140</v>
      </c>
      <c r="AU294" s="209" t="s">
        <v>82</v>
      </c>
      <c r="AV294" s="14" t="s">
        <v>82</v>
      </c>
      <c r="AW294" s="14" t="s">
        <v>33</v>
      </c>
      <c r="AX294" s="14" t="s">
        <v>80</v>
      </c>
      <c r="AY294" s="209" t="s">
        <v>131</v>
      </c>
    </row>
    <row r="295" spans="2:51" s="14" customFormat="1" ht="12">
      <c r="B295" s="199"/>
      <c r="C295" s="200"/>
      <c r="D295" s="190" t="s">
        <v>140</v>
      </c>
      <c r="E295" s="200"/>
      <c r="F295" s="202" t="s">
        <v>473</v>
      </c>
      <c r="G295" s="200"/>
      <c r="H295" s="203">
        <v>26.4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140</v>
      </c>
      <c r="AU295" s="209" t="s">
        <v>82</v>
      </c>
      <c r="AV295" s="14" t="s">
        <v>82</v>
      </c>
      <c r="AW295" s="14" t="s">
        <v>4</v>
      </c>
      <c r="AX295" s="14" t="s">
        <v>80</v>
      </c>
      <c r="AY295" s="209" t="s">
        <v>131</v>
      </c>
    </row>
    <row r="296" spans="1:65" s="2" customFormat="1" ht="33" customHeight="1">
      <c r="A296" s="36"/>
      <c r="B296" s="37"/>
      <c r="C296" s="175" t="s">
        <v>474</v>
      </c>
      <c r="D296" s="175" t="s">
        <v>133</v>
      </c>
      <c r="E296" s="176" t="s">
        <v>475</v>
      </c>
      <c r="F296" s="177" t="s">
        <v>476</v>
      </c>
      <c r="G296" s="178" t="s">
        <v>167</v>
      </c>
      <c r="H296" s="179">
        <v>1055.141</v>
      </c>
      <c r="I296" s="180"/>
      <c r="J296" s="181">
        <f>ROUND(I296*H296,2)</f>
        <v>0</v>
      </c>
      <c r="K296" s="177" t="s">
        <v>151</v>
      </c>
      <c r="L296" s="41"/>
      <c r="M296" s="182" t="s">
        <v>19</v>
      </c>
      <c r="N296" s="183" t="s">
        <v>43</v>
      </c>
      <c r="O296" s="66"/>
      <c r="P296" s="184">
        <f>O296*H296</f>
        <v>0</v>
      </c>
      <c r="Q296" s="184">
        <v>0.00014</v>
      </c>
      <c r="R296" s="184">
        <f>Q296*H296</f>
        <v>0.14771974</v>
      </c>
      <c r="S296" s="184">
        <v>0</v>
      </c>
      <c r="T296" s="18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227</v>
      </c>
      <c r="AT296" s="186" t="s">
        <v>133</v>
      </c>
      <c r="AU296" s="186" t="s">
        <v>82</v>
      </c>
      <c r="AY296" s="19" t="s">
        <v>131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80</v>
      </c>
      <c r="BK296" s="187">
        <f>ROUND(I296*H296,2)</f>
        <v>0</v>
      </c>
      <c r="BL296" s="19" t="s">
        <v>227</v>
      </c>
      <c r="BM296" s="186" t="s">
        <v>477</v>
      </c>
    </row>
    <row r="297" spans="2:51" s="13" customFormat="1" ht="12">
      <c r="B297" s="188"/>
      <c r="C297" s="189"/>
      <c r="D297" s="190" t="s">
        <v>140</v>
      </c>
      <c r="E297" s="191" t="s">
        <v>19</v>
      </c>
      <c r="F297" s="192" t="s">
        <v>453</v>
      </c>
      <c r="G297" s="189"/>
      <c r="H297" s="191" t="s">
        <v>19</v>
      </c>
      <c r="I297" s="193"/>
      <c r="J297" s="189"/>
      <c r="K297" s="189"/>
      <c r="L297" s="194"/>
      <c r="M297" s="195"/>
      <c r="N297" s="196"/>
      <c r="O297" s="196"/>
      <c r="P297" s="196"/>
      <c r="Q297" s="196"/>
      <c r="R297" s="196"/>
      <c r="S297" s="196"/>
      <c r="T297" s="197"/>
      <c r="AT297" s="198" t="s">
        <v>140</v>
      </c>
      <c r="AU297" s="198" t="s">
        <v>82</v>
      </c>
      <c r="AV297" s="13" t="s">
        <v>80</v>
      </c>
      <c r="AW297" s="13" t="s">
        <v>33</v>
      </c>
      <c r="AX297" s="13" t="s">
        <v>72</v>
      </c>
      <c r="AY297" s="198" t="s">
        <v>131</v>
      </c>
    </row>
    <row r="298" spans="2:51" s="13" customFormat="1" ht="12">
      <c r="B298" s="188"/>
      <c r="C298" s="189"/>
      <c r="D298" s="190" t="s">
        <v>140</v>
      </c>
      <c r="E298" s="191" t="s">
        <v>19</v>
      </c>
      <c r="F298" s="192" t="s">
        <v>455</v>
      </c>
      <c r="G298" s="189"/>
      <c r="H298" s="191" t="s">
        <v>19</v>
      </c>
      <c r="I298" s="193"/>
      <c r="J298" s="189"/>
      <c r="K298" s="189"/>
      <c r="L298" s="194"/>
      <c r="M298" s="195"/>
      <c r="N298" s="196"/>
      <c r="O298" s="196"/>
      <c r="P298" s="196"/>
      <c r="Q298" s="196"/>
      <c r="R298" s="196"/>
      <c r="S298" s="196"/>
      <c r="T298" s="197"/>
      <c r="AT298" s="198" t="s">
        <v>140</v>
      </c>
      <c r="AU298" s="198" t="s">
        <v>82</v>
      </c>
      <c r="AV298" s="13" t="s">
        <v>80</v>
      </c>
      <c r="AW298" s="13" t="s">
        <v>33</v>
      </c>
      <c r="AX298" s="13" t="s">
        <v>72</v>
      </c>
      <c r="AY298" s="198" t="s">
        <v>131</v>
      </c>
    </row>
    <row r="299" spans="2:51" s="13" customFormat="1" ht="12">
      <c r="B299" s="188"/>
      <c r="C299" s="189"/>
      <c r="D299" s="190" t="s">
        <v>140</v>
      </c>
      <c r="E299" s="191" t="s">
        <v>19</v>
      </c>
      <c r="F299" s="192" t="s">
        <v>454</v>
      </c>
      <c r="G299" s="189"/>
      <c r="H299" s="191" t="s">
        <v>19</v>
      </c>
      <c r="I299" s="193"/>
      <c r="J299" s="189"/>
      <c r="K299" s="189"/>
      <c r="L299" s="194"/>
      <c r="M299" s="195"/>
      <c r="N299" s="196"/>
      <c r="O299" s="196"/>
      <c r="P299" s="196"/>
      <c r="Q299" s="196"/>
      <c r="R299" s="196"/>
      <c r="S299" s="196"/>
      <c r="T299" s="197"/>
      <c r="AT299" s="198" t="s">
        <v>140</v>
      </c>
      <c r="AU299" s="198" t="s">
        <v>82</v>
      </c>
      <c r="AV299" s="13" t="s">
        <v>80</v>
      </c>
      <c r="AW299" s="13" t="s">
        <v>33</v>
      </c>
      <c r="AX299" s="13" t="s">
        <v>72</v>
      </c>
      <c r="AY299" s="198" t="s">
        <v>131</v>
      </c>
    </row>
    <row r="300" spans="2:51" s="14" customFormat="1" ht="12">
      <c r="B300" s="199"/>
      <c r="C300" s="200"/>
      <c r="D300" s="190" t="s">
        <v>140</v>
      </c>
      <c r="E300" s="201" t="s">
        <v>19</v>
      </c>
      <c r="F300" s="202" t="s">
        <v>478</v>
      </c>
      <c r="G300" s="200"/>
      <c r="H300" s="203">
        <v>1030.138</v>
      </c>
      <c r="I300" s="204"/>
      <c r="J300" s="200"/>
      <c r="K300" s="200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140</v>
      </c>
      <c r="AU300" s="209" t="s">
        <v>82</v>
      </c>
      <c r="AV300" s="14" t="s">
        <v>82</v>
      </c>
      <c r="AW300" s="14" t="s">
        <v>33</v>
      </c>
      <c r="AX300" s="14" t="s">
        <v>72</v>
      </c>
      <c r="AY300" s="209" t="s">
        <v>131</v>
      </c>
    </row>
    <row r="301" spans="2:51" s="14" customFormat="1" ht="20.4">
      <c r="B301" s="199"/>
      <c r="C301" s="200"/>
      <c r="D301" s="190" t="s">
        <v>140</v>
      </c>
      <c r="E301" s="201" t="s">
        <v>19</v>
      </c>
      <c r="F301" s="202" t="s">
        <v>479</v>
      </c>
      <c r="G301" s="200"/>
      <c r="H301" s="203">
        <v>14.91</v>
      </c>
      <c r="I301" s="204"/>
      <c r="J301" s="200"/>
      <c r="K301" s="200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140</v>
      </c>
      <c r="AU301" s="209" t="s">
        <v>82</v>
      </c>
      <c r="AV301" s="14" t="s">
        <v>82</v>
      </c>
      <c r="AW301" s="14" t="s">
        <v>33</v>
      </c>
      <c r="AX301" s="14" t="s">
        <v>72</v>
      </c>
      <c r="AY301" s="209" t="s">
        <v>131</v>
      </c>
    </row>
    <row r="302" spans="2:51" s="14" customFormat="1" ht="20.4">
      <c r="B302" s="199"/>
      <c r="C302" s="200"/>
      <c r="D302" s="190" t="s">
        <v>140</v>
      </c>
      <c r="E302" s="201" t="s">
        <v>19</v>
      </c>
      <c r="F302" s="202" t="s">
        <v>480</v>
      </c>
      <c r="G302" s="200"/>
      <c r="H302" s="203">
        <v>10.093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140</v>
      </c>
      <c r="AU302" s="209" t="s">
        <v>82</v>
      </c>
      <c r="AV302" s="14" t="s">
        <v>82</v>
      </c>
      <c r="AW302" s="14" t="s">
        <v>33</v>
      </c>
      <c r="AX302" s="14" t="s">
        <v>72</v>
      </c>
      <c r="AY302" s="209" t="s">
        <v>131</v>
      </c>
    </row>
    <row r="303" spans="2:51" s="16" customFormat="1" ht="12">
      <c r="B303" s="231"/>
      <c r="C303" s="232"/>
      <c r="D303" s="190" t="s">
        <v>140</v>
      </c>
      <c r="E303" s="233" t="s">
        <v>19</v>
      </c>
      <c r="F303" s="234" t="s">
        <v>291</v>
      </c>
      <c r="G303" s="232"/>
      <c r="H303" s="235">
        <v>1055.141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140</v>
      </c>
      <c r="AU303" s="241" t="s">
        <v>82</v>
      </c>
      <c r="AV303" s="16" t="s">
        <v>138</v>
      </c>
      <c r="AW303" s="16" t="s">
        <v>33</v>
      </c>
      <c r="AX303" s="16" t="s">
        <v>80</v>
      </c>
      <c r="AY303" s="241" t="s">
        <v>131</v>
      </c>
    </row>
    <row r="304" spans="1:65" s="2" customFormat="1" ht="22.8">
      <c r="A304" s="36"/>
      <c r="B304" s="37"/>
      <c r="C304" s="221" t="s">
        <v>481</v>
      </c>
      <c r="D304" s="221" t="s">
        <v>262</v>
      </c>
      <c r="E304" s="222" t="s">
        <v>482</v>
      </c>
      <c r="F304" s="223" t="s">
        <v>483</v>
      </c>
      <c r="G304" s="224" t="s">
        <v>167</v>
      </c>
      <c r="H304" s="225">
        <v>1107.898</v>
      </c>
      <c r="I304" s="226"/>
      <c r="J304" s="227">
        <f>ROUND(I304*H304,2)</f>
        <v>0</v>
      </c>
      <c r="K304" s="223" t="s">
        <v>151</v>
      </c>
      <c r="L304" s="228"/>
      <c r="M304" s="229" t="s">
        <v>19</v>
      </c>
      <c r="N304" s="230" t="s">
        <v>43</v>
      </c>
      <c r="O304" s="66"/>
      <c r="P304" s="184">
        <f>O304*H304</f>
        <v>0</v>
      </c>
      <c r="Q304" s="184">
        <v>0.0124</v>
      </c>
      <c r="R304" s="184">
        <f>Q304*H304</f>
        <v>13.737935199999999</v>
      </c>
      <c r="S304" s="184">
        <v>0</v>
      </c>
      <c r="T304" s="185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266</v>
      </c>
      <c r="AT304" s="186" t="s">
        <v>262</v>
      </c>
      <c r="AU304" s="186" t="s">
        <v>82</v>
      </c>
      <c r="AY304" s="19" t="s">
        <v>131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9" t="s">
        <v>80</v>
      </c>
      <c r="BK304" s="187">
        <f>ROUND(I304*H304,2)</f>
        <v>0</v>
      </c>
      <c r="BL304" s="19" t="s">
        <v>227</v>
      </c>
      <c r="BM304" s="186" t="s">
        <v>484</v>
      </c>
    </row>
    <row r="305" spans="2:51" s="13" customFormat="1" ht="12">
      <c r="B305" s="188"/>
      <c r="C305" s="189"/>
      <c r="D305" s="190" t="s">
        <v>140</v>
      </c>
      <c r="E305" s="191" t="s">
        <v>19</v>
      </c>
      <c r="F305" s="192" t="s">
        <v>485</v>
      </c>
      <c r="G305" s="189"/>
      <c r="H305" s="191" t="s">
        <v>19</v>
      </c>
      <c r="I305" s="193"/>
      <c r="J305" s="189"/>
      <c r="K305" s="189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140</v>
      </c>
      <c r="AU305" s="198" t="s">
        <v>82</v>
      </c>
      <c r="AV305" s="13" t="s">
        <v>80</v>
      </c>
      <c r="AW305" s="13" t="s">
        <v>33</v>
      </c>
      <c r="AX305" s="13" t="s">
        <v>72</v>
      </c>
      <c r="AY305" s="198" t="s">
        <v>131</v>
      </c>
    </row>
    <row r="306" spans="2:51" s="14" customFormat="1" ht="12">
      <c r="B306" s="199"/>
      <c r="C306" s="200"/>
      <c r="D306" s="190" t="s">
        <v>140</v>
      </c>
      <c r="E306" s="201" t="s">
        <v>19</v>
      </c>
      <c r="F306" s="202" t="s">
        <v>486</v>
      </c>
      <c r="G306" s="200"/>
      <c r="H306" s="203">
        <v>1055.141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140</v>
      </c>
      <c r="AU306" s="209" t="s">
        <v>82</v>
      </c>
      <c r="AV306" s="14" t="s">
        <v>82</v>
      </c>
      <c r="AW306" s="14" t="s">
        <v>33</v>
      </c>
      <c r="AX306" s="14" t="s">
        <v>80</v>
      </c>
      <c r="AY306" s="209" t="s">
        <v>131</v>
      </c>
    </row>
    <row r="307" spans="2:51" s="14" customFormat="1" ht="12">
      <c r="B307" s="199"/>
      <c r="C307" s="200"/>
      <c r="D307" s="190" t="s">
        <v>140</v>
      </c>
      <c r="E307" s="200"/>
      <c r="F307" s="202" t="s">
        <v>487</v>
      </c>
      <c r="G307" s="200"/>
      <c r="H307" s="203">
        <v>1107.898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140</v>
      </c>
      <c r="AU307" s="209" t="s">
        <v>82</v>
      </c>
      <c r="AV307" s="14" t="s">
        <v>82</v>
      </c>
      <c r="AW307" s="14" t="s">
        <v>4</v>
      </c>
      <c r="AX307" s="14" t="s">
        <v>80</v>
      </c>
      <c r="AY307" s="209" t="s">
        <v>131</v>
      </c>
    </row>
    <row r="308" spans="1:65" s="2" customFormat="1" ht="22.8">
      <c r="A308" s="36"/>
      <c r="B308" s="37"/>
      <c r="C308" s="175" t="s">
        <v>488</v>
      </c>
      <c r="D308" s="175" t="s">
        <v>133</v>
      </c>
      <c r="E308" s="176" t="s">
        <v>489</v>
      </c>
      <c r="F308" s="177" t="s">
        <v>490</v>
      </c>
      <c r="G308" s="178" t="s">
        <v>136</v>
      </c>
      <c r="H308" s="179">
        <v>112.11</v>
      </c>
      <c r="I308" s="180"/>
      <c r="J308" s="181">
        <f>ROUND(I308*H308,2)</f>
        <v>0</v>
      </c>
      <c r="K308" s="177" t="s">
        <v>151</v>
      </c>
      <c r="L308" s="41"/>
      <c r="M308" s="182" t="s">
        <v>19</v>
      </c>
      <c r="N308" s="183" t="s">
        <v>43</v>
      </c>
      <c r="O308" s="66"/>
      <c r="P308" s="184">
        <f>O308*H308</f>
        <v>0</v>
      </c>
      <c r="Q308" s="184">
        <v>0.00012</v>
      </c>
      <c r="R308" s="184">
        <f>Q308*H308</f>
        <v>0.0134532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227</v>
      </c>
      <c r="AT308" s="186" t="s">
        <v>133</v>
      </c>
      <c r="AU308" s="186" t="s">
        <v>82</v>
      </c>
      <c r="AY308" s="19" t="s">
        <v>131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80</v>
      </c>
      <c r="BK308" s="187">
        <f>ROUND(I308*H308,2)</f>
        <v>0</v>
      </c>
      <c r="BL308" s="19" t="s">
        <v>227</v>
      </c>
      <c r="BM308" s="186" t="s">
        <v>491</v>
      </c>
    </row>
    <row r="309" spans="2:51" s="13" customFormat="1" ht="12">
      <c r="B309" s="188"/>
      <c r="C309" s="189"/>
      <c r="D309" s="190" t="s">
        <v>140</v>
      </c>
      <c r="E309" s="191" t="s">
        <v>19</v>
      </c>
      <c r="F309" s="192" t="s">
        <v>453</v>
      </c>
      <c r="G309" s="189"/>
      <c r="H309" s="191" t="s">
        <v>19</v>
      </c>
      <c r="I309" s="193"/>
      <c r="J309" s="189"/>
      <c r="K309" s="189"/>
      <c r="L309" s="194"/>
      <c r="M309" s="195"/>
      <c r="N309" s="196"/>
      <c r="O309" s="196"/>
      <c r="P309" s="196"/>
      <c r="Q309" s="196"/>
      <c r="R309" s="196"/>
      <c r="S309" s="196"/>
      <c r="T309" s="197"/>
      <c r="AT309" s="198" t="s">
        <v>140</v>
      </c>
      <c r="AU309" s="198" t="s">
        <v>82</v>
      </c>
      <c r="AV309" s="13" t="s">
        <v>80</v>
      </c>
      <c r="AW309" s="13" t="s">
        <v>33</v>
      </c>
      <c r="AX309" s="13" t="s">
        <v>72</v>
      </c>
      <c r="AY309" s="198" t="s">
        <v>131</v>
      </c>
    </row>
    <row r="310" spans="2:51" s="13" customFormat="1" ht="20.4">
      <c r="B310" s="188"/>
      <c r="C310" s="189"/>
      <c r="D310" s="190" t="s">
        <v>140</v>
      </c>
      <c r="E310" s="191" t="s">
        <v>19</v>
      </c>
      <c r="F310" s="192" t="s">
        <v>492</v>
      </c>
      <c r="G310" s="189"/>
      <c r="H310" s="191" t="s">
        <v>19</v>
      </c>
      <c r="I310" s="193"/>
      <c r="J310" s="189"/>
      <c r="K310" s="189"/>
      <c r="L310" s="194"/>
      <c r="M310" s="195"/>
      <c r="N310" s="196"/>
      <c r="O310" s="196"/>
      <c r="P310" s="196"/>
      <c r="Q310" s="196"/>
      <c r="R310" s="196"/>
      <c r="S310" s="196"/>
      <c r="T310" s="197"/>
      <c r="AT310" s="198" t="s">
        <v>140</v>
      </c>
      <c r="AU310" s="198" t="s">
        <v>82</v>
      </c>
      <c r="AV310" s="13" t="s">
        <v>80</v>
      </c>
      <c r="AW310" s="13" t="s">
        <v>33</v>
      </c>
      <c r="AX310" s="13" t="s">
        <v>72</v>
      </c>
      <c r="AY310" s="198" t="s">
        <v>131</v>
      </c>
    </row>
    <row r="311" spans="2:51" s="13" customFormat="1" ht="12">
      <c r="B311" s="188"/>
      <c r="C311" s="189"/>
      <c r="D311" s="190" t="s">
        <v>140</v>
      </c>
      <c r="E311" s="191" t="s">
        <v>19</v>
      </c>
      <c r="F311" s="192" t="s">
        <v>454</v>
      </c>
      <c r="G311" s="189"/>
      <c r="H311" s="191" t="s">
        <v>19</v>
      </c>
      <c r="I311" s="193"/>
      <c r="J311" s="189"/>
      <c r="K311" s="189"/>
      <c r="L311" s="194"/>
      <c r="M311" s="195"/>
      <c r="N311" s="196"/>
      <c r="O311" s="196"/>
      <c r="P311" s="196"/>
      <c r="Q311" s="196"/>
      <c r="R311" s="196"/>
      <c r="S311" s="196"/>
      <c r="T311" s="197"/>
      <c r="AT311" s="198" t="s">
        <v>140</v>
      </c>
      <c r="AU311" s="198" t="s">
        <v>82</v>
      </c>
      <c r="AV311" s="13" t="s">
        <v>80</v>
      </c>
      <c r="AW311" s="13" t="s">
        <v>33</v>
      </c>
      <c r="AX311" s="13" t="s">
        <v>72</v>
      </c>
      <c r="AY311" s="198" t="s">
        <v>131</v>
      </c>
    </row>
    <row r="312" spans="2:51" s="14" customFormat="1" ht="20.4">
      <c r="B312" s="199"/>
      <c r="C312" s="200"/>
      <c r="D312" s="190" t="s">
        <v>140</v>
      </c>
      <c r="E312" s="201" t="s">
        <v>19</v>
      </c>
      <c r="F312" s="202" t="s">
        <v>493</v>
      </c>
      <c r="G312" s="200"/>
      <c r="H312" s="203">
        <v>112.11</v>
      </c>
      <c r="I312" s="204"/>
      <c r="J312" s="200"/>
      <c r="K312" s="200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140</v>
      </c>
      <c r="AU312" s="209" t="s">
        <v>82</v>
      </c>
      <c r="AV312" s="14" t="s">
        <v>82</v>
      </c>
      <c r="AW312" s="14" t="s">
        <v>33</v>
      </c>
      <c r="AX312" s="14" t="s">
        <v>80</v>
      </c>
      <c r="AY312" s="209" t="s">
        <v>131</v>
      </c>
    </row>
    <row r="313" spans="1:65" s="2" customFormat="1" ht="44.25" customHeight="1">
      <c r="A313" s="36"/>
      <c r="B313" s="37"/>
      <c r="C313" s="175" t="s">
        <v>494</v>
      </c>
      <c r="D313" s="175" t="s">
        <v>133</v>
      </c>
      <c r="E313" s="176" t="s">
        <v>495</v>
      </c>
      <c r="F313" s="177" t="s">
        <v>496</v>
      </c>
      <c r="G313" s="178" t="s">
        <v>136</v>
      </c>
      <c r="H313" s="179">
        <v>27.376</v>
      </c>
      <c r="I313" s="180"/>
      <c r="J313" s="181">
        <f>ROUND(I313*H313,2)</f>
        <v>0</v>
      </c>
      <c r="K313" s="177" t="s">
        <v>137</v>
      </c>
      <c r="L313" s="41"/>
      <c r="M313" s="182" t="s">
        <v>19</v>
      </c>
      <c r="N313" s="183" t="s">
        <v>43</v>
      </c>
      <c r="O313" s="66"/>
      <c r="P313" s="184">
        <f>O313*H313</f>
        <v>0</v>
      </c>
      <c r="Q313" s="184">
        <v>8E-05</v>
      </c>
      <c r="R313" s="184">
        <f>Q313*H313</f>
        <v>0.00219008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227</v>
      </c>
      <c r="AT313" s="186" t="s">
        <v>133</v>
      </c>
      <c r="AU313" s="186" t="s">
        <v>82</v>
      </c>
      <c r="AY313" s="19" t="s">
        <v>131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80</v>
      </c>
      <c r="BK313" s="187">
        <f>ROUND(I313*H313,2)</f>
        <v>0</v>
      </c>
      <c r="BL313" s="19" t="s">
        <v>227</v>
      </c>
      <c r="BM313" s="186" t="s">
        <v>497</v>
      </c>
    </row>
    <row r="314" spans="2:51" s="13" customFormat="1" ht="12">
      <c r="B314" s="188"/>
      <c r="C314" s="189"/>
      <c r="D314" s="190" t="s">
        <v>140</v>
      </c>
      <c r="E314" s="191" t="s">
        <v>19</v>
      </c>
      <c r="F314" s="192" t="s">
        <v>453</v>
      </c>
      <c r="G314" s="189"/>
      <c r="H314" s="191" t="s">
        <v>19</v>
      </c>
      <c r="I314" s="193"/>
      <c r="J314" s="189"/>
      <c r="K314" s="189"/>
      <c r="L314" s="194"/>
      <c r="M314" s="195"/>
      <c r="N314" s="196"/>
      <c r="O314" s="196"/>
      <c r="P314" s="196"/>
      <c r="Q314" s="196"/>
      <c r="R314" s="196"/>
      <c r="S314" s="196"/>
      <c r="T314" s="197"/>
      <c r="AT314" s="198" t="s">
        <v>140</v>
      </c>
      <c r="AU314" s="198" t="s">
        <v>82</v>
      </c>
      <c r="AV314" s="13" t="s">
        <v>80</v>
      </c>
      <c r="AW314" s="13" t="s">
        <v>33</v>
      </c>
      <c r="AX314" s="13" t="s">
        <v>72</v>
      </c>
      <c r="AY314" s="198" t="s">
        <v>131</v>
      </c>
    </row>
    <row r="315" spans="2:51" s="13" customFormat="1" ht="20.4">
      <c r="B315" s="188"/>
      <c r="C315" s="189"/>
      <c r="D315" s="190" t="s">
        <v>140</v>
      </c>
      <c r="E315" s="191" t="s">
        <v>19</v>
      </c>
      <c r="F315" s="192" t="s">
        <v>492</v>
      </c>
      <c r="G315" s="189"/>
      <c r="H315" s="191" t="s">
        <v>19</v>
      </c>
      <c r="I315" s="193"/>
      <c r="J315" s="189"/>
      <c r="K315" s="189"/>
      <c r="L315" s="194"/>
      <c r="M315" s="195"/>
      <c r="N315" s="196"/>
      <c r="O315" s="196"/>
      <c r="P315" s="196"/>
      <c r="Q315" s="196"/>
      <c r="R315" s="196"/>
      <c r="S315" s="196"/>
      <c r="T315" s="197"/>
      <c r="AT315" s="198" t="s">
        <v>140</v>
      </c>
      <c r="AU315" s="198" t="s">
        <v>82</v>
      </c>
      <c r="AV315" s="13" t="s">
        <v>80</v>
      </c>
      <c r="AW315" s="13" t="s">
        <v>33</v>
      </c>
      <c r="AX315" s="13" t="s">
        <v>72</v>
      </c>
      <c r="AY315" s="198" t="s">
        <v>131</v>
      </c>
    </row>
    <row r="316" spans="2:51" s="13" customFormat="1" ht="12">
      <c r="B316" s="188"/>
      <c r="C316" s="189"/>
      <c r="D316" s="190" t="s">
        <v>140</v>
      </c>
      <c r="E316" s="191" t="s">
        <v>19</v>
      </c>
      <c r="F316" s="192" t="s">
        <v>454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140</v>
      </c>
      <c r="AU316" s="198" t="s">
        <v>82</v>
      </c>
      <c r="AV316" s="13" t="s">
        <v>80</v>
      </c>
      <c r="AW316" s="13" t="s">
        <v>33</v>
      </c>
      <c r="AX316" s="13" t="s">
        <v>72</v>
      </c>
      <c r="AY316" s="198" t="s">
        <v>131</v>
      </c>
    </row>
    <row r="317" spans="2:51" s="14" customFormat="1" ht="12">
      <c r="B317" s="199"/>
      <c r="C317" s="200"/>
      <c r="D317" s="190" t="s">
        <v>140</v>
      </c>
      <c r="E317" s="201" t="s">
        <v>19</v>
      </c>
      <c r="F317" s="202" t="s">
        <v>498</v>
      </c>
      <c r="G317" s="200"/>
      <c r="H317" s="203">
        <v>27.376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140</v>
      </c>
      <c r="AU317" s="209" t="s">
        <v>82</v>
      </c>
      <c r="AV317" s="14" t="s">
        <v>82</v>
      </c>
      <c r="AW317" s="14" t="s">
        <v>33</v>
      </c>
      <c r="AX317" s="14" t="s">
        <v>80</v>
      </c>
      <c r="AY317" s="209" t="s">
        <v>131</v>
      </c>
    </row>
    <row r="318" spans="1:65" s="2" customFormat="1" ht="34.2">
      <c r="A318" s="36"/>
      <c r="B318" s="37"/>
      <c r="C318" s="175" t="s">
        <v>499</v>
      </c>
      <c r="D318" s="175" t="s">
        <v>133</v>
      </c>
      <c r="E318" s="176" t="s">
        <v>500</v>
      </c>
      <c r="F318" s="177" t="s">
        <v>501</v>
      </c>
      <c r="G318" s="178" t="s">
        <v>136</v>
      </c>
      <c r="H318" s="179">
        <v>49.4</v>
      </c>
      <c r="I318" s="180"/>
      <c r="J318" s="181">
        <f>ROUND(I318*H318,2)</f>
        <v>0</v>
      </c>
      <c r="K318" s="177" t="s">
        <v>151</v>
      </c>
      <c r="L318" s="41"/>
      <c r="M318" s="182" t="s">
        <v>19</v>
      </c>
      <c r="N318" s="183" t="s">
        <v>43</v>
      </c>
      <c r="O318" s="66"/>
      <c r="P318" s="184">
        <f>O318*H318</f>
        <v>0</v>
      </c>
      <c r="Q318" s="184">
        <v>8E-05</v>
      </c>
      <c r="R318" s="184">
        <f>Q318*H318</f>
        <v>0.003952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227</v>
      </c>
      <c r="AT318" s="186" t="s">
        <v>133</v>
      </c>
      <c r="AU318" s="186" t="s">
        <v>82</v>
      </c>
      <c r="AY318" s="19" t="s">
        <v>131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80</v>
      </c>
      <c r="BK318" s="187">
        <f>ROUND(I318*H318,2)</f>
        <v>0</v>
      </c>
      <c r="BL318" s="19" t="s">
        <v>227</v>
      </c>
      <c r="BM318" s="186" t="s">
        <v>502</v>
      </c>
    </row>
    <row r="319" spans="2:51" s="13" customFormat="1" ht="12">
      <c r="B319" s="188"/>
      <c r="C319" s="189"/>
      <c r="D319" s="190" t="s">
        <v>140</v>
      </c>
      <c r="E319" s="191" t="s">
        <v>19</v>
      </c>
      <c r="F319" s="192" t="s">
        <v>453</v>
      </c>
      <c r="G319" s="189"/>
      <c r="H319" s="191" t="s">
        <v>19</v>
      </c>
      <c r="I319" s="193"/>
      <c r="J319" s="189"/>
      <c r="K319" s="189"/>
      <c r="L319" s="194"/>
      <c r="M319" s="195"/>
      <c r="N319" s="196"/>
      <c r="O319" s="196"/>
      <c r="P319" s="196"/>
      <c r="Q319" s="196"/>
      <c r="R319" s="196"/>
      <c r="S319" s="196"/>
      <c r="T319" s="197"/>
      <c r="AT319" s="198" t="s">
        <v>140</v>
      </c>
      <c r="AU319" s="198" t="s">
        <v>82</v>
      </c>
      <c r="AV319" s="13" t="s">
        <v>80</v>
      </c>
      <c r="AW319" s="13" t="s">
        <v>33</v>
      </c>
      <c r="AX319" s="13" t="s">
        <v>72</v>
      </c>
      <c r="AY319" s="198" t="s">
        <v>131</v>
      </c>
    </row>
    <row r="320" spans="2:51" s="13" customFormat="1" ht="20.4">
      <c r="B320" s="188"/>
      <c r="C320" s="189"/>
      <c r="D320" s="190" t="s">
        <v>140</v>
      </c>
      <c r="E320" s="191" t="s">
        <v>19</v>
      </c>
      <c r="F320" s="192" t="s">
        <v>492</v>
      </c>
      <c r="G320" s="189"/>
      <c r="H320" s="191" t="s">
        <v>19</v>
      </c>
      <c r="I320" s="193"/>
      <c r="J320" s="189"/>
      <c r="K320" s="189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140</v>
      </c>
      <c r="AU320" s="198" t="s">
        <v>82</v>
      </c>
      <c r="AV320" s="13" t="s">
        <v>80</v>
      </c>
      <c r="AW320" s="13" t="s">
        <v>33</v>
      </c>
      <c r="AX320" s="13" t="s">
        <v>72</v>
      </c>
      <c r="AY320" s="198" t="s">
        <v>131</v>
      </c>
    </row>
    <row r="321" spans="2:51" s="13" customFormat="1" ht="12">
      <c r="B321" s="188"/>
      <c r="C321" s="189"/>
      <c r="D321" s="190" t="s">
        <v>140</v>
      </c>
      <c r="E321" s="191" t="s">
        <v>19</v>
      </c>
      <c r="F321" s="192" t="s">
        <v>454</v>
      </c>
      <c r="G321" s="189"/>
      <c r="H321" s="191" t="s">
        <v>19</v>
      </c>
      <c r="I321" s="193"/>
      <c r="J321" s="189"/>
      <c r="K321" s="189"/>
      <c r="L321" s="194"/>
      <c r="M321" s="195"/>
      <c r="N321" s="196"/>
      <c r="O321" s="196"/>
      <c r="P321" s="196"/>
      <c r="Q321" s="196"/>
      <c r="R321" s="196"/>
      <c r="S321" s="196"/>
      <c r="T321" s="197"/>
      <c r="AT321" s="198" t="s">
        <v>140</v>
      </c>
      <c r="AU321" s="198" t="s">
        <v>82</v>
      </c>
      <c r="AV321" s="13" t="s">
        <v>80</v>
      </c>
      <c r="AW321" s="13" t="s">
        <v>33</v>
      </c>
      <c r="AX321" s="13" t="s">
        <v>72</v>
      </c>
      <c r="AY321" s="198" t="s">
        <v>131</v>
      </c>
    </row>
    <row r="322" spans="2:51" s="14" customFormat="1" ht="12">
      <c r="B322" s="199"/>
      <c r="C322" s="200"/>
      <c r="D322" s="190" t="s">
        <v>140</v>
      </c>
      <c r="E322" s="201" t="s">
        <v>19</v>
      </c>
      <c r="F322" s="202" t="s">
        <v>503</v>
      </c>
      <c r="G322" s="200"/>
      <c r="H322" s="203">
        <v>49.4</v>
      </c>
      <c r="I322" s="204"/>
      <c r="J322" s="200"/>
      <c r="K322" s="200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140</v>
      </c>
      <c r="AU322" s="209" t="s">
        <v>82</v>
      </c>
      <c r="AV322" s="14" t="s">
        <v>82</v>
      </c>
      <c r="AW322" s="14" t="s">
        <v>33</v>
      </c>
      <c r="AX322" s="14" t="s">
        <v>80</v>
      </c>
      <c r="AY322" s="209" t="s">
        <v>131</v>
      </c>
    </row>
    <row r="323" spans="1:65" s="2" customFormat="1" ht="33" customHeight="1">
      <c r="A323" s="36"/>
      <c r="B323" s="37"/>
      <c r="C323" s="175" t="s">
        <v>504</v>
      </c>
      <c r="D323" s="175" t="s">
        <v>133</v>
      </c>
      <c r="E323" s="176" t="s">
        <v>505</v>
      </c>
      <c r="F323" s="177" t="s">
        <v>506</v>
      </c>
      <c r="G323" s="178" t="s">
        <v>167</v>
      </c>
      <c r="H323" s="179">
        <v>20.181</v>
      </c>
      <c r="I323" s="180"/>
      <c r="J323" s="181">
        <f>ROUND(I323*H323,2)</f>
        <v>0</v>
      </c>
      <c r="K323" s="177" t="s">
        <v>151</v>
      </c>
      <c r="L323" s="41"/>
      <c r="M323" s="182" t="s">
        <v>19</v>
      </c>
      <c r="N323" s="183" t="s">
        <v>43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227</v>
      </c>
      <c r="AT323" s="186" t="s">
        <v>133</v>
      </c>
      <c r="AU323" s="186" t="s">
        <v>82</v>
      </c>
      <c r="AY323" s="19" t="s">
        <v>131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80</v>
      </c>
      <c r="BK323" s="187">
        <f>ROUND(I323*H323,2)</f>
        <v>0</v>
      </c>
      <c r="BL323" s="19" t="s">
        <v>227</v>
      </c>
      <c r="BM323" s="186" t="s">
        <v>507</v>
      </c>
    </row>
    <row r="324" spans="2:51" s="13" customFormat="1" ht="12">
      <c r="B324" s="188"/>
      <c r="C324" s="189"/>
      <c r="D324" s="190" t="s">
        <v>140</v>
      </c>
      <c r="E324" s="191" t="s">
        <v>19</v>
      </c>
      <c r="F324" s="192" t="s">
        <v>508</v>
      </c>
      <c r="G324" s="189"/>
      <c r="H324" s="191" t="s">
        <v>19</v>
      </c>
      <c r="I324" s="193"/>
      <c r="J324" s="189"/>
      <c r="K324" s="189"/>
      <c r="L324" s="194"/>
      <c r="M324" s="195"/>
      <c r="N324" s="196"/>
      <c r="O324" s="196"/>
      <c r="P324" s="196"/>
      <c r="Q324" s="196"/>
      <c r="R324" s="196"/>
      <c r="S324" s="196"/>
      <c r="T324" s="197"/>
      <c r="AT324" s="198" t="s">
        <v>140</v>
      </c>
      <c r="AU324" s="198" t="s">
        <v>82</v>
      </c>
      <c r="AV324" s="13" t="s">
        <v>80</v>
      </c>
      <c r="AW324" s="13" t="s">
        <v>33</v>
      </c>
      <c r="AX324" s="13" t="s">
        <v>72</v>
      </c>
      <c r="AY324" s="198" t="s">
        <v>131</v>
      </c>
    </row>
    <row r="325" spans="2:51" s="13" customFormat="1" ht="12">
      <c r="B325" s="188"/>
      <c r="C325" s="189"/>
      <c r="D325" s="190" t="s">
        <v>140</v>
      </c>
      <c r="E325" s="191" t="s">
        <v>19</v>
      </c>
      <c r="F325" s="192" t="s">
        <v>454</v>
      </c>
      <c r="G325" s="189"/>
      <c r="H325" s="191" t="s">
        <v>19</v>
      </c>
      <c r="I325" s="193"/>
      <c r="J325" s="189"/>
      <c r="K325" s="189"/>
      <c r="L325" s="194"/>
      <c r="M325" s="195"/>
      <c r="N325" s="196"/>
      <c r="O325" s="196"/>
      <c r="P325" s="196"/>
      <c r="Q325" s="196"/>
      <c r="R325" s="196"/>
      <c r="S325" s="196"/>
      <c r="T325" s="197"/>
      <c r="AT325" s="198" t="s">
        <v>140</v>
      </c>
      <c r="AU325" s="198" t="s">
        <v>82</v>
      </c>
      <c r="AV325" s="13" t="s">
        <v>80</v>
      </c>
      <c r="AW325" s="13" t="s">
        <v>33</v>
      </c>
      <c r="AX325" s="13" t="s">
        <v>72</v>
      </c>
      <c r="AY325" s="198" t="s">
        <v>131</v>
      </c>
    </row>
    <row r="326" spans="2:51" s="14" customFormat="1" ht="20.4">
      <c r="B326" s="199"/>
      <c r="C326" s="200"/>
      <c r="D326" s="190" t="s">
        <v>140</v>
      </c>
      <c r="E326" s="201" t="s">
        <v>19</v>
      </c>
      <c r="F326" s="202" t="s">
        <v>509</v>
      </c>
      <c r="G326" s="200"/>
      <c r="H326" s="203">
        <v>17.181</v>
      </c>
      <c r="I326" s="204"/>
      <c r="J326" s="200"/>
      <c r="K326" s="200"/>
      <c r="L326" s="205"/>
      <c r="M326" s="206"/>
      <c r="N326" s="207"/>
      <c r="O326" s="207"/>
      <c r="P326" s="207"/>
      <c r="Q326" s="207"/>
      <c r="R326" s="207"/>
      <c r="S326" s="207"/>
      <c r="T326" s="208"/>
      <c r="AT326" s="209" t="s">
        <v>140</v>
      </c>
      <c r="AU326" s="209" t="s">
        <v>82</v>
      </c>
      <c r="AV326" s="14" t="s">
        <v>82</v>
      </c>
      <c r="AW326" s="14" t="s">
        <v>33</v>
      </c>
      <c r="AX326" s="14" t="s">
        <v>72</v>
      </c>
      <c r="AY326" s="209" t="s">
        <v>131</v>
      </c>
    </row>
    <row r="327" spans="2:51" s="14" customFormat="1" ht="12">
      <c r="B327" s="199"/>
      <c r="C327" s="200"/>
      <c r="D327" s="190" t="s">
        <v>140</v>
      </c>
      <c r="E327" s="201" t="s">
        <v>19</v>
      </c>
      <c r="F327" s="202" t="s">
        <v>510</v>
      </c>
      <c r="G327" s="200"/>
      <c r="H327" s="203">
        <v>2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140</v>
      </c>
      <c r="AU327" s="209" t="s">
        <v>82</v>
      </c>
      <c r="AV327" s="14" t="s">
        <v>82</v>
      </c>
      <c r="AW327" s="14" t="s">
        <v>33</v>
      </c>
      <c r="AX327" s="14" t="s">
        <v>72</v>
      </c>
      <c r="AY327" s="209" t="s">
        <v>131</v>
      </c>
    </row>
    <row r="328" spans="2:51" s="14" customFormat="1" ht="12">
      <c r="B328" s="199"/>
      <c r="C328" s="200"/>
      <c r="D328" s="190" t="s">
        <v>140</v>
      </c>
      <c r="E328" s="201" t="s">
        <v>19</v>
      </c>
      <c r="F328" s="202" t="s">
        <v>511</v>
      </c>
      <c r="G328" s="200"/>
      <c r="H328" s="203">
        <v>1</v>
      </c>
      <c r="I328" s="204"/>
      <c r="J328" s="200"/>
      <c r="K328" s="200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140</v>
      </c>
      <c r="AU328" s="209" t="s">
        <v>82</v>
      </c>
      <c r="AV328" s="14" t="s">
        <v>82</v>
      </c>
      <c r="AW328" s="14" t="s">
        <v>33</v>
      </c>
      <c r="AX328" s="14" t="s">
        <v>72</v>
      </c>
      <c r="AY328" s="209" t="s">
        <v>131</v>
      </c>
    </row>
    <row r="329" spans="2:51" s="16" customFormat="1" ht="12">
      <c r="B329" s="231"/>
      <c r="C329" s="232"/>
      <c r="D329" s="190" t="s">
        <v>140</v>
      </c>
      <c r="E329" s="233" t="s">
        <v>19</v>
      </c>
      <c r="F329" s="234" t="s">
        <v>291</v>
      </c>
      <c r="G329" s="232"/>
      <c r="H329" s="235">
        <v>20.181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140</v>
      </c>
      <c r="AU329" s="241" t="s">
        <v>82</v>
      </c>
      <c r="AV329" s="16" t="s">
        <v>138</v>
      </c>
      <c r="AW329" s="16" t="s">
        <v>33</v>
      </c>
      <c r="AX329" s="16" t="s">
        <v>80</v>
      </c>
      <c r="AY329" s="241" t="s">
        <v>131</v>
      </c>
    </row>
    <row r="330" spans="1:65" s="2" customFormat="1" ht="22.8">
      <c r="A330" s="36"/>
      <c r="B330" s="37"/>
      <c r="C330" s="221" t="s">
        <v>512</v>
      </c>
      <c r="D330" s="221" t="s">
        <v>262</v>
      </c>
      <c r="E330" s="222" t="s">
        <v>513</v>
      </c>
      <c r="F330" s="223" t="s">
        <v>514</v>
      </c>
      <c r="G330" s="224" t="s">
        <v>167</v>
      </c>
      <c r="H330" s="225">
        <v>198.427</v>
      </c>
      <c r="I330" s="226"/>
      <c r="J330" s="227">
        <f>ROUND(I330*H330,2)</f>
        <v>0</v>
      </c>
      <c r="K330" s="223" t="s">
        <v>151</v>
      </c>
      <c r="L330" s="228"/>
      <c r="M330" s="229" t="s">
        <v>19</v>
      </c>
      <c r="N330" s="230" t="s">
        <v>43</v>
      </c>
      <c r="O330" s="66"/>
      <c r="P330" s="184">
        <f>O330*H330</f>
        <v>0</v>
      </c>
      <c r="Q330" s="184">
        <v>0.0124</v>
      </c>
      <c r="R330" s="184">
        <f>Q330*H330</f>
        <v>2.4604947999999998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266</v>
      </c>
      <c r="AT330" s="186" t="s">
        <v>262</v>
      </c>
      <c r="AU330" s="186" t="s">
        <v>82</v>
      </c>
      <c r="AY330" s="19" t="s">
        <v>131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80</v>
      </c>
      <c r="BK330" s="187">
        <f>ROUND(I330*H330,2)</f>
        <v>0</v>
      </c>
      <c r="BL330" s="19" t="s">
        <v>227</v>
      </c>
      <c r="BM330" s="186" t="s">
        <v>515</v>
      </c>
    </row>
    <row r="331" spans="2:51" s="13" customFormat="1" ht="12">
      <c r="B331" s="188"/>
      <c r="C331" s="189"/>
      <c r="D331" s="190" t="s">
        <v>140</v>
      </c>
      <c r="E331" s="191" t="s">
        <v>19</v>
      </c>
      <c r="F331" s="192" t="s">
        <v>485</v>
      </c>
      <c r="G331" s="189"/>
      <c r="H331" s="191" t="s">
        <v>19</v>
      </c>
      <c r="I331" s="193"/>
      <c r="J331" s="189"/>
      <c r="K331" s="189"/>
      <c r="L331" s="194"/>
      <c r="M331" s="195"/>
      <c r="N331" s="196"/>
      <c r="O331" s="196"/>
      <c r="P331" s="196"/>
      <c r="Q331" s="196"/>
      <c r="R331" s="196"/>
      <c r="S331" s="196"/>
      <c r="T331" s="197"/>
      <c r="AT331" s="198" t="s">
        <v>140</v>
      </c>
      <c r="AU331" s="198" t="s">
        <v>82</v>
      </c>
      <c r="AV331" s="13" t="s">
        <v>80</v>
      </c>
      <c r="AW331" s="13" t="s">
        <v>33</v>
      </c>
      <c r="AX331" s="13" t="s">
        <v>72</v>
      </c>
      <c r="AY331" s="198" t="s">
        <v>131</v>
      </c>
    </row>
    <row r="332" spans="2:51" s="14" customFormat="1" ht="12">
      <c r="B332" s="199"/>
      <c r="C332" s="200"/>
      <c r="D332" s="190" t="s">
        <v>140</v>
      </c>
      <c r="E332" s="201" t="s">
        <v>19</v>
      </c>
      <c r="F332" s="202" t="s">
        <v>516</v>
      </c>
      <c r="G332" s="200"/>
      <c r="H332" s="203">
        <v>54.752</v>
      </c>
      <c r="I332" s="204"/>
      <c r="J332" s="200"/>
      <c r="K332" s="200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140</v>
      </c>
      <c r="AU332" s="209" t="s">
        <v>82</v>
      </c>
      <c r="AV332" s="14" t="s">
        <v>82</v>
      </c>
      <c r="AW332" s="14" t="s">
        <v>33</v>
      </c>
      <c r="AX332" s="14" t="s">
        <v>72</v>
      </c>
      <c r="AY332" s="209" t="s">
        <v>131</v>
      </c>
    </row>
    <row r="333" spans="2:51" s="14" customFormat="1" ht="12">
      <c r="B333" s="199"/>
      <c r="C333" s="200"/>
      <c r="D333" s="190" t="s">
        <v>140</v>
      </c>
      <c r="E333" s="201" t="s">
        <v>19</v>
      </c>
      <c r="F333" s="202" t="s">
        <v>517</v>
      </c>
      <c r="G333" s="200"/>
      <c r="H333" s="203">
        <v>49.4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140</v>
      </c>
      <c r="AU333" s="209" t="s">
        <v>82</v>
      </c>
      <c r="AV333" s="14" t="s">
        <v>82</v>
      </c>
      <c r="AW333" s="14" t="s">
        <v>33</v>
      </c>
      <c r="AX333" s="14" t="s">
        <v>72</v>
      </c>
      <c r="AY333" s="209" t="s">
        <v>131</v>
      </c>
    </row>
    <row r="334" spans="2:51" s="14" customFormat="1" ht="12">
      <c r="B334" s="199"/>
      <c r="C334" s="200"/>
      <c r="D334" s="190" t="s">
        <v>140</v>
      </c>
      <c r="E334" s="201" t="s">
        <v>19</v>
      </c>
      <c r="F334" s="202" t="s">
        <v>518</v>
      </c>
      <c r="G334" s="200"/>
      <c r="H334" s="203">
        <v>56.055</v>
      </c>
      <c r="I334" s="204"/>
      <c r="J334" s="200"/>
      <c r="K334" s="200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140</v>
      </c>
      <c r="AU334" s="209" t="s">
        <v>82</v>
      </c>
      <c r="AV334" s="14" t="s">
        <v>82</v>
      </c>
      <c r="AW334" s="14" t="s">
        <v>33</v>
      </c>
      <c r="AX334" s="14" t="s">
        <v>72</v>
      </c>
      <c r="AY334" s="209" t="s">
        <v>131</v>
      </c>
    </row>
    <row r="335" spans="2:51" s="14" customFormat="1" ht="12">
      <c r="B335" s="199"/>
      <c r="C335" s="200"/>
      <c r="D335" s="190" t="s">
        <v>140</v>
      </c>
      <c r="E335" s="201" t="s">
        <v>19</v>
      </c>
      <c r="F335" s="202" t="s">
        <v>519</v>
      </c>
      <c r="G335" s="200"/>
      <c r="H335" s="203">
        <v>20.181</v>
      </c>
      <c r="I335" s="204"/>
      <c r="J335" s="200"/>
      <c r="K335" s="200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140</v>
      </c>
      <c r="AU335" s="209" t="s">
        <v>82</v>
      </c>
      <c r="AV335" s="14" t="s">
        <v>82</v>
      </c>
      <c r="AW335" s="14" t="s">
        <v>33</v>
      </c>
      <c r="AX335" s="14" t="s">
        <v>72</v>
      </c>
      <c r="AY335" s="209" t="s">
        <v>131</v>
      </c>
    </row>
    <row r="336" spans="2:51" s="16" customFormat="1" ht="12">
      <c r="B336" s="231"/>
      <c r="C336" s="232"/>
      <c r="D336" s="190" t="s">
        <v>140</v>
      </c>
      <c r="E336" s="233" t="s">
        <v>19</v>
      </c>
      <c r="F336" s="234" t="s">
        <v>291</v>
      </c>
      <c r="G336" s="232"/>
      <c r="H336" s="235">
        <v>180.388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AT336" s="241" t="s">
        <v>140</v>
      </c>
      <c r="AU336" s="241" t="s">
        <v>82</v>
      </c>
      <c r="AV336" s="16" t="s">
        <v>138</v>
      </c>
      <c r="AW336" s="16" t="s">
        <v>33</v>
      </c>
      <c r="AX336" s="16" t="s">
        <v>80</v>
      </c>
      <c r="AY336" s="241" t="s">
        <v>131</v>
      </c>
    </row>
    <row r="337" spans="2:51" s="14" customFormat="1" ht="12">
      <c r="B337" s="199"/>
      <c r="C337" s="200"/>
      <c r="D337" s="190" t="s">
        <v>140</v>
      </c>
      <c r="E337" s="200"/>
      <c r="F337" s="202" t="s">
        <v>520</v>
      </c>
      <c r="G337" s="200"/>
      <c r="H337" s="203">
        <v>198.427</v>
      </c>
      <c r="I337" s="204"/>
      <c r="J337" s="200"/>
      <c r="K337" s="200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140</v>
      </c>
      <c r="AU337" s="209" t="s">
        <v>82</v>
      </c>
      <c r="AV337" s="14" t="s">
        <v>82</v>
      </c>
      <c r="AW337" s="14" t="s">
        <v>4</v>
      </c>
      <c r="AX337" s="14" t="s">
        <v>80</v>
      </c>
      <c r="AY337" s="209" t="s">
        <v>131</v>
      </c>
    </row>
    <row r="338" spans="1:65" s="2" customFormat="1" ht="34.2">
      <c r="A338" s="36"/>
      <c r="B338" s="37"/>
      <c r="C338" s="175" t="s">
        <v>521</v>
      </c>
      <c r="D338" s="175" t="s">
        <v>133</v>
      </c>
      <c r="E338" s="176" t="s">
        <v>522</v>
      </c>
      <c r="F338" s="177" t="s">
        <v>523</v>
      </c>
      <c r="G338" s="178" t="s">
        <v>167</v>
      </c>
      <c r="H338" s="179">
        <v>37.48</v>
      </c>
      <c r="I338" s="180"/>
      <c r="J338" s="181">
        <f>ROUND(I338*H338,2)</f>
        <v>0</v>
      </c>
      <c r="K338" s="177" t="s">
        <v>137</v>
      </c>
      <c r="L338" s="41"/>
      <c r="M338" s="182" t="s">
        <v>19</v>
      </c>
      <c r="N338" s="183" t="s">
        <v>43</v>
      </c>
      <c r="O338" s="66"/>
      <c r="P338" s="184">
        <f>O338*H338</f>
        <v>0</v>
      </c>
      <c r="Q338" s="184">
        <v>0.00037</v>
      </c>
      <c r="R338" s="184">
        <f>Q338*H338</f>
        <v>0.013867599999999999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227</v>
      </c>
      <c r="AT338" s="186" t="s">
        <v>133</v>
      </c>
      <c r="AU338" s="186" t="s">
        <v>82</v>
      </c>
      <c r="AY338" s="19" t="s">
        <v>131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80</v>
      </c>
      <c r="BK338" s="187">
        <f>ROUND(I338*H338,2)</f>
        <v>0</v>
      </c>
      <c r="BL338" s="19" t="s">
        <v>227</v>
      </c>
      <c r="BM338" s="186" t="s">
        <v>524</v>
      </c>
    </row>
    <row r="339" spans="2:51" s="13" customFormat="1" ht="12">
      <c r="B339" s="188"/>
      <c r="C339" s="189"/>
      <c r="D339" s="190" t="s">
        <v>140</v>
      </c>
      <c r="E339" s="191" t="s">
        <v>19</v>
      </c>
      <c r="F339" s="192" t="s">
        <v>525</v>
      </c>
      <c r="G339" s="189"/>
      <c r="H339" s="191" t="s">
        <v>19</v>
      </c>
      <c r="I339" s="193"/>
      <c r="J339" s="189"/>
      <c r="K339" s="189"/>
      <c r="L339" s="194"/>
      <c r="M339" s="195"/>
      <c r="N339" s="196"/>
      <c r="O339" s="196"/>
      <c r="P339" s="196"/>
      <c r="Q339" s="196"/>
      <c r="R339" s="196"/>
      <c r="S339" s="196"/>
      <c r="T339" s="197"/>
      <c r="AT339" s="198" t="s">
        <v>140</v>
      </c>
      <c r="AU339" s="198" t="s">
        <v>82</v>
      </c>
      <c r="AV339" s="13" t="s">
        <v>80</v>
      </c>
      <c r="AW339" s="13" t="s">
        <v>33</v>
      </c>
      <c r="AX339" s="13" t="s">
        <v>72</v>
      </c>
      <c r="AY339" s="198" t="s">
        <v>131</v>
      </c>
    </row>
    <row r="340" spans="2:51" s="13" customFormat="1" ht="12">
      <c r="B340" s="188"/>
      <c r="C340" s="189"/>
      <c r="D340" s="190" t="s">
        <v>140</v>
      </c>
      <c r="E340" s="191" t="s">
        <v>19</v>
      </c>
      <c r="F340" s="192" t="s">
        <v>454</v>
      </c>
      <c r="G340" s="189"/>
      <c r="H340" s="191" t="s">
        <v>19</v>
      </c>
      <c r="I340" s="193"/>
      <c r="J340" s="189"/>
      <c r="K340" s="189"/>
      <c r="L340" s="194"/>
      <c r="M340" s="195"/>
      <c r="N340" s="196"/>
      <c r="O340" s="196"/>
      <c r="P340" s="196"/>
      <c r="Q340" s="196"/>
      <c r="R340" s="196"/>
      <c r="S340" s="196"/>
      <c r="T340" s="197"/>
      <c r="AT340" s="198" t="s">
        <v>140</v>
      </c>
      <c r="AU340" s="198" t="s">
        <v>82</v>
      </c>
      <c r="AV340" s="13" t="s">
        <v>80</v>
      </c>
      <c r="AW340" s="13" t="s">
        <v>33</v>
      </c>
      <c r="AX340" s="13" t="s">
        <v>72</v>
      </c>
      <c r="AY340" s="198" t="s">
        <v>131</v>
      </c>
    </row>
    <row r="341" spans="2:51" s="14" customFormat="1" ht="20.4">
      <c r="B341" s="199"/>
      <c r="C341" s="200"/>
      <c r="D341" s="190" t="s">
        <v>140</v>
      </c>
      <c r="E341" s="201" t="s">
        <v>19</v>
      </c>
      <c r="F341" s="202" t="s">
        <v>526</v>
      </c>
      <c r="G341" s="200"/>
      <c r="H341" s="203">
        <v>18.74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140</v>
      </c>
      <c r="AU341" s="209" t="s">
        <v>82</v>
      </c>
      <c r="AV341" s="14" t="s">
        <v>82</v>
      </c>
      <c r="AW341" s="14" t="s">
        <v>33</v>
      </c>
      <c r="AX341" s="14" t="s">
        <v>72</v>
      </c>
      <c r="AY341" s="209" t="s">
        <v>131</v>
      </c>
    </row>
    <row r="342" spans="2:51" s="14" customFormat="1" ht="20.4">
      <c r="B342" s="199"/>
      <c r="C342" s="200"/>
      <c r="D342" s="190" t="s">
        <v>140</v>
      </c>
      <c r="E342" s="201" t="s">
        <v>19</v>
      </c>
      <c r="F342" s="202" t="s">
        <v>527</v>
      </c>
      <c r="G342" s="200"/>
      <c r="H342" s="203">
        <v>18.74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140</v>
      </c>
      <c r="AU342" s="209" t="s">
        <v>82</v>
      </c>
      <c r="AV342" s="14" t="s">
        <v>82</v>
      </c>
      <c r="AW342" s="14" t="s">
        <v>33</v>
      </c>
      <c r="AX342" s="14" t="s">
        <v>72</v>
      </c>
      <c r="AY342" s="209" t="s">
        <v>131</v>
      </c>
    </row>
    <row r="343" spans="2:51" s="16" customFormat="1" ht="12">
      <c r="B343" s="231"/>
      <c r="C343" s="232"/>
      <c r="D343" s="190" t="s">
        <v>140</v>
      </c>
      <c r="E343" s="233" t="s">
        <v>19</v>
      </c>
      <c r="F343" s="234" t="s">
        <v>291</v>
      </c>
      <c r="G343" s="232"/>
      <c r="H343" s="235">
        <v>37.48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140</v>
      </c>
      <c r="AU343" s="241" t="s">
        <v>82</v>
      </c>
      <c r="AV343" s="16" t="s">
        <v>138</v>
      </c>
      <c r="AW343" s="16" t="s">
        <v>33</v>
      </c>
      <c r="AX343" s="16" t="s">
        <v>80</v>
      </c>
      <c r="AY343" s="241" t="s">
        <v>131</v>
      </c>
    </row>
    <row r="344" spans="1:65" s="2" customFormat="1" ht="22.8">
      <c r="A344" s="36"/>
      <c r="B344" s="37"/>
      <c r="C344" s="221" t="s">
        <v>528</v>
      </c>
      <c r="D344" s="221" t="s">
        <v>262</v>
      </c>
      <c r="E344" s="222" t="s">
        <v>529</v>
      </c>
      <c r="F344" s="223" t="s">
        <v>530</v>
      </c>
      <c r="G344" s="224" t="s">
        <v>167</v>
      </c>
      <c r="H344" s="225">
        <v>41.228</v>
      </c>
      <c r="I344" s="226"/>
      <c r="J344" s="227">
        <f>ROUND(I344*H344,2)</f>
        <v>0</v>
      </c>
      <c r="K344" s="223" t="s">
        <v>151</v>
      </c>
      <c r="L344" s="228"/>
      <c r="M344" s="229" t="s">
        <v>19</v>
      </c>
      <c r="N344" s="230" t="s">
        <v>43</v>
      </c>
      <c r="O344" s="66"/>
      <c r="P344" s="184">
        <f>O344*H344</f>
        <v>0</v>
      </c>
      <c r="Q344" s="184">
        <v>0.0124</v>
      </c>
      <c r="R344" s="184">
        <f>Q344*H344</f>
        <v>0.5112272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266</v>
      </c>
      <c r="AT344" s="186" t="s">
        <v>262</v>
      </c>
      <c r="AU344" s="186" t="s">
        <v>82</v>
      </c>
      <c r="AY344" s="19" t="s">
        <v>131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80</v>
      </c>
      <c r="BK344" s="187">
        <f>ROUND(I344*H344,2)</f>
        <v>0</v>
      </c>
      <c r="BL344" s="19" t="s">
        <v>227</v>
      </c>
      <c r="BM344" s="186" t="s">
        <v>531</v>
      </c>
    </row>
    <row r="345" spans="2:51" s="14" customFormat="1" ht="12">
      <c r="B345" s="199"/>
      <c r="C345" s="200"/>
      <c r="D345" s="190" t="s">
        <v>140</v>
      </c>
      <c r="E345" s="201" t="s">
        <v>19</v>
      </c>
      <c r="F345" s="202" t="s">
        <v>532</v>
      </c>
      <c r="G345" s="200"/>
      <c r="H345" s="203">
        <v>37.48</v>
      </c>
      <c r="I345" s="204"/>
      <c r="J345" s="200"/>
      <c r="K345" s="200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140</v>
      </c>
      <c r="AU345" s="209" t="s">
        <v>82</v>
      </c>
      <c r="AV345" s="14" t="s">
        <v>82</v>
      </c>
      <c r="AW345" s="14" t="s">
        <v>33</v>
      </c>
      <c r="AX345" s="14" t="s">
        <v>80</v>
      </c>
      <c r="AY345" s="209" t="s">
        <v>131</v>
      </c>
    </row>
    <row r="346" spans="2:51" s="14" customFormat="1" ht="12">
      <c r="B346" s="199"/>
      <c r="C346" s="200"/>
      <c r="D346" s="190" t="s">
        <v>140</v>
      </c>
      <c r="E346" s="200"/>
      <c r="F346" s="202" t="s">
        <v>533</v>
      </c>
      <c r="G346" s="200"/>
      <c r="H346" s="203">
        <v>41.228</v>
      </c>
      <c r="I346" s="204"/>
      <c r="J346" s="200"/>
      <c r="K346" s="200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140</v>
      </c>
      <c r="AU346" s="209" t="s">
        <v>82</v>
      </c>
      <c r="AV346" s="14" t="s">
        <v>82</v>
      </c>
      <c r="AW346" s="14" t="s">
        <v>4</v>
      </c>
      <c r="AX346" s="14" t="s">
        <v>80</v>
      </c>
      <c r="AY346" s="209" t="s">
        <v>131</v>
      </c>
    </row>
    <row r="347" spans="1:65" s="2" customFormat="1" ht="33" customHeight="1">
      <c r="A347" s="36"/>
      <c r="B347" s="37"/>
      <c r="C347" s="175" t="s">
        <v>534</v>
      </c>
      <c r="D347" s="175" t="s">
        <v>133</v>
      </c>
      <c r="E347" s="176" t="s">
        <v>535</v>
      </c>
      <c r="F347" s="177" t="s">
        <v>536</v>
      </c>
      <c r="G347" s="178" t="s">
        <v>136</v>
      </c>
      <c r="H347" s="179">
        <v>20</v>
      </c>
      <c r="I347" s="180"/>
      <c r="J347" s="181">
        <f>ROUND(I347*H347,2)</f>
        <v>0</v>
      </c>
      <c r="K347" s="177" t="s">
        <v>137</v>
      </c>
      <c r="L347" s="41"/>
      <c r="M347" s="182" t="s">
        <v>19</v>
      </c>
      <c r="N347" s="183" t="s">
        <v>43</v>
      </c>
      <c r="O347" s="66"/>
      <c r="P347" s="184">
        <f>O347*H347</f>
        <v>0</v>
      </c>
      <c r="Q347" s="184">
        <v>0.00032</v>
      </c>
      <c r="R347" s="184">
        <f>Q347*H347</f>
        <v>0.0064</v>
      </c>
      <c r="S347" s="184">
        <v>0</v>
      </c>
      <c r="T347" s="18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6" t="s">
        <v>227</v>
      </c>
      <c r="AT347" s="186" t="s">
        <v>133</v>
      </c>
      <c r="AU347" s="186" t="s">
        <v>82</v>
      </c>
      <c r="AY347" s="19" t="s">
        <v>131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9" t="s">
        <v>80</v>
      </c>
      <c r="BK347" s="187">
        <f>ROUND(I347*H347,2)</f>
        <v>0</v>
      </c>
      <c r="BL347" s="19" t="s">
        <v>227</v>
      </c>
      <c r="BM347" s="186" t="s">
        <v>537</v>
      </c>
    </row>
    <row r="348" spans="2:51" s="13" customFormat="1" ht="12">
      <c r="B348" s="188"/>
      <c r="C348" s="189"/>
      <c r="D348" s="190" t="s">
        <v>140</v>
      </c>
      <c r="E348" s="191" t="s">
        <v>19</v>
      </c>
      <c r="F348" s="192" t="s">
        <v>382</v>
      </c>
      <c r="G348" s="189"/>
      <c r="H348" s="191" t="s">
        <v>19</v>
      </c>
      <c r="I348" s="193"/>
      <c r="J348" s="189"/>
      <c r="K348" s="189"/>
      <c r="L348" s="194"/>
      <c r="M348" s="195"/>
      <c r="N348" s="196"/>
      <c r="O348" s="196"/>
      <c r="P348" s="196"/>
      <c r="Q348" s="196"/>
      <c r="R348" s="196"/>
      <c r="S348" s="196"/>
      <c r="T348" s="197"/>
      <c r="AT348" s="198" t="s">
        <v>140</v>
      </c>
      <c r="AU348" s="198" t="s">
        <v>82</v>
      </c>
      <c r="AV348" s="13" t="s">
        <v>80</v>
      </c>
      <c r="AW348" s="13" t="s">
        <v>33</v>
      </c>
      <c r="AX348" s="13" t="s">
        <v>72</v>
      </c>
      <c r="AY348" s="198" t="s">
        <v>131</v>
      </c>
    </row>
    <row r="349" spans="2:51" s="13" customFormat="1" ht="12">
      <c r="B349" s="188"/>
      <c r="C349" s="189"/>
      <c r="D349" s="190" t="s">
        <v>140</v>
      </c>
      <c r="E349" s="191" t="s">
        <v>19</v>
      </c>
      <c r="F349" s="192" t="s">
        <v>454</v>
      </c>
      <c r="G349" s="189"/>
      <c r="H349" s="191" t="s">
        <v>19</v>
      </c>
      <c r="I349" s="193"/>
      <c r="J349" s="189"/>
      <c r="K349" s="189"/>
      <c r="L349" s="194"/>
      <c r="M349" s="195"/>
      <c r="N349" s="196"/>
      <c r="O349" s="196"/>
      <c r="P349" s="196"/>
      <c r="Q349" s="196"/>
      <c r="R349" s="196"/>
      <c r="S349" s="196"/>
      <c r="T349" s="197"/>
      <c r="AT349" s="198" t="s">
        <v>140</v>
      </c>
      <c r="AU349" s="198" t="s">
        <v>82</v>
      </c>
      <c r="AV349" s="13" t="s">
        <v>80</v>
      </c>
      <c r="AW349" s="13" t="s">
        <v>33</v>
      </c>
      <c r="AX349" s="13" t="s">
        <v>72</v>
      </c>
      <c r="AY349" s="198" t="s">
        <v>131</v>
      </c>
    </row>
    <row r="350" spans="2:51" s="14" customFormat="1" ht="12">
      <c r="B350" s="199"/>
      <c r="C350" s="200"/>
      <c r="D350" s="190" t="s">
        <v>140</v>
      </c>
      <c r="E350" s="201" t="s">
        <v>19</v>
      </c>
      <c r="F350" s="202" t="s">
        <v>538</v>
      </c>
      <c r="G350" s="200"/>
      <c r="H350" s="203">
        <v>20</v>
      </c>
      <c r="I350" s="204"/>
      <c r="J350" s="200"/>
      <c r="K350" s="200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140</v>
      </c>
      <c r="AU350" s="209" t="s">
        <v>82</v>
      </c>
      <c r="AV350" s="14" t="s">
        <v>82</v>
      </c>
      <c r="AW350" s="14" t="s">
        <v>33</v>
      </c>
      <c r="AX350" s="14" t="s">
        <v>80</v>
      </c>
      <c r="AY350" s="209" t="s">
        <v>131</v>
      </c>
    </row>
    <row r="351" spans="1:65" s="2" customFormat="1" ht="34.2">
      <c r="A351" s="36"/>
      <c r="B351" s="37"/>
      <c r="C351" s="221" t="s">
        <v>539</v>
      </c>
      <c r="D351" s="221" t="s">
        <v>262</v>
      </c>
      <c r="E351" s="222" t="s">
        <v>540</v>
      </c>
      <c r="F351" s="223" t="s">
        <v>541</v>
      </c>
      <c r="G351" s="224" t="s">
        <v>167</v>
      </c>
      <c r="H351" s="225">
        <v>44</v>
      </c>
      <c r="I351" s="226"/>
      <c r="J351" s="227">
        <f>ROUND(I351*H351,2)</f>
        <v>0</v>
      </c>
      <c r="K351" s="223" t="s">
        <v>151</v>
      </c>
      <c r="L351" s="228"/>
      <c r="M351" s="229" t="s">
        <v>19</v>
      </c>
      <c r="N351" s="230" t="s">
        <v>43</v>
      </c>
      <c r="O351" s="66"/>
      <c r="P351" s="184">
        <f>O351*H351</f>
        <v>0</v>
      </c>
      <c r="Q351" s="184">
        <v>0.0124</v>
      </c>
      <c r="R351" s="184">
        <f>Q351*H351</f>
        <v>0.5456</v>
      </c>
      <c r="S351" s="184">
        <v>0</v>
      </c>
      <c r="T351" s="18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266</v>
      </c>
      <c r="AT351" s="186" t="s">
        <v>262</v>
      </c>
      <c r="AU351" s="186" t="s">
        <v>82</v>
      </c>
      <c r="AY351" s="19" t="s">
        <v>131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80</v>
      </c>
      <c r="BK351" s="187">
        <f>ROUND(I351*H351,2)</f>
        <v>0</v>
      </c>
      <c r="BL351" s="19" t="s">
        <v>227</v>
      </c>
      <c r="BM351" s="186" t="s">
        <v>542</v>
      </c>
    </row>
    <row r="352" spans="2:51" s="13" customFormat="1" ht="12">
      <c r="B352" s="188"/>
      <c r="C352" s="189"/>
      <c r="D352" s="190" t="s">
        <v>140</v>
      </c>
      <c r="E352" s="191" t="s">
        <v>19</v>
      </c>
      <c r="F352" s="192" t="s">
        <v>485</v>
      </c>
      <c r="G352" s="189"/>
      <c r="H352" s="191" t="s">
        <v>19</v>
      </c>
      <c r="I352" s="193"/>
      <c r="J352" s="189"/>
      <c r="K352" s="189"/>
      <c r="L352" s="194"/>
      <c r="M352" s="195"/>
      <c r="N352" s="196"/>
      <c r="O352" s="196"/>
      <c r="P352" s="196"/>
      <c r="Q352" s="196"/>
      <c r="R352" s="196"/>
      <c r="S352" s="196"/>
      <c r="T352" s="197"/>
      <c r="AT352" s="198" t="s">
        <v>140</v>
      </c>
      <c r="AU352" s="198" t="s">
        <v>82</v>
      </c>
      <c r="AV352" s="13" t="s">
        <v>80</v>
      </c>
      <c r="AW352" s="13" t="s">
        <v>33</v>
      </c>
      <c r="AX352" s="13" t="s">
        <v>72</v>
      </c>
      <c r="AY352" s="198" t="s">
        <v>131</v>
      </c>
    </row>
    <row r="353" spans="2:51" s="14" customFormat="1" ht="12">
      <c r="B353" s="199"/>
      <c r="C353" s="200"/>
      <c r="D353" s="190" t="s">
        <v>140</v>
      </c>
      <c r="E353" s="201" t="s">
        <v>19</v>
      </c>
      <c r="F353" s="202" t="s">
        <v>543</v>
      </c>
      <c r="G353" s="200"/>
      <c r="H353" s="203">
        <v>40</v>
      </c>
      <c r="I353" s="204"/>
      <c r="J353" s="200"/>
      <c r="K353" s="200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140</v>
      </c>
      <c r="AU353" s="209" t="s">
        <v>82</v>
      </c>
      <c r="AV353" s="14" t="s">
        <v>82</v>
      </c>
      <c r="AW353" s="14" t="s">
        <v>33</v>
      </c>
      <c r="AX353" s="14" t="s">
        <v>80</v>
      </c>
      <c r="AY353" s="209" t="s">
        <v>131</v>
      </c>
    </row>
    <row r="354" spans="2:51" s="14" customFormat="1" ht="12">
      <c r="B354" s="199"/>
      <c r="C354" s="200"/>
      <c r="D354" s="190" t="s">
        <v>140</v>
      </c>
      <c r="E354" s="200"/>
      <c r="F354" s="202" t="s">
        <v>544</v>
      </c>
      <c r="G354" s="200"/>
      <c r="H354" s="203">
        <v>44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140</v>
      </c>
      <c r="AU354" s="209" t="s">
        <v>82</v>
      </c>
      <c r="AV354" s="14" t="s">
        <v>82</v>
      </c>
      <c r="AW354" s="14" t="s">
        <v>4</v>
      </c>
      <c r="AX354" s="14" t="s">
        <v>80</v>
      </c>
      <c r="AY354" s="209" t="s">
        <v>131</v>
      </c>
    </row>
    <row r="355" spans="1:65" s="2" customFormat="1" ht="44.25" customHeight="1">
      <c r="A355" s="36"/>
      <c r="B355" s="37"/>
      <c r="C355" s="175" t="s">
        <v>545</v>
      </c>
      <c r="D355" s="175" t="s">
        <v>133</v>
      </c>
      <c r="E355" s="176" t="s">
        <v>546</v>
      </c>
      <c r="F355" s="177" t="s">
        <v>547</v>
      </c>
      <c r="G355" s="178" t="s">
        <v>167</v>
      </c>
      <c r="H355" s="179">
        <v>20</v>
      </c>
      <c r="I355" s="180"/>
      <c r="J355" s="181">
        <f>ROUND(I355*H355,2)</f>
        <v>0</v>
      </c>
      <c r="K355" s="177" t="s">
        <v>137</v>
      </c>
      <c r="L355" s="41"/>
      <c r="M355" s="182" t="s">
        <v>19</v>
      </c>
      <c r="N355" s="183" t="s">
        <v>43</v>
      </c>
      <c r="O355" s="66"/>
      <c r="P355" s="184">
        <f>O355*H355</f>
        <v>0</v>
      </c>
      <c r="Q355" s="184">
        <v>0.00017</v>
      </c>
      <c r="R355" s="184">
        <f>Q355*H355</f>
        <v>0.0034000000000000002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227</v>
      </c>
      <c r="AT355" s="186" t="s">
        <v>133</v>
      </c>
      <c r="AU355" s="186" t="s">
        <v>82</v>
      </c>
      <c r="AY355" s="19" t="s">
        <v>131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80</v>
      </c>
      <c r="BK355" s="187">
        <f>ROUND(I355*H355,2)</f>
        <v>0</v>
      </c>
      <c r="BL355" s="19" t="s">
        <v>227</v>
      </c>
      <c r="BM355" s="186" t="s">
        <v>548</v>
      </c>
    </row>
    <row r="356" spans="2:51" s="13" customFormat="1" ht="20.4">
      <c r="B356" s="188"/>
      <c r="C356" s="189"/>
      <c r="D356" s="190" t="s">
        <v>140</v>
      </c>
      <c r="E356" s="191" t="s">
        <v>19</v>
      </c>
      <c r="F356" s="192" t="s">
        <v>549</v>
      </c>
      <c r="G356" s="189"/>
      <c r="H356" s="191" t="s">
        <v>19</v>
      </c>
      <c r="I356" s="193"/>
      <c r="J356" s="189"/>
      <c r="K356" s="189"/>
      <c r="L356" s="194"/>
      <c r="M356" s="195"/>
      <c r="N356" s="196"/>
      <c r="O356" s="196"/>
      <c r="P356" s="196"/>
      <c r="Q356" s="196"/>
      <c r="R356" s="196"/>
      <c r="S356" s="196"/>
      <c r="T356" s="197"/>
      <c r="AT356" s="198" t="s">
        <v>140</v>
      </c>
      <c r="AU356" s="198" t="s">
        <v>82</v>
      </c>
      <c r="AV356" s="13" t="s">
        <v>80</v>
      </c>
      <c r="AW356" s="13" t="s">
        <v>33</v>
      </c>
      <c r="AX356" s="13" t="s">
        <v>72</v>
      </c>
      <c r="AY356" s="198" t="s">
        <v>131</v>
      </c>
    </row>
    <row r="357" spans="2:51" s="13" customFormat="1" ht="12">
      <c r="B357" s="188"/>
      <c r="C357" s="189"/>
      <c r="D357" s="190" t="s">
        <v>140</v>
      </c>
      <c r="E357" s="191" t="s">
        <v>19</v>
      </c>
      <c r="F357" s="192" t="s">
        <v>454</v>
      </c>
      <c r="G357" s="189"/>
      <c r="H357" s="191" t="s">
        <v>19</v>
      </c>
      <c r="I357" s="193"/>
      <c r="J357" s="189"/>
      <c r="K357" s="189"/>
      <c r="L357" s="194"/>
      <c r="M357" s="195"/>
      <c r="N357" s="196"/>
      <c r="O357" s="196"/>
      <c r="P357" s="196"/>
      <c r="Q357" s="196"/>
      <c r="R357" s="196"/>
      <c r="S357" s="196"/>
      <c r="T357" s="197"/>
      <c r="AT357" s="198" t="s">
        <v>140</v>
      </c>
      <c r="AU357" s="198" t="s">
        <v>82</v>
      </c>
      <c r="AV357" s="13" t="s">
        <v>80</v>
      </c>
      <c r="AW357" s="13" t="s">
        <v>33</v>
      </c>
      <c r="AX357" s="13" t="s">
        <v>72</v>
      </c>
      <c r="AY357" s="198" t="s">
        <v>131</v>
      </c>
    </row>
    <row r="358" spans="2:51" s="14" customFormat="1" ht="20.4">
      <c r="B358" s="199"/>
      <c r="C358" s="200"/>
      <c r="D358" s="190" t="s">
        <v>140</v>
      </c>
      <c r="E358" s="201" t="s">
        <v>19</v>
      </c>
      <c r="F358" s="202" t="s">
        <v>550</v>
      </c>
      <c r="G358" s="200"/>
      <c r="H358" s="203">
        <v>20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140</v>
      </c>
      <c r="AU358" s="209" t="s">
        <v>82</v>
      </c>
      <c r="AV358" s="14" t="s">
        <v>82</v>
      </c>
      <c r="AW358" s="14" t="s">
        <v>33</v>
      </c>
      <c r="AX358" s="14" t="s">
        <v>80</v>
      </c>
      <c r="AY358" s="209" t="s">
        <v>131</v>
      </c>
    </row>
    <row r="359" spans="1:65" s="2" customFormat="1" ht="16.5" customHeight="1">
      <c r="A359" s="36"/>
      <c r="B359" s="37"/>
      <c r="C359" s="221" t="s">
        <v>551</v>
      </c>
      <c r="D359" s="221" t="s">
        <v>262</v>
      </c>
      <c r="E359" s="222" t="s">
        <v>552</v>
      </c>
      <c r="F359" s="223" t="s">
        <v>553</v>
      </c>
      <c r="G359" s="224" t="s">
        <v>167</v>
      </c>
      <c r="H359" s="225">
        <v>22</v>
      </c>
      <c r="I359" s="226"/>
      <c r="J359" s="227">
        <f>ROUND(I359*H359,2)</f>
        <v>0</v>
      </c>
      <c r="K359" s="223" t="s">
        <v>151</v>
      </c>
      <c r="L359" s="228"/>
      <c r="M359" s="229" t="s">
        <v>19</v>
      </c>
      <c r="N359" s="230" t="s">
        <v>43</v>
      </c>
      <c r="O359" s="66"/>
      <c r="P359" s="184">
        <f>O359*H359</f>
        <v>0</v>
      </c>
      <c r="Q359" s="184">
        <v>0.0109</v>
      </c>
      <c r="R359" s="184">
        <f>Q359*H359</f>
        <v>0.2398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266</v>
      </c>
      <c r="AT359" s="186" t="s">
        <v>262</v>
      </c>
      <c r="AU359" s="186" t="s">
        <v>82</v>
      </c>
      <c r="AY359" s="19" t="s">
        <v>131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80</v>
      </c>
      <c r="BK359" s="187">
        <f>ROUND(I359*H359,2)</f>
        <v>0</v>
      </c>
      <c r="BL359" s="19" t="s">
        <v>227</v>
      </c>
      <c r="BM359" s="186" t="s">
        <v>554</v>
      </c>
    </row>
    <row r="360" spans="2:51" s="14" customFormat="1" ht="12">
      <c r="B360" s="199"/>
      <c r="C360" s="200"/>
      <c r="D360" s="190" t="s">
        <v>140</v>
      </c>
      <c r="E360" s="201" t="s">
        <v>19</v>
      </c>
      <c r="F360" s="202" t="s">
        <v>555</v>
      </c>
      <c r="G360" s="200"/>
      <c r="H360" s="203">
        <v>20</v>
      </c>
      <c r="I360" s="204"/>
      <c r="J360" s="200"/>
      <c r="K360" s="200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140</v>
      </c>
      <c r="AU360" s="209" t="s">
        <v>82</v>
      </c>
      <c r="AV360" s="14" t="s">
        <v>82</v>
      </c>
      <c r="AW360" s="14" t="s">
        <v>33</v>
      </c>
      <c r="AX360" s="14" t="s">
        <v>80</v>
      </c>
      <c r="AY360" s="209" t="s">
        <v>131</v>
      </c>
    </row>
    <row r="361" spans="2:51" s="14" customFormat="1" ht="12">
      <c r="B361" s="199"/>
      <c r="C361" s="200"/>
      <c r="D361" s="190" t="s">
        <v>140</v>
      </c>
      <c r="E361" s="200"/>
      <c r="F361" s="202" t="s">
        <v>556</v>
      </c>
      <c r="G361" s="200"/>
      <c r="H361" s="203">
        <v>22</v>
      </c>
      <c r="I361" s="204"/>
      <c r="J361" s="200"/>
      <c r="K361" s="200"/>
      <c r="L361" s="205"/>
      <c r="M361" s="206"/>
      <c r="N361" s="207"/>
      <c r="O361" s="207"/>
      <c r="P361" s="207"/>
      <c r="Q361" s="207"/>
      <c r="R361" s="207"/>
      <c r="S361" s="207"/>
      <c r="T361" s="208"/>
      <c r="AT361" s="209" t="s">
        <v>140</v>
      </c>
      <c r="AU361" s="209" t="s">
        <v>82</v>
      </c>
      <c r="AV361" s="14" t="s">
        <v>82</v>
      </c>
      <c r="AW361" s="14" t="s">
        <v>4</v>
      </c>
      <c r="AX361" s="14" t="s">
        <v>80</v>
      </c>
      <c r="AY361" s="209" t="s">
        <v>131</v>
      </c>
    </row>
    <row r="362" spans="1:65" s="2" customFormat="1" ht="22.8">
      <c r="A362" s="36"/>
      <c r="B362" s="37"/>
      <c r="C362" s="175" t="s">
        <v>557</v>
      </c>
      <c r="D362" s="175" t="s">
        <v>133</v>
      </c>
      <c r="E362" s="176" t="s">
        <v>558</v>
      </c>
      <c r="F362" s="177" t="s">
        <v>559</v>
      </c>
      <c r="G362" s="178" t="s">
        <v>167</v>
      </c>
      <c r="H362" s="179">
        <v>1187.802</v>
      </c>
      <c r="I362" s="180"/>
      <c r="J362" s="181">
        <f>ROUND(I362*H362,2)</f>
        <v>0</v>
      </c>
      <c r="K362" s="177" t="s">
        <v>151</v>
      </c>
      <c r="L362" s="41"/>
      <c r="M362" s="182" t="s">
        <v>19</v>
      </c>
      <c r="N362" s="183" t="s">
        <v>43</v>
      </c>
      <c r="O362" s="66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227</v>
      </c>
      <c r="AT362" s="186" t="s">
        <v>133</v>
      </c>
      <c r="AU362" s="186" t="s">
        <v>82</v>
      </c>
      <c r="AY362" s="19" t="s">
        <v>131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80</v>
      </c>
      <c r="BK362" s="187">
        <f>ROUND(I362*H362,2)</f>
        <v>0</v>
      </c>
      <c r="BL362" s="19" t="s">
        <v>227</v>
      </c>
      <c r="BM362" s="186" t="s">
        <v>560</v>
      </c>
    </row>
    <row r="363" spans="2:51" s="13" customFormat="1" ht="12">
      <c r="B363" s="188"/>
      <c r="C363" s="189"/>
      <c r="D363" s="190" t="s">
        <v>140</v>
      </c>
      <c r="E363" s="191" t="s">
        <v>19</v>
      </c>
      <c r="F363" s="192" t="s">
        <v>453</v>
      </c>
      <c r="G363" s="189"/>
      <c r="H363" s="191" t="s">
        <v>19</v>
      </c>
      <c r="I363" s="193"/>
      <c r="J363" s="189"/>
      <c r="K363" s="189"/>
      <c r="L363" s="194"/>
      <c r="M363" s="195"/>
      <c r="N363" s="196"/>
      <c r="O363" s="196"/>
      <c r="P363" s="196"/>
      <c r="Q363" s="196"/>
      <c r="R363" s="196"/>
      <c r="S363" s="196"/>
      <c r="T363" s="197"/>
      <c r="AT363" s="198" t="s">
        <v>140</v>
      </c>
      <c r="AU363" s="198" t="s">
        <v>82</v>
      </c>
      <c r="AV363" s="13" t="s">
        <v>80</v>
      </c>
      <c r="AW363" s="13" t="s">
        <v>33</v>
      </c>
      <c r="AX363" s="13" t="s">
        <v>72</v>
      </c>
      <c r="AY363" s="198" t="s">
        <v>131</v>
      </c>
    </row>
    <row r="364" spans="2:51" s="13" customFormat="1" ht="20.4">
      <c r="B364" s="188"/>
      <c r="C364" s="189"/>
      <c r="D364" s="190" t="s">
        <v>140</v>
      </c>
      <c r="E364" s="191" t="s">
        <v>19</v>
      </c>
      <c r="F364" s="192" t="s">
        <v>492</v>
      </c>
      <c r="G364" s="189"/>
      <c r="H364" s="191" t="s">
        <v>19</v>
      </c>
      <c r="I364" s="193"/>
      <c r="J364" s="189"/>
      <c r="K364" s="189"/>
      <c r="L364" s="194"/>
      <c r="M364" s="195"/>
      <c r="N364" s="196"/>
      <c r="O364" s="196"/>
      <c r="P364" s="196"/>
      <c r="Q364" s="196"/>
      <c r="R364" s="196"/>
      <c r="S364" s="196"/>
      <c r="T364" s="197"/>
      <c r="AT364" s="198" t="s">
        <v>140</v>
      </c>
      <c r="AU364" s="198" t="s">
        <v>82</v>
      </c>
      <c r="AV364" s="13" t="s">
        <v>80</v>
      </c>
      <c r="AW364" s="13" t="s">
        <v>33</v>
      </c>
      <c r="AX364" s="13" t="s">
        <v>72</v>
      </c>
      <c r="AY364" s="198" t="s">
        <v>131</v>
      </c>
    </row>
    <row r="365" spans="2:51" s="14" customFormat="1" ht="12">
      <c r="B365" s="199"/>
      <c r="C365" s="200"/>
      <c r="D365" s="190" t="s">
        <v>140</v>
      </c>
      <c r="E365" s="201" t="s">
        <v>19</v>
      </c>
      <c r="F365" s="202" t="s">
        <v>478</v>
      </c>
      <c r="G365" s="200"/>
      <c r="H365" s="203">
        <v>1030.138</v>
      </c>
      <c r="I365" s="204"/>
      <c r="J365" s="200"/>
      <c r="K365" s="200"/>
      <c r="L365" s="205"/>
      <c r="M365" s="206"/>
      <c r="N365" s="207"/>
      <c r="O365" s="207"/>
      <c r="P365" s="207"/>
      <c r="Q365" s="207"/>
      <c r="R365" s="207"/>
      <c r="S365" s="207"/>
      <c r="T365" s="208"/>
      <c r="AT365" s="209" t="s">
        <v>140</v>
      </c>
      <c r="AU365" s="209" t="s">
        <v>82</v>
      </c>
      <c r="AV365" s="14" t="s">
        <v>82</v>
      </c>
      <c r="AW365" s="14" t="s">
        <v>33</v>
      </c>
      <c r="AX365" s="14" t="s">
        <v>72</v>
      </c>
      <c r="AY365" s="209" t="s">
        <v>131</v>
      </c>
    </row>
    <row r="366" spans="2:51" s="14" customFormat="1" ht="20.4">
      <c r="B366" s="199"/>
      <c r="C366" s="200"/>
      <c r="D366" s="190" t="s">
        <v>140</v>
      </c>
      <c r="E366" s="201" t="s">
        <v>19</v>
      </c>
      <c r="F366" s="202" t="s">
        <v>479</v>
      </c>
      <c r="G366" s="200"/>
      <c r="H366" s="203">
        <v>14.91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140</v>
      </c>
      <c r="AU366" s="209" t="s">
        <v>82</v>
      </c>
      <c r="AV366" s="14" t="s">
        <v>82</v>
      </c>
      <c r="AW366" s="14" t="s">
        <v>33</v>
      </c>
      <c r="AX366" s="14" t="s">
        <v>72</v>
      </c>
      <c r="AY366" s="209" t="s">
        <v>131</v>
      </c>
    </row>
    <row r="367" spans="2:51" s="14" customFormat="1" ht="20.4">
      <c r="B367" s="199"/>
      <c r="C367" s="200"/>
      <c r="D367" s="190" t="s">
        <v>140</v>
      </c>
      <c r="E367" s="201" t="s">
        <v>19</v>
      </c>
      <c r="F367" s="202" t="s">
        <v>480</v>
      </c>
      <c r="G367" s="200"/>
      <c r="H367" s="203">
        <v>10.093</v>
      </c>
      <c r="I367" s="204"/>
      <c r="J367" s="200"/>
      <c r="K367" s="200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140</v>
      </c>
      <c r="AU367" s="209" t="s">
        <v>82</v>
      </c>
      <c r="AV367" s="14" t="s">
        <v>82</v>
      </c>
      <c r="AW367" s="14" t="s">
        <v>33</v>
      </c>
      <c r="AX367" s="14" t="s">
        <v>72</v>
      </c>
      <c r="AY367" s="209" t="s">
        <v>131</v>
      </c>
    </row>
    <row r="368" spans="2:51" s="14" customFormat="1" ht="12">
      <c r="B368" s="199"/>
      <c r="C368" s="200"/>
      <c r="D368" s="190" t="s">
        <v>140</v>
      </c>
      <c r="E368" s="201" t="s">
        <v>19</v>
      </c>
      <c r="F368" s="202" t="s">
        <v>561</v>
      </c>
      <c r="G368" s="200"/>
      <c r="H368" s="203">
        <v>13</v>
      </c>
      <c r="I368" s="204"/>
      <c r="J368" s="200"/>
      <c r="K368" s="200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140</v>
      </c>
      <c r="AU368" s="209" t="s">
        <v>82</v>
      </c>
      <c r="AV368" s="14" t="s">
        <v>82</v>
      </c>
      <c r="AW368" s="14" t="s">
        <v>33</v>
      </c>
      <c r="AX368" s="14" t="s">
        <v>72</v>
      </c>
      <c r="AY368" s="209" t="s">
        <v>131</v>
      </c>
    </row>
    <row r="369" spans="2:51" s="14" customFormat="1" ht="12">
      <c r="B369" s="199"/>
      <c r="C369" s="200"/>
      <c r="D369" s="190" t="s">
        <v>140</v>
      </c>
      <c r="E369" s="201" t="s">
        <v>19</v>
      </c>
      <c r="F369" s="202" t="s">
        <v>562</v>
      </c>
      <c r="G369" s="200"/>
      <c r="H369" s="203">
        <v>22</v>
      </c>
      <c r="I369" s="204"/>
      <c r="J369" s="200"/>
      <c r="K369" s="200"/>
      <c r="L369" s="205"/>
      <c r="M369" s="206"/>
      <c r="N369" s="207"/>
      <c r="O369" s="207"/>
      <c r="P369" s="207"/>
      <c r="Q369" s="207"/>
      <c r="R369" s="207"/>
      <c r="S369" s="207"/>
      <c r="T369" s="208"/>
      <c r="AT369" s="209" t="s">
        <v>140</v>
      </c>
      <c r="AU369" s="209" t="s">
        <v>82</v>
      </c>
      <c r="AV369" s="14" t="s">
        <v>82</v>
      </c>
      <c r="AW369" s="14" t="s">
        <v>33</v>
      </c>
      <c r="AX369" s="14" t="s">
        <v>72</v>
      </c>
      <c r="AY369" s="209" t="s">
        <v>131</v>
      </c>
    </row>
    <row r="370" spans="2:51" s="14" customFormat="1" ht="12">
      <c r="B370" s="199"/>
      <c r="C370" s="200"/>
      <c r="D370" s="190" t="s">
        <v>140</v>
      </c>
      <c r="E370" s="201" t="s">
        <v>19</v>
      </c>
      <c r="F370" s="202" t="s">
        <v>543</v>
      </c>
      <c r="G370" s="200"/>
      <c r="H370" s="203">
        <v>40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140</v>
      </c>
      <c r="AU370" s="209" t="s">
        <v>82</v>
      </c>
      <c r="AV370" s="14" t="s">
        <v>82</v>
      </c>
      <c r="AW370" s="14" t="s">
        <v>33</v>
      </c>
      <c r="AX370" s="14" t="s">
        <v>72</v>
      </c>
      <c r="AY370" s="209" t="s">
        <v>131</v>
      </c>
    </row>
    <row r="371" spans="2:51" s="14" customFormat="1" ht="12">
      <c r="B371" s="199"/>
      <c r="C371" s="200"/>
      <c r="D371" s="190" t="s">
        <v>140</v>
      </c>
      <c r="E371" s="201" t="s">
        <v>19</v>
      </c>
      <c r="F371" s="202" t="s">
        <v>519</v>
      </c>
      <c r="G371" s="200"/>
      <c r="H371" s="203">
        <v>20.181</v>
      </c>
      <c r="I371" s="204"/>
      <c r="J371" s="200"/>
      <c r="K371" s="200"/>
      <c r="L371" s="205"/>
      <c r="M371" s="206"/>
      <c r="N371" s="207"/>
      <c r="O371" s="207"/>
      <c r="P371" s="207"/>
      <c r="Q371" s="207"/>
      <c r="R371" s="207"/>
      <c r="S371" s="207"/>
      <c r="T371" s="208"/>
      <c r="AT371" s="209" t="s">
        <v>140</v>
      </c>
      <c r="AU371" s="209" t="s">
        <v>82</v>
      </c>
      <c r="AV371" s="14" t="s">
        <v>82</v>
      </c>
      <c r="AW371" s="14" t="s">
        <v>33</v>
      </c>
      <c r="AX371" s="14" t="s">
        <v>72</v>
      </c>
      <c r="AY371" s="209" t="s">
        <v>131</v>
      </c>
    </row>
    <row r="372" spans="2:51" s="14" customFormat="1" ht="12">
      <c r="B372" s="199"/>
      <c r="C372" s="200"/>
      <c r="D372" s="190" t="s">
        <v>140</v>
      </c>
      <c r="E372" s="201" t="s">
        <v>19</v>
      </c>
      <c r="F372" s="202" t="s">
        <v>563</v>
      </c>
      <c r="G372" s="200"/>
      <c r="H372" s="203">
        <v>37.48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140</v>
      </c>
      <c r="AU372" s="209" t="s">
        <v>82</v>
      </c>
      <c r="AV372" s="14" t="s">
        <v>82</v>
      </c>
      <c r="AW372" s="14" t="s">
        <v>33</v>
      </c>
      <c r="AX372" s="14" t="s">
        <v>72</v>
      </c>
      <c r="AY372" s="209" t="s">
        <v>131</v>
      </c>
    </row>
    <row r="373" spans="2:51" s="16" customFormat="1" ht="12">
      <c r="B373" s="231"/>
      <c r="C373" s="232"/>
      <c r="D373" s="190" t="s">
        <v>140</v>
      </c>
      <c r="E373" s="233" t="s">
        <v>19</v>
      </c>
      <c r="F373" s="234" t="s">
        <v>291</v>
      </c>
      <c r="G373" s="232"/>
      <c r="H373" s="235">
        <v>1187.8020000000001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140</v>
      </c>
      <c r="AU373" s="241" t="s">
        <v>82</v>
      </c>
      <c r="AV373" s="16" t="s">
        <v>138</v>
      </c>
      <c r="AW373" s="16" t="s">
        <v>33</v>
      </c>
      <c r="AX373" s="16" t="s">
        <v>80</v>
      </c>
      <c r="AY373" s="241" t="s">
        <v>131</v>
      </c>
    </row>
    <row r="374" spans="1:65" s="2" customFormat="1" ht="22.8">
      <c r="A374" s="36"/>
      <c r="B374" s="37"/>
      <c r="C374" s="175" t="s">
        <v>564</v>
      </c>
      <c r="D374" s="175" t="s">
        <v>133</v>
      </c>
      <c r="E374" s="176" t="s">
        <v>565</v>
      </c>
      <c r="F374" s="177" t="s">
        <v>566</v>
      </c>
      <c r="G374" s="178" t="s">
        <v>136</v>
      </c>
      <c r="H374" s="179">
        <v>20</v>
      </c>
      <c r="I374" s="180"/>
      <c r="J374" s="181">
        <f>ROUND(I374*H374,2)</f>
        <v>0</v>
      </c>
      <c r="K374" s="177" t="s">
        <v>151</v>
      </c>
      <c r="L374" s="41"/>
      <c r="M374" s="182" t="s">
        <v>19</v>
      </c>
      <c r="N374" s="183" t="s">
        <v>43</v>
      </c>
      <c r="O374" s="66"/>
      <c r="P374" s="184">
        <f>O374*H374</f>
        <v>0</v>
      </c>
      <c r="Q374" s="184">
        <v>8E-05</v>
      </c>
      <c r="R374" s="184">
        <f>Q374*H374</f>
        <v>0.0016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227</v>
      </c>
      <c r="AT374" s="186" t="s">
        <v>133</v>
      </c>
      <c r="AU374" s="186" t="s">
        <v>82</v>
      </c>
      <c r="AY374" s="19" t="s">
        <v>131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80</v>
      </c>
      <c r="BK374" s="187">
        <f>ROUND(I374*H374,2)</f>
        <v>0</v>
      </c>
      <c r="BL374" s="19" t="s">
        <v>227</v>
      </c>
      <c r="BM374" s="186" t="s">
        <v>567</v>
      </c>
    </row>
    <row r="375" spans="2:51" s="14" customFormat="1" ht="12">
      <c r="B375" s="199"/>
      <c r="C375" s="200"/>
      <c r="D375" s="190" t="s">
        <v>140</v>
      </c>
      <c r="E375" s="201" t="s">
        <v>19</v>
      </c>
      <c r="F375" s="202" t="s">
        <v>538</v>
      </c>
      <c r="G375" s="200"/>
      <c r="H375" s="203">
        <v>20</v>
      </c>
      <c r="I375" s="204"/>
      <c r="J375" s="200"/>
      <c r="K375" s="200"/>
      <c r="L375" s="205"/>
      <c r="M375" s="206"/>
      <c r="N375" s="207"/>
      <c r="O375" s="207"/>
      <c r="P375" s="207"/>
      <c r="Q375" s="207"/>
      <c r="R375" s="207"/>
      <c r="S375" s="207"/>
      <c r="T375" s="208"/>
      <c r="AT375" s="209" t="s">
        <v>140</v>
      </c>
      <c r="AU375" s="209" t="s">
        <v>82</v>
      </c>
      <c r="AV375" s="14" t="s">
        <v>82</v>
      </c>
      <c r="AW375" s="14" t="s">
        <v>33</v>
      </c>
      <c r="AX375" s="14" t="s">
        <v>80</v>
      </c>
      <c r="AY375" s="209" t="s">
        <v>131</v>
      </c>
    </row>
    <row r="376" spans="1:65" s="2" customFormat="1" ht="34.2">
      <c r="A376" s="36"/>
      <c r="B376" s="37"/>
      <c r="C376" s="175" t="s">
        <v>568</v>
      </c>
      <c r="D376" s="175" t="s">
        <v>133</v>
      </c>
      <c r="E376" s="176" t="s">
        <v>569</v>
      </c>
      <c r="F376" s="177" t="s">
        <v>570</v>
      </c>
      <c r="G376" s="178" t="s">
        <v>167</v>
      </c>
      <c r="H376" s="179">
        <v>1168.302</v>
      </c>
      <c r="I376" s="180"/>
      <c r="J376" s="181">
        <f>ROUND(I376*H376,2)</f>
        <v>0</v>
      </c>
      <c r="K376" s="177" t="s">
        <v>137</v>
      </c>
      <c r="L376" s="41"/>
      <c r="M376" s="182" t="s">
        <v>19</v>
      </c>
      <c r="N376" s="183" t="s">
        <v>43</v>
      </c>
      <c r="O376" s="66"/>
      <c r="P376" s="184">
        <f>O376*H376</f>
        <v>0</v>
      </c>
      <c r="Q376" s="184">
        <v>0</v>
      </c>
      <c r="R376" s="184">
        <f>Q376*H376</f>
        <v>0</v>
      </c>
      <c r="S376" s="184">
        <v>0</v>
      </c>
      <c r="T376" s="18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6" t="s">
        <v>227</v>
      </c>
      <c r="AT376" s="186" t="s">
        <v>133</v>
      </c>
      <c r="AU376" s="186" t="s">
        <v>82</v>
      </c>
      <c r="AY376" s="19" t="s">
        <v>131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9" t="s">
        <v>80</v>
      </c>
      <c r="BK376" s="187">
        <f>ROUND(I376*H376,2)</f>
        <v>0</v>
      </c>
      <c r="BL376" s="19" t="s">
        <v>227</v>
      </c>
      <c r="BM376" s="186" t="s">
        <v>571</v>
      </c>
    </row>
    <row r="377" spans="2:51" s="13" customFormat="1" ht="12">
      <c r="B377" s="188"/>
      <c r="C377" s="189"/>
      <c r="D377" s="190" t="s">
        <v>140</v>
      </c>
      <c r="E377" s="191" t="s">
        <v>19</v>
      </c>
      <c r="F377" s="192" t="s">
        <v>453</v>
      </c>
      <c r="G377" s="189"/>
      <c r="H377" s="191" t="s">
        <v>19</v>
      </c>
      <c r="I377" s="193"/>
      <c r="J377" s="189"/>
      <c r="K377" s="189"/>
      <c r="L377" s="194"/>
      <c r="M377" s="195"/>
      <c r="N377" s="196"/>
      <c r="O377" s="196"/>
      <c r="P377" s="196"/>
      <c r="Q377" s="196"/>
      <c r="R377" s="196"/>
      <c r="S377" s="196"/>
      <c r="T377" s="197"/>
      <c r="AT377" s="198" t="s">
        <v>140</v>
      </c>
      <c r="AU377" s="198" t="s">
        <v>82</v>
      </c>
      <c r="AV377" s="13" t="s">
        <v>80</v>
      </c>
      <c r="AW377" s="13" t="s">
        <v>33</v>
      </c>
      <c r="AX377" s="13" t="s">
        <v>72</v>
      </c>
      <c r="AY377" s="198" t="s">
        <v>131</v>
      </c>
    </row>
    <row r="378" spans="2:51" s="13" customFormat="1" ht="12">
      <c r="B378" s="188"/>
      <c r="C378" s="189"/>
      <c r="D378" s="190" t="s">
        <v>140</v>
      </c>
      <c r="E378" s="191" t="s">
        <v>19</v>
      </c>
      <c r="F378" s="192" t="s">
        <v>572</v>
      </c>
      <c r="G378" s="189"/>
      <c r="H378" s="191" t="s">
        <v>19</v>
      </c>
      <c r="I378" s="193"/>
      <c r="J378" s="189"/>
      <c r="K378" s="189"/>
      <c r="L378" s="194"/>
      <c r="M378" s="195"/>
      <c r="N378" s="196"/>
      <c r="O378" s="196"/>
      <c r="P378" s="196"/>
      <c r="Q378" s="196"/>
      <c r="R378" s="196"/>
      <c r="S378" s="196"/>
      <c r="T378" s="197"/>
      <c r="AT378" s="198" t="s">
        <v>140</v>
      </c>
      <c r="AU378" s="198" t="s">
        <v>82</v>
      </c>
      <c r="AV378" s="13" t="s">
        <v>80</v>
      </c>
      <c r="AW378" s="13" t="s">
        <v>33</v>
      </c>
      <c r="AX378" s="13" t="s">
        <v>72</v>
      </c>
      <c r="AY378" s="198" t="s">
        <v>131</v>
      </c>
    </row>
    <row r="379" spans="2:51" s="14" customFormat="1" ht="12">
      <c r="B379" s="199"/>
      <c r="C379" s="200"/>
      <c r="D379" s="190" t="s">
        <v>140</v>
      </c>
      <c r="E379" s="201" t="s">
        <v>19</v>
      </c>
      <c r="F379" s="202" t="s">
        <v>573</v>
      </c>
      <c r="G379" s="200"/>
      <c r="H379" s="203">
        <v>1030.138</v>
      </c>
      <c r="I379" s="204"/>
      <c r="J379" s="200"/>
      <c r="K379" s="200"/>
      <c r="L379" s="205"/>
      <c r="M379" s="206"/>
      <c r="N379" s="207"/>
      <c r="O379" s="207"/>
      <c r="P379" s="207"/>
      <c r="Q379" s="207"/>
      <c r="R379" s="207"/>
      <c r="S379" s="207"/>
      <c r="T379" s="208"/>
      <c r="AT379" s="209" t="s">
        <v>140</v>
      </c>
      <c r="AU379" s="209" t="s">
        <v>82</v>
      </c>
      <c r="AV379" s="14" t="s">
        <v>82</v>
      </c>
      <c r="AW379" s="14" t="s">
        <v>33</v>
      </c>
      <c r="AX379" s="14" t="s">
        <v>72</v>
      </c>
      <c r="AY379" s="209" t="s">
        <v>131</v>
      </c>
    </row>
    <row r="380" spans="2:51" s="14" customFormat="1" ht="20.4">
      <c r="B380" s="199"/>
      <c r="C380" s="200"/>
      <c r="D380" s="190" t="s">
        <v>140</v>
      </c>
      <c r="E380" s="201" t="s">
        <v>19</v>
      </c>
      <c r="F380" s="202" t="s">
        <v>574</v>
      </c>
      <c r="G380" s="200"/>
      <c r="H380" s="203">
        <v>14.91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140</v>
      </c>
      <c r="AU380" s="209" t="s">
        <v>82</v>
      </c>
      <c r="AV380" s="14" t="s">
        <v>82</v>
      </c>
      <c r="AW380" s="14" t="s">
        <v>33</v>
      </c>
      <c r="AX380" s="14" t="s">
        <v>72</v>
      </c>
      <c r="AY380" s="209" t="s">
        <v>131</v>
      </c>
    </row>
    <row r="381" spans="2:51" s="14" customFormat="1" ht="20.4">
      <c r="B381" s="199"/>
      <c r="C381" s="200"/>
      <c r="D381" s="190" t="s">
        <v>140</v>
      </c>
      <c r="E381" s="201" t="s">
        <v>19</v>
      </c>
      <c r="F381" s="202" t="s">
        <v>575</v>
      </c>
      <c r="G381" s="200"/>
      <c r="H381" s="203">
        <v>10.093</v>
      </c>
      <c r="I381" s="204"/>
      <c r="J381" s="200"/>
      <c r="K381" s="200"/>
      <c r="L381" s="205"/>
      <c r="M381" s="206"/>
      <c r="N381" s="207"/>
      <c r="O381" s="207"/>
      <c r="P381" s="207"/>
      <c r="Q381" s="207"/>
      <c r="R381" s="207"/>
      <c r="S381" s="207"/>
      <c r="T381" s="208"/>
      <c r="AT381" s="209" t="s">
        <v>140</v>
      </c>
      <c r="AU381" s="209" t="s">
        <v>82</v>
      </c>
      <c r="AV381" s="14" t="s">
        <v>82</v>
      </c>
      <c r="AW381" s="14" t="s">
        <v>33</v>
      </c>
      <c r="AX381" s="14" t="s">
        <v>72</v>
      </c>
      <c r="AY381" s="209" t="s">
        <v>131</v>
      </c>
    </row>
    <row r="382" spans="2:51" s="14" customFormat="1" ht="20.4">
      <c r="B382" s="199"/>
      <c r="C382" s="200"/>
      <c r="D382" s="190" t="s">
        <v>140</v>
      </c>
      <c r="E382" s="201" t="s">
        <v>19</v>
      </c>
      <c r="F382" s="202" t="s">
        <v>576</v>
      </c>
      <c r="G382" s="200"/>
      <c r="H382" s="203">
        <v>5.5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140</v>
      </c>
      <c r="AU382" s="209" t="s">
        <v>82</v>
      </c>
      <c r="AV382" s="14" t="s">
        <v>82</v>
      </c>
      <c r="AW382" s="14" t="s">
        <v>33</v>
      </c>
      <c r="AX382" s="14" t="s">
        <v>72</v>
      </c>
      <c r="AY382" s="209" t="s">
        <v>131</v>
      </c>
    </row>
    <row r="383" spans="2:51" s="14" customFormat="1" ht="12">
      <c r="B383" s="199"/>
      <c r="C383" s="200"/>
      <c r="D383" s="190" t="s">
        <v>140</v>
      </c>
      <c r="E383" s="201" t="s">
        <v>19</v>
      </c>
      <c r="F383" s="202" t="s">
        <v>577</v>
      </c>
      <c r="G383" s="200"/>
      <c r="H383" s="203">
        <v>10</v>
      </c>
      <c r="I383" s="204"/>
      <c r="J383" s="200"/>
      <c r="K383" s="200"/>
      <c r="L383" s="205"/>
      <c r="M383" s="206"/>
      <c r="N383" s="207"/>
      <c r="O383" s="207"/>
      <c r="P383" s="207"/>
      <c r="Q383" s="207"/>
      <c r="R383" s="207"/>
      <c r="S383" s="207"/>
      <c r="T383" s="208"/>
      <c r="AT383" s="209" t="s">
        <v>140</v>
      </c>
      <c r="AU383" s="209" t="s">
        <v>82</v>
      </c>
      <c r="AV383" s="14" t="s">
        <v>82</v>
      </c>
      <c r="AW383" s="14" t="s">
        <v>33</v>
      </c>
      <c r="AX383" s="14" t="s">
        <v>72</v>
      </c>
      <c r="AY383" s="209" t="s">
        <v>131</v>
      </c>
    </row>
    <row r="384" spans="2:51" s="14" customFormat="1" ht="12">
      <c r="B384" s="199"/>
      <c r="C384" s="200"/>
      <c r="D384" s="190" t="s">
        <v>140</v>
      </c>
      <c r="E384" s="201" t="s">
        <v>19</v>
      </c>
      <c r="F384" s="202" t="s">
        <v>543</v>
      </c>
      <c r="G384" s="200"/>
      <c r="H384" s="203">
        <v>40</v>
      </c>
      <c r="I384" s="204"/>
      <c r="J384" s="200"/>
      <c r="K384" s="200"/>
      <c r="L384" s="205"/>
      <c r="M384" s="206"/>
      <c r="N384" s="207"/>
      <c r="O384" s="207"/>
      <c r="P384" s="207"/>
      <c r="Q384" s="207"/>
      <c r="R384" s="207"/>
      <c r="S384" s="207"/>
      <c r="T384" s="208"/>
      <c r="AT384" s="209" t="s">
        <v>140</v>
      </c>
      <c r="AU384" s="209" t="s">
        <v>82</v>
      </c>
      <c r="AV384" s="14" t="s">
        <v>82</v>
      </c>
      <c r="AW384" s="14" t="s">
        <v>33</v>
      </c>
      <c r="AX384" s="14" t="s">
        <v>72</v>
      </c>
      <c r="AY384" s="209" t="s">
        <v>131</v>
      </c>
    </row>
    <row r="385" spans="2:51" s="14" customFormat="1" ht="12">
      <c r="B385" s="199"/>
      <c r="C385" s="200"/>
      <c r="D385" s="190" t="s">
        <v>140</v>
      </c>
      <c r="E385" s="201" t="s">
        <v>19</v>
      </c>
      <c r="F385" s="202" t="s">
        <v>519</v>
      </c>
      <c r="G385" s="200"/>
      <c r="H385" s="203">
        <v>20.181</v>
      </c>
      <c r="I385" s="204"/>
      <c r="J385" s="200"/>
      <c r="K385" s="200"/>
      <c r="L385" s="205"/>
      <c r="M385" s="206"/>
      <c r="N385" s="207"/>
      <c r="O385" s="207"/>
      <c r="P385" s="207"/>
      <c r="Q385" s="207"/>
      <c r="R385" s="207"/>
      <c r="S385" s="207"/>
      <c r="T385" s="208"/>
      <c r="AT385" s="209" t="s">
        <v>140</v>
      </c>
      <c r="AU385" s="209" t="s">
        <v>82</v>
      </c>
      <c r="AV385" s="14" t="s">
        <v>82</v>
      </c>
      <c r="AW385" s="14" t="s">
        <v>33</v>
      </c>
      <c r="AX385" s="14" t="s">
        <v>72</v>
      </c>
      <c r="AY385" s="209" t="s">
        <v>131</v>
      </c>
    </row>
    <row r="386" spans="2:51" s="14" customFormat="1" ht="12">
      <c r="B386" s="199"/>
      <c r="C386" s="200"/>
      <c r="D386" s="190" t="s">
        <v>140</v>
      </c>
      <c r="E386" s="201" t="s">
        <v>19</v>
      </c>
      <c r="F386" s="202" t="s">
        <v>563</v>
      </c>
      <c r="G386" s="200"/>
      <c r="H386" s="203">
        <v>37.48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140</v>
      </c>
      <c r="AU386" s="209" t="s">
        <v>82</v>
      </c>
      <c r="AV386" s="14" t="s">
        <v>82</v>
      </c>
      <c r="AW386" s="14" t="s">
        <v>33</v>
      </c>
      <c r="AX386" s="14" t="s">
        <v>72</v>
      </c>
      <c r="AY386" s="209" t="s">
        <v>131</v>
      </c>
    </row>
    <row r="387" spans="2:51" s="16" customFormat="1" ht="12">
      <c r="B387" s="231"/>
      <c r="C387" s="232"/>
      <c r="D387" s="190" t="s">
        <v>140</v>
      </c>
      <c r="E387" s="233" t="s">
        <v>19</v>
      </c>
      <c r="F387" s="234" t="s">
        <v>291</v>
      </c>
      <c r="G387" s="232"/>
      <c r="H387" s="235">
        <v>1168.3020000000001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140</v>
      </c>
      <c r="AU387" s="241" t="s">
        <v>82</v>
      </c>
      <c r="AV387" s="16" t="s">
        <v>138</v>
      </c>
      <c r="AW387" s="16" t="s">
        <v>33</v>
      </c>
      <c r="AX387" s="16" t="s">
        <v>80</v>
      </c>
      <c r="AY387" s="241" t="s">
        <v>131</v>
      </c>
    </row>
    <row r="388" spans="1:65" s="2" customFormat="1" ht="34.2">
      <c r="A388" s="36"/>
      <c r="B388" s="37"/>
      <c r="C388" s="175" t="s">
        <v>578</v>
      </c>
      <c r="D388" s="175" t="s">
        <v>133</v>
      </c>
      <c r="E388" s="176" t="s">
        <v>579</v>
      </c>
      <c r="F388" s="177" t="s">
        <v>580</v>
      </c>
      <c r="G388" s="178" t="s">
        <v>167</v>
      </c>
      <c r="H388" s="179">
        <v>1168.302</v>
      </c>
      <c r="I388" s="180"/>
      <c r="J388" s="181">
        <f>ROUND(I388*H388,2)</f>
        <v>0</v>
      </c>
      <c r="K388" s="177" t="s">
        <v>137</v>
      </c>
      <c r="L388" s="41"/>
      <c r="M388" s="182" t="s">
        <v>19</v>
      </c>
      <c r="N388" s="183" t="s">
        <v>43</v>
      </c>
      <c r="O388" s="66"/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6" t="s">
        <v>227</v>
      </c>
      <c r="AT388" s="186" t="s">
        <v>133</v>
      </c>
      <c r="AU388" s="186" t="s">
        <v>82</v>
      </c>
      <c r="AY388" s="19" t="s">
        <v>131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9" t="s">
        <v>80</v>
      </c>
      <c r="BK388" s="187">
        <f>ROUND(I388*H388,2)</f>
        <v>0</v>
      </c>
      <c r="BL388" s="19" t="s">
        <v>227</v>
      </c>
      <c r="BM388" s="186" t="s">
        <v>581</v>
      </c>
    </row>
    <row r="389" spans="2:51" s="13" customFormat="1" ht="12">
      <c r="B389" s="188"/>
      <c r="C389" s="189"/>
      <c r="D389" s="190" t="s">
        <v>140</v>
      </c>
      <c r="E389" s="191" t="s">
        <v>19</v>
      </c>
      <c r="F389" s="192" t="s">
        <v>453</v>
      </c>
      <c r="G389" s="189"/>
      <c r="H389" s="191" t="s">
        <v>19</v>
      </c>
      <c r="I389" s="193"/>
      <c r="J389" s="189"/>
      <c r="K389" s="189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140</v>
      </c>
      <c r="AU389" s="198" t="s">
        <v>82</v>
      </c>
      <c r="AV389" s="13" t="s">
        <v>80</v>
      </c>
      <c r="AW389" s="13" t="s">
        <v>33</v>
      </c>
      <c r="AX389" s="13" t="s">
        <v>72</v>
      </c>
      <c r="AY389" s="198" t="s">
        <v>131</v>
      </c>
    </row>
    <row r="390" spans="2:51" s="14" customFormat="1" ht="12">
      <c r="B390" s="199"/>
      <c r="C390" s="200"/>
      <c r="D390" s="190" t="s">
        <v>140</v>
      </c>
      <c r="E390" s="201" t="s">
        <v>19</v>
      </c>
      <c r="F390" s="202" t="s">
        <v>582</v>
      </c>
      <c r="G390" s="200"/>
      <c r="H390" s="203">
        <v>1168.302</v>
      </c>
      <c r="I390" s="204"/>
      <c r="J390" s="200"/>
      <c r="K390" s="200"/>
      <c r="L390" s="205"/>
      <c r="M390" s="206"/>
      <c r="N390" s="207"/>
      <c r="O390" s="207"/>
      <c r="P390" s="207"/>
      <c r="Q390" s="207"/>
      <c r="R390" s="207"/>
      <c r="S390" s="207"/>
      <c r="T390" s="208"/>
      <c r="AT390" s="209" t="s">
        <v>140</v>
      </c>
      <c r="AU390" s="209" t="s">
        <v>82</v>
      </c>
      <c r="AV390" s="14" t="s">
        <v>82</v>
      </c>
      <c r="AW390" s="14" t="s">
        <v>33</v>
      </c>
      <c r="AX390" s="14" t="s">
        <v>80</v>
      </c>
      <c r="AY390" s="209" t="s">
        <v>131</v>
      </c>
    </row>
    <row r="391" spans="1:65" s="2" customFormat="1" ht="33" customHeight="1">
      <c r="A391" s="36"/>
      <c r="B391" s="37"/>
      <c r="C391" s="175" t="s">
        <v>583</v>
      </c>
      <c r="D391" s="175" t="s">
        <v>133</v>
      </c>
      <c r="E391" s="176" t="s">
        <v>584</v>
      </c>
      <c r="F391" s="177" t="s">
        <v>585</v>
      </c>
      <c r="G391" s="178" t="s">
        <v>150</v>
      </c>
      <c r="H391" s="179">
        <v>23</v>
      </c>
      <c r="I391" s="180"/>
      <c r="J391" s="181">
        <f>ROUND(I391*H391,2)</f>
        <v>0</v>
      </c>
      <c r="K391" s="177" t="s">
        <v>137</v>
      </c>
      <c r="L391" s="41"/>
      <c r="M391" s="182" t="s">
        <v>19</v>
      </c>
      <c r="N391" s="183" t="s">
        <v>43</v>
      </c>
      <c r="O391" s="66"/>
      <c r="P391" s="184">
        <f>O391*H391</f>
        <v>0</v>
      </c>
      <c r="Q391" s="184">
        <v>1E-05</v>
      </c>
      <c r="R391" s="184">
        <f>Q391*H391</f>
        <v>0.00023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227</v>
      </c>
      <c r="AT391" s="186" t="s">
        <v>133</v>
      </c>
      <c r="AU391" s="186" t="s">
        <v>82</v>
      </c>
      <c r="AY391" s="19" t="s">
        <v>131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80</v>
      </c>
      <c r="BK391" s="187">
        <f>ROUND(I391*H391,2)</f>
        <v>0</v>
      </c>
      <c r="BL391" s="19" t="s">
        <v>227</v>
      </c>
      <c r="BM391" s="186" t="s">
        <v>586</v>
      </c>
    </row>
    <row r="392" spans="2:51" s="14" customFormat="1" ht="20.4">
      <c r="B392" s="199"/>
      <c r="C392" s="200"/>
      <c r="D392" s="190" t="s">
        <v>140</v>
      </c>
      <c r="E392" s="201" t="s">
        <v>19</v>
      </c>
      <c r="F392" s="202" t="s">
        <v>587</v>
      </c>
      <c r="G392" s="200"/>
      <c r="H392" s="203">
        <v>23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140</v>
      </c>
      <c r="AU392" s="209" t="s">
        <v>82</v>
      </c>
      <c r="AV392" s="14" t="s">
        <v>82</v>
      </c>
      <c r="AW392" s="14" t="s">
        <v>33</v>
      </c>
      <c r="AX392" s="14" t="s">
        <v>80</v>
      </c>
      <c r="AY392" s="209" t="s">
        <v>131</v>
      </c>
    </row>
    <row r="393" spans="1:65" s="2" customFormat="1" ht="22.8">
      <c r="A393" s="36"/>
      <c r="B393" s="37"/>
      <c r="C393" s="175" t="s">
        <v>588</v>
      </c>
      <c r="D393" s="175" t="s">
        <v>133</v>
      </c>
      <c r="E393" s="176" t="s">
        <v>589</v>
      </c>
      <c r="F393" s="177" t="s">
        <v>590</v>
      </c>
      <c r="G393" s="178" t="s">
        <v>136</v>
      </c>
      <c r="H393" s="179">
        <v>49.4</v>
      </c>
      <c r="I393" s="180"/>
      <c r="J393" s="181">
        <f>ROUND(I393*H393,2)</f>
        <v>0</v>
      </c>
      <c r="K393" s="177" t="s">
        <v>137</v>
      </c>
      <c r="L393" s="41"/>
      <c r="M393" s="182" t="s">
        <v>19</v>
      </c>
      <c r="N393" s="183" t="s">
        <v>43</v>
      </c>
      <c r="O393" s="66"/>
      <c r="P393" s="184">
        <f>O393*H393</f>
        <v>0</v>
      </c>
      <c r="Q393" s="184">
        <v>0</v>
      </c>
      <c r="R393" s="184">
        <f>Q393*H393</f>
        <v>0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227</v>
      </c>
      <c r="AT393" s="186" t="s">
        <v>133</v>
      </c>
      <c r="AU393" s="186" t="s">
        <v>82</v>
      </c>
      <c r="AY393" s="19" t="s">
        <v>131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80</v>
      </c>
      <c r="BK393" s="187">
        <f>ROUND(I393*H393,2)</f>
        <v>0</v>
      </c>
      <c r="BL393" s="19" t="s">
        <v>227</v>
      </c>
      <c r="BM393" s="186" t="s">
        <v>591</v>
      </c>
    </row>
    <row r="394" spans="2:51" s="13" customFormat="1" ht="12">
      <c r="B394" s="188"/>
      <c r="C394" s="189"/>
      <c r="D394" s="190" t="s">
        <v>140</v>
      </c>
      <c r="E394" s="191" t="s">
        <v>19</v>
      </c>
      <c r="F394" s="192" t="s">
        <v>453</v>
      </c>
      <c r="G394" s="189"/>
      <c r="H394" s="191" t="s">
        <v>19</v>
      </c>
      <c r="I394" s="193"/>
      <c r="J394" s="189"/>
      <c r="K394" s="189"/>
      <c r="L394" s="194"/>
      <c r="M394" s="195"/>
      <c r="N394" s="196"/>
      <c r="O394" s="196"/>
      <c r="P394" s="196"/>
      <c r="Q394" s="196"/>
      <c r="R394" s="196"/>
      <c r="S394" s="196"/>
      <c r="T394" s="197"/>
      <c r="AT394" s="198" t="s">
        <v>140</v>
      </c>
      <c r="AU394" s="198" t="s">
        <v>82</v>
      </c>
      <c r="AV394" s="13" t="s">
        <v>80</v>
      </c>
      <c r="AW394" s="13" t="s">
        <v>33</v>
      </c>
      <c r="AX394" s="13" t="s">
        <v>72</v>
      </c>
      <c r="AY394" s="198" t="s">
        <v>131</v>
      </c>
    </row>
    <row r="395" spans="2:51" s="13" customFormat="1" ht="12">
      <c r="B395" s="188"/>
      <c r="C395" s="189"/>
      <c r="D395" s="190" t="s">
        <v>140</v>
      </c>
      <c r="E395" s="191" t="s">
        <v>19</v>
      </c>
      <c r="F395" s="192" t="s">
        <v>592</v>
      </c>
      <c r="G395" s="189"/>
      <c r="H395" s="191" t="s">
        <v>19</v>
      </c>
      <c r="I395" s="193"/>
      <c r="J395" s="189"/>
      <c r="K395" s="189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140</v>
      </c>
      <c r="AU395" s="198" t="s">
        <v>82</v>
      </c>
      <c r="AV395" s="13" t="s">
        <v>80</v>
      </c>
      <c r="AW395" s="13" t="s">
        <v>33</v>
      </c>
      <c r="AX395" s="13" t="s">
        <v>72</v>
      </c>
      <c r="AY395" s="198" t="s">
        <v>131</v>
      </c>
    </row>
    <row r="396" spans="2:51" s="14" customFormat="1" ht="12">
      <c r="B396" s="199"/>
      <c r="C396" s="200"/>
      <c r="D396" s="190" t="s">
        <v>140</v>
      </c>
      <c r="E396" s="201" t="s">
        <v>19</v>
      </c>
      <c r="F396" s="202" t="s">
        <v>503</v>
      </c>
      <c r="G396" s="200"/>
      <c r="H396" s="203">
        <v>49.4</v>
      </c>
      <c r="I396" s="204"/>
      <c r="J396" s="200"/>
      <c r="K396" s="200"/>
      <c r="L396" s="205"/>
      <c r="M396" s="206"/>
      <c r="N396" s="207"/>
      <c r="O396" s="207"/>
      <c r="P396" s="207"/>
      <c r="Q396" s="207"/>
      <c r="R396" s="207"/>
      <c r="S396" s="207"/>
      <c r="T396" s="208"/>
      <c r="AT396" s="209" t="s">
        <v>140</v>
      </c>
      <c r="AU396" s="209" t="s">
        <v>82</v>
      </c>
      <c r="AV396" s="14" t="s">
        <v>82</v>
      </c>
      <c r="AW396" s="14" t="s">
        <v>33</v>
      </c>
      <c r="AX396" s="14" t="s">
        <v>80</v>
      </c>
      <c r="AY396" s="209" t="s">
        <v>131</v>
      </c>
    </row>
    <row r="397" spans="1:65" s="2" customFormat="1" ht="22.8">
      <c r="A397" s="36"/>
      <c r="B397" s="37"/>
      <c r="C397" s="175" t="s">
        <v>593</v>
      </c>
      <c r="D397" s="175" t="s">
        <v>133</v>
      </c>
      <c r="E397" s="176" t="s">
        <v>594</v>
      </c>
      <c r="F397" s="177" t="s">
        <v>595</v>
      </c>
      <c r="G397" s="178" t="s">
        <v>136</v>
      </c>
      <c r="H397" s="179">
        <v>27.376</v>
      </c>
      <c r="I397" s="180"/>
      <c r="J397" s="181">
        <f>ROUND(I397*H397,2)</f>
        <v>0</v>
      </c>
      <c r="K397" s="177" t="s">
        <v>137</v>
      </c>
      <c r="L397" s="41"/>
      <c r="M397" s="182" t="s">
        <v>19</v>
      </c>
      <c r="N397" s="183" t="s">
        <v>43</v>
      </c>
      <c r="O397" s="66"/>
      <c r="P397" s="184">
        <f>O397*H397</f>
        <v>0</v>
      </c>
      <c r="Q397" s="184">
        <v>0</v>
      </c>
      <c r="R397" s="184">
        <f>Q397*H397</f>
        <v>0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227</v>
      </c>
      <c r="AT397" s="186" t="s">
        <v>133</v>
      </c>
      <c r="AU397" s="186" t="s">
        <v>82</v>
      </c>
      <c r="AY397" s="19" t="s">
        <v>131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80</v>
      </c>
      <c r="BK397" s="187">
        <f>ROUND(I397*H397,2)</f>
        <v>0</v>
      </c>
      <c r="BL397" s="19" t="s">
        <v>227</v>
      </c>
      <c r="BM397" s="186" t="s">
        <v>596</v>
      </c>
    </row>
    <row r="398" spans="2:51" s="13" customFormat="1" ht="12">
      <c r="B398" s="188"/>
      <c r="C398" s="189"/>
      <c r="D398" s="190" t="s">
        <v>140</v>
      </c>
      <c r="E398" s="191" t="s">
        <v>19</v>
      </c>
      <c r="F398" s="192" t="s">
        <v>453</v>
      </c>
      <c r="G398" s="189"/>
      <c r="H398" s="191" t="s">
        <v>19</v>
      </c>
      <c r="I398" s="193"/>
      <c r="J398" s="189"/>
      <c r="K398" s="189"/>
      <c r="L398" s="194"/>
      <c r="M398" s="195"/>
      <c r="N398" s="196"/>
      <c r="O398" s="196"/>
      <c r="P398" s="196"/>
      <c r="Q398" s="196"/>
      <c r="R398" s="196"/>
      <c r="S398" s="196"/>
      <c r="T398" s="197"/>
      <c r="AT398" s="198" t="s">
        <v>140</v>
      </c>
      <c r="AU398" s="198" t="s">
        <v>82</v>
      </c>
      <c r="AV398" s="13" t="s">
        <v>80</v>
      </c>
      <c r="AW398" s="13" t="s">
        <v>33</v>
      </c>
      <c r="AX398" s="13" t="s">
        <v>72</v>
      </c>
      <c r="AY398" s="198" t="s">
        <v>131</v>
      </c>
    </row>
    <row r="399" spans="2:51" s="13" customFormat="1" ht="12">
      <c r="B399" s="188"/>
      <c r="C399" s="189"/>
      <c r="D399" s="190" t="s">
        <v>140</v>
      </c>
      <c r="E399" s="191" t="s">
        <v>19</v>
      </c>
      <c r="F399" s="192" t="s">
        <v>597</v>
      </c>
      <c r="G399" s="189"/>
      <c r="H399" s="191" t="s">
        <v>19</v>
      </c>
      <c r="I399" s="193"/>
      <c r="J399" s="189"/>
      <c r="K399" s="189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140</v>
      </c>
      <c r="AU399" s="198" t="s">
        <v>82</v>
      </c>
      <c r="AV399" s="13" t="s">
        <v>80</v>
      </c>
      <c r="AW399" s="13" t="s">
        <v>33</v>
      </c>
      <c r="AX399" s="13" t="s">
        <v>72</v>
      </c>
      <c r="AY399" s="198" t="s">
        <v>131</v>
      </c>
    </row>
    <row r="400" spans="2:51" s="14" customFormat="1" ht="12">
      <c r="B400" s="199"/>
      <c r="C400" s="200"/>
      <c r="D400" s="190" t="s">
        <v>140</v>
      </c>
      <c r="E400" s="201" t="s">
        <v>19</v>
      </c>
      <c r="F400" s="202" t="s">
        <v>498</v>
      </c>
      <c r="G400" s="200"/>
      <c r="H400" s="203">
        <v>27.376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140</v>
      </c>
      <c r="AU400" s="209" t="s">
        <v>82</v>
      </c>
      <c r="AV400" s="14" t="s">
        <v>82</v>
      </c>
      <c r="AW400" s="14" t="s">
        <v>33</v>
      </c>
      <c r="AX400" s="14" t="s">
        <v>80</v>
      </c>
      <c r="AY400" s="209" t="s">
        <v>131</v>
      </c>
    </row>
    <row r="401" spans="1:65" s="2" customFormat="1" ht="34.2">
      <c r="A401" s="36"/>
      <c r="B401" s="37"/>
      <c r="C401" s="221" t="s">
        <v>598</v>
      </c>
      <c r="D401" s="221" t="s">
        <v>262</v>
      </c>
      <c r="E401" s="222" t="s">
        <v>599</v>
      </c>
      <c r="F401" s="223" t="s">
        <v>600</v>
      </c>
      <c r="G401" s="224" t="s">
        <v>167</v>
      </c>
      <c r="H401" s="225">
        <v>1340.009</v>
      </c>
      <c r="I401" s="226"/>
      <c r="J401" s="227">
        <f>ROUND(I401*H401,2)</f>
        <v>0</v>
      </c>
      <c r="K401" s="223" t="s">
        <v>151</v>
      </c>
      <c r="L401" s="228"/>
      <c r="M401" s="229" t="s">
        <v>19</v>
      </c>
      <c r="N401" s="230" t="s">
        <v>43</v>
      </c>
      <c r="O401" s="66"/>
      <c r="P401" s="184">
        <f>O401*H401</f>
        <v>0</v>
      </c>
      <c r="Q401" s="184">
        <v>0.00022</v>
      </c>
      <c r="R401" s="184">
        <f>Q401*H401</f>
        <v>0.29480198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266</v>
      </c>
      <c r="AT401" s="186" t="s">
        <v>262</v>
      </c>
      <c r="AU401" s="186" t="s">
        <v>82</v>
      </c>
      <c r="AY401" s="19" t="s">
        <v>131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80</v>
      </c>
      <c r="BK401" s="187">
        <f>ROUND(I401*H401,2)</f>
        <v>0</v>
      </c>
      <c r="BL401" s="19" t="s">
        <v>227</v>
      </c>
      <c r="BM401" s="186" t="s">
        <v>601</v>
      </c>
    </row>
    <row r="402" spans="2:51" s="13" customFormat="1" ht="12">
      <c r="B402" s="188"/>
      <c r="C402" s="189"/>
      <c r="D402" s="190" t="s">
        <v>140</v>
      </c>
      <c r="E402" s="191" t="s">
        <v>19</v>
      </c>
      <c r="F402" s="192" t="s">
        <v>602</v>
      </c>
      <c r="G402" s="189"/>
      <c r="H402" s="191" t="s">
        <v>19</v>
      </c>
      <c r="I402" s="193"/>
      <c r="J402" s="189"/>
      <c r="K402" s="189"/>
      <c r="L402" s="194"/>
      <c r="M402" s="195"/>
      <c r="N402" s="196"/>
      <c r="O402" s="196"/>
      <c r="P402" s="196"/>
      <c r="Q402" s="196"/>
      <c r="R402" s="196"/>
      <c r="S402" s="196"/>
      <c r="T402" s="197"/>
      <c r="AT402" s="198" t="s">
        <v>140</v>
      </c>
      <c r="AU402" s="198" t="s">
        <v>82</v>
      </c>
      <c r="AV402" s="13" t="s">
        <v>80</v>
      </c>
      <c r="AW402" s="13" t="s">
        <v>33</v>
      </c>
      <c r="AX402" s="13" t="s">
        <v>72</v>
      </c>
      <c r="AY402" s="198" t="s">
        <v>131</v>
      </c>
    </row>
    <row r="403" spans="2:51" s="13" customFormat="1" ht="20.4">
      <c r="B403" s="188"/>
      <c r="C403" s="189"/>
      <c r="D403" s="190" t="s">
        <v>140</v>
      </c>
      <c r="E403" s="191" t="s">
        <v>19</v>
      </c>
      <c r="F403" s="192" t="s">
        <v>603</v>
      </c>
      <c r="G403" s="189"/>
      <c r="H403" s="191" t="s">
        <v>19</v>
      </c>
      <c r="I403" s="193"/>
      <c r="J403" s="189"/>
      <c r="K403" s="189"/>
      <c r="L403" s="194"/>
      <c r="M403" s="195"/>
      <c r="N403" s="196"/>
      <c r="O403" s="196"/>
      <c r="P403" s="196"/>
      <c r="Q403" s="196"/>
      <c r="R403" s="196"/>
      <c r="S403" s="196"/>
      <c r="T403" s="197"/>
      <c r="AT403" s="198" t="s">
        <v>140</v>
      </c>
      <c r="AU403" s="198" t="s">
        <v>82</v>
      </c>
      <c r="AV403" s="13" t="s">
        <v>80</v>
      </c>
      <c r="AW403" s="13" t="s">
        <v>33</v>
      </c>
      <c r="AX403" s="13" t="s">
        <v>72</v>
      </c>
      <c r="AY403" s="198" t="s">
        <v>131</v>
      </c>
    </row>
    <row r="404" spans="2:51" s="13" customFormat="1" ht="12">
      <c r="B404" s="188"/>
      <c r="C404" s="189"/>
      <c r="D404" s="190" t="s">
        <v>140</v>
      </c>
      <c r="E404" s="191" t="s">
        <v>19</v>
      </c>
      <c r="F404" s="192" t="s">
        <v>604</v>
      </c>
      <c r="G404" s="189"/>
      <c r="H404" s="191" t="s">
        <v>19</v>
      </c>
      <c r="I404" s="193"/>
      <c r="J404" s="189"/>
      <c r="K404" s="189"/>
      <c r="L404" s="194"/>
      <c r="M404" s="195"/>
      <c r="N404" s="196"/>
      <c r="O404" s="196"/>
      <c r="P404" s="196"/>
      <c r="Q404" s="196"/>
      <c r="R404" s="196"/>
      <c r="S404" s="196"/>
      <c r="T404" s="197"/>
      <c r="AT404" s="198" t="s">
        <v>140</v>
      </c>
      <c r="AU404" s="198" t="s">
        <v>82</v>
      </c>
      <c r="AV404" s="13" t="s">
        <v>80</v>
      </c>
      <c r="AW404" s="13" t="s">
        <v>33</v>
      </c>
      <c r="AX404" s="13" t="s">
        <v>72</v>
      </c>
      <c r="AY404" s="198" t="s">
        <v>131</v>
      </c>
    </row>
    <row r="405" spans="2:51" s="14" customFormat="1" ht="20.4">
      <c r="B405" s="199"/>
      <c r="C405" s="200"/>
      <c r="D405" s="190" t="s">
        <v>140</v>
      </c>
      <c r="E405" s="201" t="s">
        <v>19</v>
      </c>
      <c r="F405" s="202" t="s">
        <v>605</v>
      </c>
      <c r="G405" s="200"/>
      <c r="H405" s="203">
        <v>1070.641</v>
      </c>
      <c r="I405" s="204"/>
      <c r="J405" s="200"/>
      <c r="K405" s="200"/>
      <c r="L405" s="205"/>
      <c r="M405" s="206"/>
      <c r="N405" s="207"/>
      <c r="O405" s="207"/>
      <c r="P405" s="207"/>
      <c r="Q405" s="207"/>
      <c r="R405" s="207"/>
      <c r="S405" s="207"/>
      <c r="T405" s="208"/>
      <c r="AT405" s="209" t="s">
        <v>140</v>
      </c>
      <c r="AU405" s="209" t="s">
        <v>82</v>
      </c>
      <c r="AV405" s="14" t="s">
        <v>82</v>
      </c>
      <c r="AW405" s="14" t="s">
        <v>33</v>
      </c>
      <c r="AX405" s="14" t="s">
        <v>72</v>
      </c>
      <c r="AY405" s="209" t="s">
        <v>131</v>
      </c>
    </row>
    <row r="406" spans="2:51" s="14" customFormat="1" ht="12">
      <c r="B406" s="199"/>
      <c r="C406" s="200"/>
      <c r="D406" s="190" t="s">
        <v>140</v>
      </c>
      <c r="E406" s="201" t="s">
        <v>19</v>
      </c>
      <c r="F406" s="202" t="s">
        <v>516</v>
      </c>
      <c r="G406" s="200"/>
      <c r="H406" s="203">
        <v>54.752</v>
      </c>
      <c r="I406" s="204"/>
      <c r="J406" s="200"/>
      <c r="K406" s="200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140</v>
      </c>
      <c r="AU406" s="209" t="s">
        <v>82</v>
      </c>
      <c r="AV406" s="14" t="s">
        <v>82</v>
      </c>
      <c r="AW406" s="14" t="s">
        <v>33</v>
      </c>
      <c r="AX406" s="14" t="s">
        <v>72</v>
      </c>
      <c r="AY406" s="209" t="s">
        <v>131</v>
      </c>
    </row>
    <row r="407" spans="2:51" s="14" customFormat="1" ht="12">
      <c r="B407" s="199"/>
      <c r="C407" s="200"/>
      <c r="D407" s="190" t="s">
        <v>140</v>
      </c>
      <c r="E407" s="201" t="s">
        <v>19</v>
      </c>
      <c r="F407" s="202" t="s">
        <v>517</v>
      </c>
      <c r="G407" s="200"/>
      <c r="H407" s="203">
        <v>49.4</v>
      </c>
      <c r="I407" s="204"/>
      <c r="J407" s="200"/>
      <c r="K407" s="200"/>
      <c r="L407" s="205"/>
      <c r="M407" s="206"/>
      <c r="N407" s="207"/>
      <c r="O407" s="207"/>
      <c r="P407" s="207"/>
      <c r="Q407" s="207"/>
      <c r="R407" s="207"/>
      <c r="S407" s="207"/>
      <c r="T407" s="208"/>
      <c r="AT407" s="209" t="s">
        <v>140</v>
      </c>
      <c r="AU407" s="209" t="s">
        <v>82</v>
      </c>
      <c r="AV407" s="14" t="s">
        <v>82</v>
      </c>
      <c r="AW407" s="14" t="s">
        <v>33</v>
      </c>
      <c r="AX407" s="14" t="s">
        <v>72</v>
      </c>
      <c r="AY407" s="209" t="s">
        <v>131</v>
      </c>
    </row>
    <row r="408" spans="2:51" s="14" customFormat="1" ht="12">
      <c r="B408" s="199"/>
      <c r="C408" s="200"/>
      <c r="D408" s="190" t="s">
        <v>140</v>
      </c>
      <c r="E408" s="201" t="s">
        <v>19</v>
      </c>
      <c r="F408" s="202" t="s">
        <v>606</v>
      </c>
      <c r="G408" s="200"/>
      <c r="H408" s="203">
        <v>56.055</v>
      </c>
      <c r="I408" s="204"/>
      <c r="J408" s="200"/>
      <c r="K408" s="200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140</v>
      </c>
      <c r="AU408" s="209" t="s">
        <v>82</v>
      </c>
      <c r="AV408" s="14" t="s">
        <v>82</v>
      </c>
      <c r="AW408" s="14" t="s">
        <v>33</v>
      </c>
      <c r="AX408" s="14" t="s">
        <v>72</v>
      </c>
      <c r="AY408" s="209" t="s">
        <v>131</v>
      </c>
    </row>
    <row r="409" spans="2:51" s="14" customFormat="1" ht="12">
      <c r="B409" s="199"/>
      <c r="C409" s="200"/>
      <c r="D409" s="190" t="s">
        <v>140</v>
      </c>
      <c r="E409" s="201" t="s">
        <v>19</v>
      </c>
      <c r="F409" s="202" t="s">
        <v>607</v>
      </c>
      <c r="G409" s="200"/>
      <c r="H409" s="203">
        <v>11.5</v>
      </c>
      <c r="I409" s="204"/>
      <c r="J409" s="200"/>
      <c r="K409" s="200"/>
      <c r="L409" s="205"/>
      <c r="M409" s="206"/>
      <c r="N409" s="207"/>
      <c r="O409" s="207"/>
      <c r="P409" s="207"/>
      <c r="Q409" s="207"/>
      <c r="R409" s="207"/>
      <c r="S409" s="207"/>
      <c r="T409" s="208"/>
      <c r="AT409" s="209" t="s">
        <v>140</v>
      </c>
      <c r="AU409" s="209" t="s">
        <v>82</v>
      </c>
      <c r="AV409" s="14" t="s">
        <v>82</v>
      </c>
      <c r="AW409" s="14" t="s">
        <v>33</v>
      </c>
      <c r="AX409" s="14" t="s">
        <v>72</v>
      </c>
      <c r="AY409" s="209" t="s">
        <v>131</v>
      </c>
    </row>
    <row r="410" spans="2:51" s="14" customFormat="1" ht="12">
      <c r="B410" s="199"/>
      <c r="C410" s="200"/>
      <c r="D410" s="190" t="s">
        <v>140</v>
      </c>
      <c r="E410" s="201" t="s">
        <v>19</v>
      </c>
      <c r="F410" s="202" t="s">
        <v>543</v>
      </c>
      <c r="G410" s="200"/>
      <c r="H410" s="203">
        <v>40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140</v>
      </c>
      <c r="AU410" s="209" t="s">
        <v>82</v>
      </c>
      <c r="AV410" s="14" t="s">
        <v>82</v>
      </c>
      <c r="AW410" s="14" t="s">
        <v>33</v>
      </c>
      <c r="AX410" s="14" t="s">
        <v>72</v>
      </c>
      <c r="AY410" s="209" t="s">
        <v>131</v>
      </c>
    </row>
    <row r="411" spans="2:51" s="14" customFormat="1" ht="12">
      <c r="B411" s="199"/>
      <c r="C411" s="200"/>
      <c r="D411" s="190" t="s">
        <v>140</v>
      </c>
      <c r="E411" s="201" t="s">
        <v>19</v>
      </c>
      <c r="F411" s="202" t="s">
        <v>519</v>
      </c>
      <c r="G411" s="200"/>
      <c r="H411" s="203">
        <v>20.181</v>
      </c>
      <c r="I411" s="204"/>
      <c r="J411" s="200"/>
      <c r="K411" s="200"/>
      <c r="L411" s="205"/>
      <c r="M411" s="206"/>
      <c r="N411" s="207"/>
      <c r="O411" s="207"/>
      <c r="P411" s="207"/>
      <c r="Q411" s="207"/>
      <c r="R411" s="207"/>
      <c r="S411" s="207"/>
      <c r="T411" s="208"/>
      <c r="AT411" s="209" t="s">
        <v>140</v>
      </c>
      <c r="AU411" s="209" t="s">
        <v>82</v>
      </c>
      <c r="AV411" s="14" t="s">
        <v>82</v>
      </c>
      <c r="AW411" s="14" t="s">
        <v>33</v>
      </c>
      <c r="AX411" s="14" t="s">
        <v>72</v>
      </c>
      <c r="AY411" s="209" t="s">
        <v>131</v>
      </c>
    </row>
    <row r="412" spans="2:51" s="14" customFormat="1" ht="12">
      <c r="B412" s="199"/>
      <c r="C412" s="200"/>
      <c r="D412" s="190" t="s">
        <v>140</v>
      </c>
      <c r="E412" s="201" t="s">
        <v>19</v>
      </c>
      <c r="F412" s="202" t="s">
        <v>563</v>
      </c>
      <c r="G412" s="200"/>
      <c r="H412" s="203">
        <v>37.48</v>
      </c>
      <c r="I412" s="204"/>
      <c r="J412" s="200"/>
      <c r="K412" s="200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140</v>
      </c>
      <c r="AU412" s="209" t="s">
        <v>82</v>
      </c>
      <c r="AV412" s="14" t="s">
        <v>82</v>
      </c>
      <c r="AW412" s="14" t="s">
        <v>33</v>
      </c>
      <c r="AX412" s="14" t="s">
        <v>72</v>
      </c>
      <c r="AY412" s="209" t="s">
        <v>131</v>
      </c>
    </row>
    <row r="413" spans="2:51" s="16" customFormat="1" ht="12">
      <c r="B413" s="231"/>
      <c r="C413" s="232"/>
      <c r="D413" s="190" t="s">
        <v>140</v>
      </c>
      <c r="E413" s="233" t="s">
        <v>19</v>
      </c>
      <c r="F413" s="234" t="s">
        <v>291</v>
      </c>
      <c r="G413" s="232"/>
      <c r="H413" s="235">
        <v>1340.0090000000002</v>
      </c>
      <c r="I413" s="236"/>
      <c r="J413" s="232"/>
      <c r="K413" s="232"/>
      <c r="L413" s="237"/>
      <c r="M413" s="238"/>
      <c r="N413" s="239"/>
      <c r="O413" s="239"/>
      <c r="P413" s="239"/>
      <c r="Q413" s="239"/>
      <c r="R413" s="239"/>
      <c r="S413" s="239"/>
      <c r="T413" s="240"/>
      <c r="AT413" s="241" t="s">
        <v>140</v>
      </c>
      <c r="AU413" s="241" t="s">
        <v>82</v>
      </c>
      <c r="AV413" s="16" t="s">
        <v>138</v>
      </c>
      <c r="AW413" s="16" t="s">
        <v>33</v>
      </c>
      <c r="AX413" s="16" t="s">
        <v>80</v>
      </c>
      <c r="AY413" s="241" t="s">
        <v>131</v>
      </c>
    </row>
    <row r="414" spans="1:65" s="2" customFormat="1" ht="22.8">
      <c r="A414" s="36"/>
      <c r="B414" s="37"/>
      <c r="C414" s="175" t="s">
        <v>608</v>
      </c>
      <c r="D414" s="175" t="s">
        <v>133</v>
      </c>
      <c r="E414" s="176" t="s">
        <v>609</v>
      </c>
      <c r="F414" s="177" t="s">
        <v>610</v>
      </c>
      <c r="G414" s="178" t="s">
        <v>150</v>
      </c>
      <c r="H414" s="179">
        <v>23</v>
      </c>
      <c r="I414" s="180"/>
      <c r="J414" s="181">
        <f>ROUND(I414*H414,2)</f>
        <v>0</v>
      </c>
      <c r="K414" s="177" t="s">
        <v>137</v>
      </c>
      <c r="L414" s="41"/>
      <c r="M414" s="182" t="s">
        <v>19</v>
      </c>
      <c r="N414" s="183" t="s">
        <v>43</v>
      </c>
      <c r="O414" s="66"/>
      <c r="P414" s="184">
        <f>O414*H414</f>
        <v>0</v>
      </c>
      <c r="Q414" s="184">
        <v>0</v>
      </c>
      <c r="R414" s="184">
        <f>Q414*H414</f>
        <v>0</v>
      </c>
      <c r="S414" s="184">
        <v>0</v>
      </c>
      <c r="T414" s="185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6" t="s">
        <v>227</v>
      </c>
      <c r="AT414" s="186" t="s">
        <v>133</v>
      </c>
      <c r="AU414" s="186" t="s">
        <v>82</v>
      </c>
      <c r="AY414" s="19" t="s">
        <v>131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9" t="s">
        <v>80</v>
      </c>
      <c r="BK414" s="187">
        <f>ROUND(I414*H414,2)</f>
        <v>0</v>
      </c>
      <c r="BL414" s="19" t="s">
        <v>227</v>
      </c>
      <c r="BM414" s="186" t="s">
        <v>611</v>
      </c>
    </row>
    <row r="415" spans="2:51" s="13" customFormat="1" ht="12">
      <c r="B415" s="188"/>
      <c r="C415" s="189"/>
      <c r="D415" s="190" t="s">
        <v>140</v>
      </c>
      <c r="E415" s="191" t="s">
        <v>19</v>
      </c>
      <c r="F415" s="192" t="s">
        <v>382</v>
      </c>
      <c r="G415" s="189"/>
      <c r="H415" s="191" t="s">
        <v>19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140</v>
      </c>
      <c r="AU415" s="198" t="s">
        <v>82</v>
      </c>
      <c r="AV415" s="13" t="s">
        <v>80</v>
      </c>
      <c r="AW415" s="13" t="s">
        <v>33</v>
      </c>
      <c r="AX415" s="13" t="s">
        <v>72</v>
      </c>
      <c r="AY415" s="198" t="s">
        <v>131</v>
      </c>
    </row>
    <row r="416" spans="2:51" s="14" customFormat="1" ht="12">
      <c r="B416" s="199"/>
      <c r="C416" s="200"/>
      <c r="D416" s="190" t="s">
        <v>140</v>
      </c>
      <c r="E416" s="201" t="s">
        <v>19</v>
      </c>
      <c r="F416" s="202" t="s">
        <v>612</v>
      </c>
      <c r="G416" s="200"/>
      <c r="H416" s="203">
        <v>23</v>
      </c>
      <c r="I416" s="204"/>
      <c r="J416" s="200"/>
      <c r="K416" s="200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140</v>
      </c>
      <c r="AU416" s="209" t="s">
        <v>82</v>
      </c>
      <c r="AV416" s="14" t="s">
        <v>82</v>
      </c>
      <c r="AW416" s="14" t="s">
        <v>33</v>
      </c>
      <c r="AX416" s="14" t="s">
        <v>80</v>
      </c>
      <c r="AY416" s="209" t="s">
        <v>131</v>
      </c>
    </row>
    <row r="417" spans="1:65" s="2" customFormat="1" ht="22.8">
      <c r="A417" s="36"/>
      <c r="B417" s="37"/>
      <c r="C417" s="221" t="s">
        <v>613</v>
      </c>
      <c r="D417" s="221" t="s">
        <v>262</v>
      </c>
      <c r="E417" s="222" t="s">
        <v>614</v>
      </c>
      <c r="F417" s="223" t="s">
        <v>615</v>
      </c>
      <c r="G417" s="224" t="s">
        <v>150</v>
      </c>
      <c r="H417" s="225">
        <v>23</v>
      </c>
      <c r="I417" s="226"/>
      <c r="J417" s="227">
        <f>ROUND(I417*H417,2)</f>
        <v>0</v>
      </c>
      <c r="K417" s="223" t="s">
        <v>151</v>
      </c>
      <c r="L417" s="228"/>
      <c r="M417" s="229" t="s">
        <v>19</v>
      </c>
      <c r="N417" s="230" t="s">
        <v>43</v>
      </c>
      <c r="O417" s="66"/>
      <c r="P417" s="184">
        <f>O417*H417</f>
        <v>0</v>
      </c>
      <c r="Q417" s="184">
        <v>0.0606</v>
      </c>
      <c r="R417" s="184">
        <f>Q417*H417</f>
        <v>1.3938</v>
      </c>
      <c r="S417" s="184">
        <v>0</v>
      </c>
      <c r="T417" s="185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266</v>
      </c>
      <c r="AT417" s="186" t="s">
        <v>262</v>
      </c>
      <c r="AU417" s="186" t="s">
        <v>82</v>
      </c>
      <c r="AY417" s="19" t="s">
        <v>131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9" t="s">
        <v>80</v>
      </c>
      <c r="BK417" s="187">
        <f>ROUND(I417*H417,2)</f>
        <v>0</v>
      </c>
      <c r="BL417" s="19" t="s">
        <v>227</v>
      </c>
      <c r="BM417" s="186" t="s">
        <v>616</v>
      </c>
    </row>
    <row r="418" spans="2:51" s="14" customFormat="1" ht="12">
      <c r="B418" s="199"/>
      <c r="C418" s="200"/>
      <c r="D418" s="190" t="s">
        <v>140</v>
      </c>
      <c r="E418" s="201" t="s">
        <v>19</v>
      </c>
      <c r="F418" s="202" t="s">
        <v>617</v>
      </c>
      <c r="G418" s="200"/>
      <c r="H418" s="203">
        <v>23</v>
      </c>
      <c r="I418" s="204"/>
      <c r="J418" s="200"/>
      <c r="K418" s="200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140</v>
      </c>
      <c r="AU418" s="209" t="s">
        <v>82</v>
      </c>
      <c r="AV418" s="14" t="s">
        <v>82</v>
      </c>
      <c r="AW418" s="14" t="s">
        <v>33</v>
      </c>
      <c r="AX418" s="14" t="s">
        <v>80</v>
      </c>
      <c r="AY418" s="209" t="s">
        <v>131</v>
      </c>
    </row>
    <row r="419" spans="2:51" s="13" customFormat="1" ht="20.4">
      <c r="B419" s="188"/>
      <c r="C419" s="189"/>
      <c r="D419" s="190" t="s">
        <v>140</v>
      </c>
      <c r="E419" s="191" t="s">
        <v>19</v>
      </c>
      <c r="F419" s="192" t="s">
        <v>618</v>
      </c>
      <c r="G419" s="189"/>
      <c r="H419" s="191" t="s">
        <v>19</v>
      </c>
      <c r="I419" s="193"/>
      <c r="J419" s="189"/>
      <c r="K419" s="189"/>
      <c r="L419" s="194"/>
      <c r="M419" s="195"/>
      <c r="N419" s="196"/>
      <c r="O419" s="196"/>
      <c r="P419" s="196"/>
      <c r="Q419" s="196"/>
      <c r="R419" s="196"/>
      <c r="S419" s="196"/>
      <c r="T419" s="197"/>
      <c r="AT419" s="198" t="s">
        <v>140</v>
      </c>
      <c r="AU419" s="198" t="s">
        <v>82</v>
      </c>
      <c r="AV419" s="13" t="s">
        <v>80</v>
      </c>
      <c r="AW419" s="13" t="s">
        <v>33</v>
      </c>
      <c r="AX419" s="13" t="s">
        <v>72</v>
      </c>
      <c r="AY419" s="198" t="s">
        <v>131</v>
      </c>
    </row>
    <row r="420" spans="1:65" s="2" customFormat="1" ht="22.8">
      <c r="A420" s="36"/>
      <c r="B420" s="37"/>
      <c r="C420" s="175" t="s">
        <v>619</v>
      </c>
      <c r="D420" s="175" t="s">
        <v>133</v>
      </c>
      <c r="E420" s="176" t="s">
        <v>620</v>
      </c>
      <c r="F420" s="177" t="s">
        <v>621</v>
      </c>
      <c r="G420" s="178" t="s">
        <v>150</v>
      </c>
      <c r="H420" s="179">
        <v>448.44</v>
      </c>
      <c r="I420" s="180"/>
      <c r="J420" s="181">
        <f>ROUND(I420*H420,2)</f>
        <v>0</v>
      </c>
      <c r="K420" s="177" t="s">
        <v>151</v>
      </c>
      <c r="L420" s="41"/>
      <c r="M420" s="182" t="s">
        <v>19</v>
      </c>
      <c r="N420" s="183" t="s">
        <v>43</v>
      </c>
      <c r="O420" s="66"/>
      <c r="P420" s="184">
        <f>O420*H420</f>
        <v>0</v>
      </c>
      <c r="Q420" s="184">
        <v>0</v>
      </c>
      <c r="R420" s="184">
        <f>Q420*H420</f>
        <v>0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227</v>
      </c>
      <c r="AT420" s="186" t="s">
        <v>133</v>
      </c>
      <c r="AU420" s="186" t="s">
        <v>82</v>
      </c>
      <c r="AY420" s="19" t="s">
        <v>131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80</v>
      </c>
      <c r="BK420" s="187">
        <f>ROUND(I420*H420,2)</f>
        <v>0</v>
      </c>
      <c r="BL420" s="19" t="s">
        <v>227</v>
      </c>
      <c r="BM420" s="186" t="s">
        <v>622</v>
      </c>
    </row>
    <row r="421" spans="2:51" s="13" customFormat="1" ht="12">
      <c r="B421" s="188"/>
      <c r="C421" s="189"/>
      <c r="D421" s="190" t="s">
        <v>140</v>
      </c>
      <c r="E421" s="191" t="s">
        <v>19</v>
      </c>
      <c r="F421" s="192" t="s">
        <v>525</v>
      </c>
      <c r="G421" s="189"/>
      <c r="H421" s="191" t="s">
        <v>19</v>
      </c>
      <c r="I421" s="193"/>
      <c r="J421" s="189"/>
      <c r="K421" s="189"/>
      <c r="L421" s="194"/>
      <c r="M421" s="195"/>
      <c r="N421" s="196"/>
      <c r="O421" s="196"/>
      <c r="P421" s="196"/>
      <c r="Q421" s="196"/>
      <c r="R421" s="196"/>
      <c r="S421" s="196"/>
      <c r="T421" s="197"/>
      <c r="AT421" s="198" t="s">
        <v>140</v>
      </c>
      <c r="AU421" s="198" t="s">
        <v>82</v>
      </c>
      <c r="AV421" s="13" t="s">
        <v>80</v>
      </c>
      <c r="AW421" s="13" t="s">
        <v>33</v>
      </c>
      <c r="AX421" s="13" t="s">
        <v>72</v>
      </c>
      <c r="AY421" s="198" t="s">
        <v>131</v>
      </c>
    </row>
    <row r="422" spans="2:51" s="13" customFormat="1" ht="20.4">
      <c r="B422" s="188"/>
      <c r="C422" s="189"/>
      <c r="D422" s="190" t="s">
        <v>140</v>
      </c>
      <c r="E422" s="191" t="s">
        <v>19</v>
      </c>
      <c r="F422" s="192" t="s">
        <v>623</v>
      </c>
      <c r="G422" s="189"/>
      <c r="H422" s="191" t="s">
        <v>19</v>
      </c>
      <c r="I422" s="193"/>
      <c r="J422" s="189"/>
      <c r="K422" s="189"/>
      <c r="L422" s="194"/>
      <c r="M422" s="195"/>
      <c r="N422" s="196"/>
      <c r="O422" s="196"/>
      <c r="P422" s="196"/>
      <c r="Q422" s="196"/>
      <c r="R422" s="196"/>
      <c r="S422" s="196"/>
      <c r="T422" s="197"/>
      <c r="AT422" s="198" t="s">
        <v>140</v>
      </c>
      <c r="AU422" s="198" t="s">
        <v>82</v>
      </c>
      <c r="AV422" s="13" t="s">
        <v>80</v>
      </c>
      <c r="AW422" s="13" t="s">
        <v>33</v>
      </c>
      <c r="AX422" s="13" t="s">
        <v>72</v>
      </c>
      <c r="AY422" s="198" t="s">
        <v>131</v>
      </c>
    </row>
    <row r="423" spans="2:51" s="14" customFormat="1" ht="12">
      <c r="B423" s="199"/>
      <c r="C423" s="200"/>
      <c r="D423" s="190" t="s">
        <v>140</v>
      </c>
      <c r="E423" s="201" t="s">
        <v>19</v>
      </c>
      <c r="F423" s="202" t="s">
        <v>624</v>
      </c>
      <c r="G423" s="200"/>
      <c r="H423" s="203">
        <v>448.44</v>
      </c>
      <c r="I423" s="204"/>
      <c r="J423" s="200"/>
      <c r="K423" s="200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140</v>
      </c>
      <c r="AU423" s="209" t="s">
        <v>82</v>
      </c>
      <c r="AV423" s="14" t="s">
        <v>82</v>
      </c>
      <c r="AW423" s="14" t="s">
        <v>33</v>
      </c>
      <c r="AX423" s="14" t="s">
        <v>80</v>
      </c>
      <c r="AY423" s="209" t="s">
        <v>131</v>
      </c>
    </row>
    <row r="424" spans="1:65" s="2" customFormat="1" ht="22.8">
      <c r="A424" s="36"/>
      <c r="B424" s="37"/>
      <c r="C424" s="221" t="s">
        <v>625</v>
      </c>
      <c r="D424" s="221" t="s">
        <v>262</v>
      </c>
      <c r="E424" s="222" t="s">
        <v>626</v>
      </c>
      <c r="F424" s="223" t="s">
        <v>627</v>
      </c>
      <c r="G424" s="224" t="s">
        <v>150</v>
      </c>
      <c r="H424" s="225">
        <v>448.44</v>
      </c>
      <c r="I424" s="226"/>
      <c r="J424" s="227">
        <f>ROUND(I424*H424,2)</f>
        <v>0</v>
      </c>
      <c r="K424" s="223" t="s">
        <v>137</v>
      </c>
      <c r="L424" s="228"/>
      <c r="M424" s="229" t="s">
        <v>19</v>
      </c>
      <c r="N424" s="230" t="s">
        <v>43</v>
      </c>
      <c r="O424" s="66"/>
      <c r="P424" s="184">
        <f>O424*H424</f>
        <v>0</v>
      </c>
      <c r="Q424" s="184">
        <v>0.0002</v>
      </c>
      <c r="R424" s="184">
        <f>Q424*H424</f>
        <v>0.089688</v>
      </c>
      <c r="S424" s="184">
        <v>0</v>
      </c>
      <c r="T424" s="185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266</v>
      </c>
      <c r="AT424" s="186" t="s">
        <v>262</v>
      </c>
      <c r="AU424" s="186" t="s">
        <v>82</v>
      </c>
      <c r="AY424" s="19" t="s">
        <v>131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80</v>
      </c>
      <c r="BK424" s="187">
        <f>ROUND(I424*H424,2)</f>
        <v>0</v>
      </c>
      <c r="BL424" s="19" t="s">
        <v>227</v>
      </c>
      <c r="BM424" s="186" t="s">
        <v>628</v>
      </c>
    </row>
    <row r="425" spans="2:51" s="14" customFormat="1" ht="12">
      <c r="B425" s="199"/>
      <c r="C425" s="200"/>
      <c r="D425" s="190" t="s">
        <v>140</v>
      </c>
      <c r="E425" s="201" t="s">
        <v>19</v>
      </c>
      <c r="F425" s="202" t="s">
        <v>629</v>
      </c>
      <c r="G425" s="200"/>
      <c r="H425" s="203">
        <v>448.44</v>
      </c>
      <c r="I425" s="204"/>
      <c r="J425" s="200"/>
      <c r="K425" s="200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140</v>
      </c>
      <c r="AU425" s="209" t="s">
        <v>82</v>
      </c>
      <c r="AV425" s="14" t="s">
        <v>82</v>
      </c>
      <c r="AW425" s="14" t="s">
        <v>33</v>
      </c>
      <c r="AX425" s="14" t="s">
        <v>80</v>
      </c>
      <c r="AY425" s="209" t="s">
        <v>131</v>
      </c>
    </row>
    <row r="426" spans="1:65" s="2" customFormat="1" ht="45.6">
      <c r="A426" s="36"/>
      <c r="B426" s="37"/>
      <c r="C426" s="175" t="s">
        <v>630</v>
      </c>
      <c r="D426" s="175" t="s">
        <v>133</v>
      </c>
      <c r="E426" s="176" t="s">
        <v>631</v>
      </c>
      <c r="F426" s="177" t="s">
        <v>632</v>
      </c>
      <c r="G426" s="178" t="s">
        <v>185</v>
      </c>
      <c r="H426" s="179">
        <v>21.871</v>
      </c>
      <c r="I426" s="180"/>
      <c r="J426" s="181">
        <f>ROUND(I426*H426,2)</f>
        <v>0</v>
      </c>
      <c r="K426" s="177" t="s">
        <v>137</v>
      </c>
      <c r="L426" s="41"/>
      <c r="M426" s="182" t="s">
        <v>19</v>
      </c>
      <c r="N426" s="183" t="s">
        <v>43</v>
      </c>
      <c r="O426" s="66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227</v>
      </c>
      <c r="AT426" s="186" t="s">
        <v>133</v>
      </c>
      <c r="AU426" s="186" t="s">
        <v>82</v>
      </c>
      <c r="AY426" s="19" t="s">
        <v>131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80</v>
      </c>
      <c r="BK426" s="187">
        <f>ROUND(I426*H426,2)</f>
        <v>0</v>
      </c>
      <c r="BL426" s="19" t="s">
        <v>227</v>
      </c>
      <c r="BM426" s="186" t="s">
        <v>633</v>
      </c>
    </row>
    <row r="427" spans="2:63" s="12" customFormat="1" ht="22.8" customHeight="1">
      <c r="B427" s="159"/>
      <c r="C427" s="160"/>
      <c r="D427" s="161" t="s">
        <v>71</v>
      </c>
      <c r="E427" s="173" t="s">
        <v>634</v>
      </c>
      <c r="F427" s="173" t="s">
        <v>635</v>
      </c>
      <c r="G427" s="160"/>
      <c r="H427" s="160"/>
      <c r="I427" s="163"/>
      <c r="J427" s="174">
        <f>BK427</f>
        <v>0</v>
      </c>
      <c r="K427" s="160"/>
      <c r="L427" s="165"/>
      <c r="M427" s="166"/>
      <c r="N427" s="167"/>
      <c r="O427" s="167"/>
      <c r="P427" s="168">
        <f>SUM(P428:P445)</f>
        <v>0</v>
      </c>
      <c r="Q427" s="167"/>
      <c r="R427" s="168">
        <f>SUM(R428:R445)</f>
        <v>0.20075</v>
      </c>
      <c r="S427" s="167"/>
      <c r="T427" s="169">
        <f>SUM(T428:T445)</f>
        <v>0</v>
      </c>
      <c r="AR427" s="170" t="s">
        <v>82</v>
      </c>
      <c r="AT427" s="171" t="s">
        <v>71</v>
      </c>
      <c r="AU427" s="171" t="s">
        <v>80</v>
      </c>
      <c r="AY427" s="170" t="s">
        <v>131</v>
      </c>
      <c r="BK427" s="172">
        <f>SUM(BK428:BK445)</f>
        <v>0</v>
      </c>
    </row>
    <row r="428" spans="1:65" s="2" customFormat="1" ht="34.2">
      <c r="A428" s="36"/>
      <c r="B428" s="37"/>
      <c r="C428" s="175" t="s">
        <v>636</v>
      </c>
      <c r="D428" s="175" t="s">
        <v>133</v>
      </c>
      <c r="E428" s="176" t="s">
        <v>637</v>
      </c>
      <c r="F428" s="177" t="s">
        <v>638</v>
      </c>
      <c r="G428" s="178" t="s">
        <v>167</v>
      </c>
      <c r="H428" s="179">
        <v>3</v>
      </c>
      <c r="I428" s="180"/>
      <c r="J428" s="181">
        <f>ROUND(I428*H428,2)</f>
        <v>0</v>
      </c>
      <c r="K428" s="177" t="s">
        <v>151</v>
      </c>
      <c r="L428" s="41"/>
      <c r="M428" s="182" t="s">
        <v>19</v>
      </c>
      <c r="N428" s="183" t="s">
        <v>43</v>
      </c>
      <c r="O428" s="66"/>
      <c r="P428" s="184">
        <f>O428*H428</f>
        <v>0</v>
      </c>
      <c r="Q428" s="184">
        <v>0.00025</v>
      </c>
      <c r="R428" s="184">
        <f>Q428*H428</f>
        <v>0.00075</v>
      </c>
      <c r="S428" s="184">
        <v>0</v>
      </c>
      <c r="T428" s="185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6" t="s">
        <v>227</v>
      </c>
      <c r="AT428" s="186" t="s">
        <v>133</v>
      </c>
      <c r="AU428" s="186" t="s">
        <v>82</v>
      </c>
      <c r="AY428" s="19" t="s">
        <v>131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9" t="s">
        <v>80</v>
      </c>
      <c r="BK428" s="187">
        <f>ROUND(I428*H428,2)</f>
        <v>0</v>
      </c>
      <c r="BL428" s="19" t="s">
        <v>227</v>
      </c>
      <c r="BM428" s="186" t="s">
        <v>639</v>
      </c>
    </row>
    <row r="429" spans="2:51" s="13" customFormat="1" ht="12">
      <c r="B429" s="188"/>
      <c r="C429" s="189"/>
      <c r="D429" s="190" t="s">
        <v>140</v>
      </c>
      <c r="E429" s="191" t="s">
        <v>19</v>
      </c>
      <c r="F429" s="192" t="s">
        <v>382</v>
      </c>
      <c r="G429" s="189"/>
      <c r="H429" s="191" t="s">
        <v>19</v>
      </c>
      <c r="I429" s="193"/>
      <c r="J429" s="189"/>
      <c r="K429" s="189"/>
      <c r="L429" s="194"/>
      <c r="M429" s="195"/>
      <c r="N429" s="196"/>
      <c r="O429" s="196"/>
      <c r="P429" s="196"/>
      <c r="Q429" s="196"/>
      <c r="R429" s="196"/>
      <c r="S429" s="196"/>
      <c r="T429" s="197"/>
      <c r="AT429" s="198" t="s">
        <v>140</v>
      </c>
      <c r="AU429" s="198" t="s">
        <v>82</v>
      </c>
      <c r="AV429" s="13" t="s">
        <v>80</v>
      </c>
      <c r="AW429" s="13" t="s">
        <v>33</v>
      </c>
      <c r="AX429" s="13" t="s">
        <v>72</v>
      </c>
      <c r="AY429" s="198" t="s">
        <v>131</v>
      </c>
    </row>
    <row r="430" spans="2:51" s="14" customFormat="1" ht="20.4">
      <c r="B430" s="199"/>
      <c r="C430" s="200"/>
      <c r="D430" s="190" t="s">
        <v>140</v>
      </c>
      <c r="E430" s="201" t="s">
        <v>19</v>
      </c>
      <c r="F430" s="202" t="s">
        <v>640</v>
      </c>
      <c r="G430" s="200"/>
      <c r="H430" s="203">
        <v>2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140</v>
      </c>
      <c r="AU430" s="209" t="s">
        <v>82</v>
      </c>
      <c r="AV430" s="14" t="s">
        <v>82</v>
      </c>
      <c r="AW430" s="14" t="s">
        <v>33</v>
      </c>
      <c r="AX430" s="14" t="s">
        <v>72</v>
      </c>
      <c r="AY430" s="209" t="s">
        <v>131</v>
      </c>
    </row>
    <row r="431" spans="2:51" s="13" customFormat="1" ht="20.4">
      <c r="B431" s="188"/>
      <c r="C431" s="189"/>
      <c r="D431" s="190" t="s">
        <v>140</v>
      </c>
      <c r="E431" s="191" t="s">
        <v>19</v>
      </c>
      <c r="F431" s="192" t="s">
        <v>641</v>
      </c>
      <c r="G431" s="189"/>
      <c r="H431" s="191" t="s">
        <v>19</v>
      </c>
      <c r="I431" s="193"/>
      <c r="J431" s="189"/>
      <c r="K431" s="189"/>
      <c r="L431" s="194"/>
      <c r="M431" s="195"/>
      <c r="N431" s="196"/>
      <c r="O431" s="196"/>
      <c r="P431" s="196"/>
      <c r="Q431" s="196"/>
      <c r="R431" s="196"/>
      <c r="S431" s="196"/>
      <c r="T431" s="197"/>
      <c r="AT431" s="198" t="s">
        <v>140</v>
      </c>
      <c r="AU431" s="198" t="s">
        <v>82</v>
      </c>
      <c r="AV431" s="13" t="s">
        <v>80</v>
      </c>
      <c r="AW431" s="13" t="s">
        <v>33</v>
      </c>
      <c r="AX431" s="13" t="s">
        <v>72</v>
      </c>
      <c r="AY431" s="198" t="s">
        <v>131</v>
      </c>
    </row>
    <row r="432" spans="2:51" s="14" customFormat="1" ht="12">
      <c r="B432" s="199"/>
      <c r="C432" s="200"/>
      <c r="D432" s="190" t="s">
        <v>140</v>
      </c>
      <c r="E432" s="201" t="s">
        <v>19</v>
      </c>
      <c r="F432" s="202" t="s">
        <v>642</v>
      </c>
      <c r="G432" s="200"/>
      <c r="H432" s="203">
        <v>1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140</v>
      </c>
      <c r="AU432" s="209" t="s">
        <v>82</v>
      </c>
      <c r="AV432" s="14" t="s">
        <v>82</v>
      </c>
      <c r="AW432" s="14" t="s">
        <v>33</v>
      </c>
      <c r="AX432" s="14" t="s">
        <v>72</v>
      </c>
      <c r="AY432" s="209" t="s">
        <v>131</v>
      </c>
    </row>
    <row r="433" spans="2:51" s="16" customFormat="1" ht="12">
      <c r="B433" s="231"/>
      <c r="C433" s="232"/>
      <c r="D433" s="190" t="s">
        <v>140</v>
      </c>
      <c r="E433" s="233" t="s">
        <v>19</v>
      </c>
      <c r="F433" s="234" t="s">
        <v>291</v>
      </c>
      <c r="G433" s="232"/>
      <c r="H433" s="235">
        <v>3</v>
      </c>
      <c r="I433" s="236"/>
      <c r="J433" s="232"/>
      <c r="K433" s="232"/>
      <c r="L433" s="237"/>
      <c r="M433" s="238"/>
      <c r="N433" s="239"/>
      <c r="O433" s="239"/>
      <c r="P433" s="239"/>
      <c r="Q433" s="239"/>
      <c r="R433" s="239"/>
      <c r="S433" s="239"/>
      <c r="T433" s="240"/>
      <c r="AT433" s="241" t="s">
        <v>140</v>
      </c>
      <c r="AU433" s="241" t="s">
        <v>82</v>
      </c>
      <c r="AV433" s="16" t="s">
        <v>138</v>
      </c>
      <c r="AW433" s="16" t="s">
        <v>33</v>
      </c>
      <c r="AX433" s="16" t="s">
        <v>80</v>
      </c>
      <c r="AY433" s="241" t="s">
        <v>131</v>
      </c>
    </row>
    <row r="434" spans="1:65" s="2" customFormat="1" ht="22.8">
      <c r="A434" s="36"/>
      <c r="B434" s="37"/>
      <c r="C434" s="221" t="s">
        <v>643</v>
      </c>
      <c r="D434" s="221" t="s">
        <v>262</v>
      </c>
      <c r="E434" s="222" t="s">
        <v>644</v>
      </c>
      <c r="F434" s="223" t="s">
        <v>645</v>
      </c>
      <c r="G434" s="224" t="s">
        <v>150</v>
      </c>
      <c r="H434" s="225">
        <v>2</v>
      </c>
      <c r="I434" s="226"/>
      <c r="J434" s="227">
        <f>ROUND(I434*H434,2)</f>
        <v>0</v>
      </c>
      <c r="K434" s="223" t="s">
        <v>151</v>
      </c>
      <c r="L434" s="228"/>
      <c r="M434" s="229" t="s">
        <v>19</v>
      </c>
      <c r="N434" s="230" t="s">
        <v>43</v>
      </c>
      <c r="O434" s="66"/>
      <c r="P434" s="184">
        <f>O434*H434</f>
        <v>0</v>
      </c>
      <c r="Q434" s="184">
        <v>0.02</v>
      </c>
      <c r="R434" s="184">
        <f>Q434*H434</f>
        <v>0.04</v>
      </c>
      <c r="S434" s="184">
        <v>0</v>
      </c>
      <c r="T434" s="185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266</v>
      </c>
      <c r="AT434" s="186" t="s">
        <v>262</v>
      </c>
      <c r="AU434" s="186" t="s">
        <v>82</v>
      </c>
      <c r="AY434" s="19" t="s">
        <v>131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9" t="s">
        <v>80</v>
      </c>
      <c r="BK434" s="187">
        <f>ROUND(I434*H434,2)</f>
        <v>0</v>
      </c>
      <c r="BL434" s="19" t="s">
        <v>227</v>
      </c>
      <c r="BM434" s="186" t="s">
        <v>646</v>
      </c>
    </row>
    <row r="435" spans="2:51" s="14" customFormat="1" ht="12">
      <c r="B435" s="199"/>
      <c r="C435" s="200"/>
      <c r="D435" s="190" t="s">
        <v>140</v>
      </c>
      <c r="E435" s="201" t="s">
        <v>19</v>
      </c>
      <c r="F435" s="202" t="s">
        <v>647</v>
      </c>
      <c r="G435" s="200"/>
      <c r="H435" s="203">
        <v>2</v>
      </c>
      <c r="I435" s="204"/>
      <c r="J435" s="200"/>
      <c r="K435" s="200"/>
      <c r="L435" s="205"/>
      <c r="M435" s="206"/>
      <c r="N435" s="207"/>
      <c r="O435" s="207"/>
      <c r="P435" s="207"/>
      <c r="Q435" s="207"/>
      <c r="R435" s="207"/>
      <c r="S435" s="207"/>
      <c r="T435" s="208"/>
      <c r="AT435" s="209" t="s">
        <v>140</v>
      </c>
      <c r="AU435" s="209" t="s">
        <v>82</v>
      </c>
      <c r="AV435" s="14" t="s">
        <v>82</v>
      </c>
      <c r="AW435" s="14" t="s">
        <v>33</v>
      </c>
      <c r="AX435" s="14" t="s">
        <v>80</v>
      </c>
      <c r="AY435" s="209" t="s">
        <v>131</v>
      </c>
    </row>
    <row r="436" spans="1:65" s="2" customFormat="1" ht="34.2">
      <c r="A436" s="36"/>
      <c r="B436" s="37"/>
      <c r="C436" s="221" t="s">
        <v>648</v>
      </c>
      <c r="D436" s="221" t="s">
        <v>262</v>
      </c>
      <c r="E436" s="222" t="s">
        <v>649</v>
      </c>
      <c r="F436" s="223" t="s">
        <v>650</v>
      </c>
      <c r="G436" s="224" t="s">
        <v>150</v>
      </c>
      <c r="H436" s="225">
        <v>1</v>
      </c>
      <c r="I436" s="226"/>
      <c r="J436" s="227">
        <f>ROUND(I436*H436,2)</f>
        <v>0</v>
      </c>
      <c r="K436" s="223" t="s">
        <v>151</v>
      </c>
      <c r="L436" s="228"/>
      <c r="M436" s="229" t="s">
        <v>19</v>
      </c>
      <c r="N436" s="230" t="s">
        <v>43</v>
      </c>
      <c r="O436" s="66"/>
      <c r="P436" s="184">
        <f>O436*H436</f>
        <v>0</v>
      </c>
      <c r="Q436" s="184">
        <v>0.03</v>
      </c>
      <c r="R436" s="184">
        <f>Q436*H436</f>
        <v>0.03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266</v>
      </c>
      <c r="AT436" s="186" t="s">
        <v>262</v>
      </c>
      <c r="AU436" s="186" t="s">
        <v>82</v>
      </c>
      <c r="AY436" s="19" t="s">
        <v>131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80</v>
      </c>
      <c r="BK436" s="187">
        <f>ROUND(I436*H436,2)</f>
        <v>0</v>
      </c>
      <c r="BL436" s="19" t="s">
        <v>227</v>
      </c>
      <c r="BM436" s="186" t="s">
        <v>651</v>
      </c>
    </row>
    <row r="437" spans="2:51" s="13" customFormat="1" ht="12">
      <c r="B437" s="188"/>
      <c r="C437" s="189"/>
      <c r="D437" s="190" t="s">
        <v>140</v>
      </c>
      <c r="E437" s="191" t="s">
        <v>19</v>
      </c>
      <c r="F437" s="192" t="s">
        <v>525</v>
      </c>
      <c r="G437" s="189"/>
      <c r="H437" s="191" t="s">
        <v>19</v>
      </c>
      <c r="I437" s="193"/>
      <c r="J437" s="189"/>
      <c r="K437" s="189"/>
      <c r="L437" s="194"/>
      <c r="M437" s="195"/>
      <c r="N437" s="196"/>
      <c r="O437" s="196"/>
      <c r="P437" s="196"/>
      <c r="Q437" s="196"/>
      <c r="R437" s="196"/>
      <c r="S437" s="196"/>
      <c r="T437" s="197"/>
      <c r="AT437" s="198" t="s">
        <v>140</v>
      </c>
      <c r="AU437" s="198" t="s">
        <v>82</v>
      </c>
      <c r="AV437" s="13" t="s">
        <v>80</v>
      </c>
      <c r="AW437" s="13" t="s">
        <v>33</v>
      </c>
      <c r="AX437" s="13" t="s">
        <v>72</v>
      </c>
      <c r="AY437" s="198" t="s">
        <v>131</v>
      </c>
    </row>
    <row r="438" spans="2:51" s="13" customFormat="1" ht="20.4">
      <c r="B438" s="188"/>
      <c r="C438" s="189"/>
      <c r="D438" s="190" t="s">
        <v>140</v>
      </c>
      <c r="E438" s="191" t="s">
        <v>19</v>
      </c>
      <c r="F438" s="192" t="s">
        <v>652</v>
      </c>
      <c r="G438" s="189"/>
      <c r="H438" s="191" t="s">
        <v>19</v>
      </c>
      <c r="I438" s="193"/>
      <c r="J438" s="189"/>
      <c r="K438" s="189"/>
      <c r="L438" s="194"/>
      <c r="M438" s="195"/>
      <c r="N438" s="196"/>
      <c r="O438" s="196"/>
      <c r="P438" s="196"/>
      <c r="Q438" s="196"/>
      <c r="R438" s="196"/>
      <c r="S438" s="196"/>
      <c r="T438" s="197"/>
      <c r="AT438" s="198" t="s">
        <v>140</v>
      </c>
      <c r="AU438" s="198" t="s">
        <v>82</v>
      </c>
      <c r="AV438" s="13" t="s">
        <v>80</v>
      </c>
      <c r="AW438" s="13" t="s">
        <v>33</v>
      </c>
      <c r="AX438" s="13" t="s">
        <v>72</v>
      </c>
      <c r="AY438" s="198" t="s">
        <v>131</v>
      </c>
    </row>
    <row r="439" spans="2:51" s="14" customFormat="1" ht="12">
      <c r="B439" s="199"/>
      <c r="C439" s="200"/>
      <c r="D439" s="190" t="s">
        <v>140</v>
      </c>
      <c r="E439" s="201" t="s">
        <v>19</v>
      </c>
      <c r="F439" s="202" t="s">
        <v>653</v>
      </c>
      <c r="G439" s="200"/>
      <c r="H439" s="203">
        <v>1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140</v>
      </c>
      <c r="AU439" s="209" t="s">
        <v>82</v>
      </c>
      <c r="AV439" s="14" t="s">
        <v>82</v>
      </c>
      <c r="AW439" s="14" t="s">
        <v>33</v>
      </c>
      <c r="AX439" s="14" t="s">
        <v>80</v>
      </c>
      <c r="AY439" s="209" t="s">
        <v>131</v>
      </c>
    </row>
    <row r="440" spans="1:65" s="2" customFormat="1" ht="22.8">
      <c r="A440" s="36"/>
      <c r="B440" s="37"/>
      <c r="C440" s="175" t="s">
        <v>654</v>
      </c>
      <c r="D440" s="175" t="s">
        <v>133</v>
      </c>
      <c r="E440" s="176" t="s">
        <v>655</v>
      </c>
      <c r="F440" s="177" t="s">
        <v>656</v>
      </c>
      <c r="G440" s="178" t="s">
        <v>150</v>
      </c>
      <c r="H440" s="179">
        <v>4</v>
      </c>
      <c r="I440" s="180"/>
      <c r="J440" s="181">
        <f>ROUND(I440*H440,2)</f>
        <v>0</v>
      </c>
      <c r="K440" s="177" t="s">
        <v>151</v>
      </c>
      <c r="L440" s="41"/>
      <c r="M440" s="182" t="s">
        <v>19</v>
      </c>
      <c r="N440" s="183" t="s">
        <v>43</v>
      </c>
      <c r="O440" s="66"/>
      <c r="P440" s="184">
        <f>O440*H440</f>
        <v>0</v>
      </c>
      <c r="Q440" s="184">
        <v>0.0325</v>
      </c>
      <c r="R440" s="184">
        <f>Q440*H440</f>
        <v>0.13</v>
      </c>
      <c r="S440" s="184">
        <v>0</v>
      </c>
      <c r="T440" s="185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227</v>
      </c>
      <c r="AT440" s="186" t="s">
        <v>133</v>
      </c>
      <c r="AU440" s="186" t="s">
        <v>82</v>
      </c>
      <c r="AY440" s="19" t="s">
        <v>131</v>
      </c>
      <c r="BE440" s="187">
        <f>IF(N440="základní",J440,0)</f>
        <v>0</v>
      </c>
      <c r="BF440" s="187">
        <f>IF(N440="snížená",J440,0)</f>
        <v>0</v>
      </c>
      <c r="BG440" s="187">
        <f>IF(N440="zákl. přenesená",J440,0)</f>
        <v>0</v>
      </c>
      <c r="BH440" s="187">
        <f>IF(N440="sníž. přenesená",J440,0)</f>
        <v>0</v>
      </c>
      <c r="BI440" s="187">
        <f>IF(N440="nulová",J440,0)</f>
        <v>0</v>
      </c>
      <c r="BJ440" s="19" t="s">
        <v>80</v>
      </c>
      <c r="BK440" s="187">
        <f>ROUND(I440*H440,2)</f>
        <v>0</v>
      </c>
      <c r="BL440" s="19" t="s">
        <v>227</v>
      </c>
      <c r="BM440" s="186" t="s">
        <v>657</v>
      </c>
    </row>
    <row r="441" spans="2:51" s="13" customFormat="1" ht="12">
      <c r="B441" s="188"/>
      <c r="C441" s="189"/>
      <c r="D441" s="190" t="s">
        <v>140</v>
      </c>
      <c r="E441" s="191" t="s">
        <v>19</v>
      </c>
      <c r="F441" s="192" t="s">
        <v>382</v>
      </c>
      <c r="G441" s="189"/>
      <c r="H441" s="191" t="s">
        <v>19</v>
      </c>
      <c r="I441" s="193"/>
      <c r="J441" s="189"/>
      <c r="K441" s="189"/>
      <c r="L441" s="194"/>
      <c r="M441" s="195"/>
      <c r="N441" s="196"/>
      <c r="O441" s="196"/>
      <c r="P441" s="196"/>
      <c r="Q441" s="196"/>
      <c r="R441" s="196"/>
      <c r="S441" s="196"/>
      <c r="T441" s="197"/>
      <c r="AT441" s="198" t="s">
        <v>140</v>
      </c>
      <c r="AU441" s="198" t="s">
        <v>82</v>
      </c>
      <c r="AV441" s="13" t="s">
        <v>80</v>
      </c>
      <c r="AW441" s="13" t="s">
        <v>33</v>
      </c>
      <c r="AX441" s="13" t="s">
        <v>72</v>
      </c>
      <c r="AY441" s="198" t="s">
        <v>131</v>
      </c>
    </row>
    <row r="442" spans="2:51" s="13" customFormat="1" ht="20.4">
      <c r="B442" s="188"/>
      <c r="C442" s="189"/>
      <c r="D442" s="190" t="s">
        <v>140</v>
      </c>
      <c r="E442" s="191" t="s">
        <v>19</v>
      </c>
      <c r="F442" s="192" t="s">
        <v>658</v>
      </c>
      <c r="G442" s="189"/>
      <c r="H442" s="191" t="s">
        <v>19</v>
      </c>
      <c r="I442" s="193"/>
      <c r="J442" s="189"/>
      <c r="K442" s="189"/>
      <c r="L442" s="194"/>
      <c r="M442" s="195"/>
      <c r="N442" s="196"/>
      <c r="O442" s="196"/>
      <c r="P442" s="196"/>
      <c r="Q442" s="196"/>
      <c r="R442" s="196"/>
      <c r="S442" s="196"/>
      <c r="T442" s="197"/>
      <c r="AT442" s="198" t="s">
        <v>140</v>
      </c>
      <c r="AU442" s="198" t="s">
        <v>82</v>
      </c>
      <c r="AV442" s="13" t="s">
        <v>80</v>
      </c>
      <c r="AW442" s="13" t="s">
        <v>33</v>
      </c>
      <c r="AX442" s="13" t="s">
        <v>72</v>
      </c>
      <c r="AY442" s="198" t="s">
        <v>131</v>
      </c>
    </row>
    <row r="443" spans="2:51" s="13" customFormat="1" ht="12">
      <c r="B443" s="188"/>
      <c r="C443" s="189"/>
      <c r="D443" s="190" t="s">
        <v>140</v>
      </c>
      <c r="E443" s="191" t="s">
        <v>19</v>
      </c>
      <c r="F443" s="192" t="s">
        <v>659</v>
      </c>
      <c r="G443" s="189"/>
      <c r="H443" s="191" t="s">
        <v>19</v>
      </c>
      <c r="I443" s="193"/>
      <c r="J443" s="189"/>
      <c r="K443" s="189"/>
      <c r="L443" s="194"/>
      <c r="M443" s="195"/>
      <c r="N443" s="196"/>
      <c r="O443" s="196"/>
      <c r="P443" s="196"/>
      <c r="Q443" s="196"/>
      <c r="R443" s="196"/>
      <c r="S443" s="196"/>
      <c r="T443" s="197"/>
      <c r="AT443" s="198" t="s">
        <v>140</v>
      </c>
      <c r="AU443" s="198" t="s">
        <v>82</v>
      </c>
      <c r="AV443" s="13" t="s">
        <v>80</v>
      </c>
      <c r="AW443" s="13" t="s">
        <v>33</v>
      </c>
      <c r="AX443" s="13" t="s">
        <v>72</v>
      </c>
      <c r="AY443" s="198" t="s">
        <v>131</v>
      </c>
    </row>
    <row r="444" spans="2:51" s="14" customFormat="1" ht="20.4">
      <c r="B444" s="199"/>
      <c r="C444" s="200"/>
      <c r="D444" s="190" t="s">
        <v>140</v>
      </c>
      <c r="E444" s="201" t="s">
        <v>19</v>
      </c>
      <c r="F444" s="202" t="s">
        <v>660</v>
      </c>
      <c r="G444" s="200"/>
      <c r="H444" s="203">
        <v>4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140</v>
      </c>
      <c r="AU444" s="209" t="s">
        <v>82</v>
      </c>
      <c r="AV444" s="14" t="s">
        <v>82</v>
      </c>
      <c r="AW444" s="14" t="s">
        <v>33</v>
      </c>
      <c r="AX444" s="14" t="s">
        <v>80</v>
      </c>
      <c r="AY444" s="209" t="s">
        <v>131</v>
      </c>
    </row>
    <row r="445" spans="1:65" s="2" customFormat="1" ht="45.6">
      <c r="A445" s="36"/>
      <c r="B445" s="37"/>
      <c r="C445" s="175" t="s">
        <v>661</v>
      </c>
      <c r="D445" s="175" t="s">
        <v>133</v>
      </c>
      <c r="E445" s="176" t="s">
        <v>662</v>
      </c>
      <c r="F445" s="177" t="s">
        <v>663</v>
      </c>
      <c r="G445" s="178" t="s">
        <v>185</v>
      </c>
      <c r="H445" s="179">
        <v>0.201</v>
      </c>
      <c r="I445" s="180"/>
      <c r="J445" s="181">
        <f>ROUND(I445*H445,2)</f>
        <v>0</v>
      </c>
      <c r="K445" s="177" t="s">
        <v>137</v>
      </c>
      <c r="L445" s="41"/>
      <c r="M445" s="182" t="s">
        <v>19</v>
      </c>
      <c r="N445" s="183" t="s">
        <v>43</v>
      </c>
      <c r="O445" s="66"/>
      <c r="P445" s="184">
        <f>O445*H445</f>
        <v>0</v>
      </c>
      <c r="Q445" s="184">
        <v>0</v>
      </c>
      <c r="R445" s="184">
        <f>Q445*H445</f>
        <v>0</v>
      </c>
      <c r="S445" s="184">
        <v>0</v>
      </c>
      <c r="T445" s="18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227</v>
      </c>
      <c r="AT445" s="186" t="s">
        <v>133</v>
      </c>
      <c r="AU445" s="186" t="s">
        <v>82</v>
      </c>
      <c r="AY445" s="19" t="s">
        <v>131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9" t="s">
        <v>80</v>
      </c>
      <c r="BK445" s="187">
        <f>ROUND(I445*H445,2)</f>
        <v>0</v>
      </c>
      <c r="BL445" s="19" t="s">
        <v>227</v>
      </c>
      <c r="BM445" s="186" t="s">
        <v>664</v>
      </c>
    </row>
    <row r="446" spans="2:63" s="12" customFormat="1" ht="22.8" customHeight="1">
      <c r="B446" s="159"/>
      <c r="C446" s="160"/>
      <c r="D446" s="161" t="s">
        <v>71</v>
      </c>
      <c r="E446" s="173" t="s">
        <v>665</v>
      </c>
      <c r="F446" s="173" t="s">
        <v>666</v>
      </c>
      <c r="G446" s="160"/>
      <c r="H446" s="160"/>
      <c r="I446" s="163"/>
      <c r="J446" s="174">
        <f>BK446</f>
        <v>0</v>
      </c>
      <c r="K446" s="160"/>
      <c r="L446" s="165"/>
      <c r="M446" s="166"/>
      <c r="N446" s="167"/>
      <c r="O446" s="167"/>
      <c r="P446" s="168">
        <f>SUM(P447:P451)</f>
        <v>0</v>
      </c>
      <c r="Q446" s="167"/>
      <c r="R446" s="168">
        <f>SUM(R447:R451)</f>
        <v>0</v>
      </c>
      <c r="S446" s="167"/>
      <c r="T446" s="169">
        <f>SUM(T447:T451)</f>
        <v>0.15</v>
      </c>
      <c r="AR446" s="170" t="s">
        <v>82</v>
      </c>
      <c r="AT446" s="171" t="s">
        <v>71</v>
      </c>
      <c r="AU446" s="171" t="s">
        <v>80</v>
      </c>
      <c r="AY446" s="170" t="s">
        <v>131</v>
      </c>
      <c r="BK446" s="172">
        <f>SUM(BK447:BK451)</f>
        <v>0</v>
      </c>
    </row>
    <row r="447" spans="1:65" s="2" customFormat="1" ht="22.8">
      <c r="A447" s="36"/>
      <c r="B447" s="37"/>
      <c r="C447" s="175" t="s">
        <v>667</v>
      </c>
      <c r="D447" s="175" t="s">
        <v>133</v>
      </c>
      <c r="E447" s="176" t="s">
        <v>668</v>
      </c>
      <c r="F447" s="177" t="s">
        <v>669</v>
      </c>
      <c r="G447" s="178" t="s">
        <v>670</v>
      </c>
      <c r="H447" s="179">
        <v>150</v>
      </c>
      <c r="I447" s="180"/>
      <c r="J447" s="181">
        <f>ROUND(I447*H447,2)</f>
        <v>0</v>
      </c>
      <c r="K447" s="177" t="s">
        <v>671</v>
      </c>
      <c r="L447" s="41"/>
      <c r="M447" s="182" t="s">
        <v>19</v>
      </c>
      <c r="N447" s="183" t="s">
        <v>43</v>
      </c>
      <c r="O447" s="66"/>
      <c r="P447" s="184">
        <f>O447*H447</f>
        <v>0</v>
      </c>
      <c r="Q447" s="184">
        <v>0</v>
      </c>
      <c r="R447" s="184">
        <f>Q447*H447</f>
        <v>0</v>
      </c>
      <c r="S447" s="184">
        <v>0.001</v>
      </c>
      <c r="T447" s="185">
        <f>S447*H447</f>
        <v>0.15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6" t="s">
        <v>227</v>
      </c>
      <c r="AT447" s="186" t="s">
        <v>133</v>
      </c>
      <c r="AU447" s="186" t="s">
        <v>82</v>
      </c>
      <c r="AY447" s="19" t="s">
        <v>131</v>
      </c>
      <c r="BE447" s="187">
        <f>IF(N447="základní",J447,0)</f>
        <v>0</v>
      </c>
      <c r="BF447" s="187">
        <f>IF(N447="snížená",J447,0)</f>
        <v>0</v>
      </c>
      <c r="BG447" s="187">
        <f>IF(N447="zákl. přenesená",J447,0)</f>
        <v>0</v>
      </c>
      <c r="BH447" s="187">
        <f>IF(N447="sníž. přenesená",J447,0)</f>
        <v>0</v>
      </c>
      <c r="BI447" s="187">
        <f>IF(N447="nulová",J447,0)</f>
        <v>0</v>
      </c>
      <c r="BJ447" s="19" t="s">
        <v>80</v>
      </c>
      <c r="BK447" s="187">
        <f>ROUND(I447*H447,2)</f>
        <v>0</v>
      </c>
      <c r="BL447" s="19" t="s">
        <v>227</v>
      </c>
      <c r="BM447" s="186" t="s">
        <v>672</v>
      </c>
    </row>
    <row r="448" spans="2:51" s="13" customFormat="1" ht="12">
      <c r="B448" s="188"/>
      <c r="C448" s="189"/>
      <c r="D448" s="190" t="s">
        <v>140</v>
      </c>
      <c r="E448" s="191" t="s">
        <v>19</v>
      </c>
      <c r="F448" s="192" t="s">
        <v>673</v>
      </c>
      <c r="G448" s="189"/>
      <c r="H448" s="191" t="s">
        <v>19</v>
      </c>
      <c r="I448" s="193"/>
      <c r="J448" s="189"/>
      <c r="K448" s="189"/>
      <c r="L448" s="194"/>
      <c r="M448" s="195"/>
      <c r="N448" s="196"/>
      <c r="O448" s="196"/>
      <c r="P448" s="196"/>
      <c r="Q448" s="196"/>
      <c r="R448" s="196"/>
      <c r="S448" s="196"/>
      <c r="T448" s="197"/>
      <c r="AT448" s="198" t="s">
        <v>140</v>
      </c>
      <c r="AU448" s="198" t="s">
        <v>82</v>
      </c>
      <c r="AV448" s="13" t="s">
        <v>80</v>
      </c>
      <c r="AW448" s="13" t="s">
        <v>33</v>
      </c>
      <c r="AX448" s="13" t="s">
        <v>72</v>
      </c>
      <c r="AY448" s="198" t="s">
        <v>131</v>
      </c>
    </row>
    <row r="449" spans="2:51" s="13" customFormat="1" ht="12">
      <c r="B449" s="188"/>
      <c r="C449" s="189"/>
      <c r="D449" s="190" t="s">
        <v>140</v>
      </c>
      <c r="E449" s="191" t="s">
        <v>19</v>
      </c>
      <c r="F449" s="192" t="s">
        <v>674</v>
      </c>
      <c r="G449" s="189"/>
      <c r="H449" s="191" t="s">
        <v>19</v>
      </c>
      <c r="I449" s="193"/>
      <c r="J449" s="189"/>
      <c r="K449" s="189"/>
      <c r="L449" s="194"/>
      <c r="M449" s="195"/>
      <c r="N449" s="196"/>
      <c r="O449" s="196"/>
      <c r="P449" s="196"/>
      <c r="Q449" s="196"/>
      <c r="R449" s="196"/>
      <c r="S449" s="196"/>
      <c r="T449" s="197"/>
      <c r="AT449" s="198" t="s">
        <v>140</v>
      </c>
      <c r="AU449" s="198" t="s">
        <v>82</v>
      </c>
      <c r="AV449" s="13" t="s">
        <v>80</v>
      </c>
      <c r="AW449" s="13" t="s">
        <v>33</v>
      </c>
      <c r="AX449" s="13" t="s">
        <v>72</v>
      </c>
      <c r="AY449" s="198" t="s">
        <v>131</v>
      </c>
    </row>
    <row r="450" spans="2:51" s="13" customFormat="1" ht="12">
      <c r="B450" s="188"/>
      <c r="C450" s="189"/>
      <c r="D450" s="190" t="s">
        <v>140</v>
      </c>
      <c r="E450" s="191" t="s">
        <v>19</v>
      </c>
      <c r="F450" s="192" t="s">
        <v>675</v>
      </c>
      <c r="G450" s="189"/>
      <c r="H450" s="191" t="s">
        <v>19</v>
      </c>
      <c r="I450" s="193"/>
      <c r="J450" s="189"/>
      <c r="K450" s="189"/>
      <c r="L450" s="194"/>
      <c r="M450" s="195"/>
      <c r="N450" s="196"/>
      <c r="O450" s="196"/>
      <c r="P450" s="196"/>
      <c r="Q450" s="196"/>
      <c r="R450" s="196"/>
      <c r="S450" s="196"/>
      <c r="T450" s="197"/>
      <c r="AT450" s="198" t="s">
        <v>140</v>
      </c>
      <c r="AU450" s="198" t="s">
        <v>82</v>
      </c>
      <c r="AV450" s="13" t="s">
        <v>80</v>
      </c>
      <c r="AW450" s="13" t="s">
        <v>33</v>
      </c>
      <c r="AX450" s="13" t="s">
        <v>72</v>
      </c>
      <c r="AY450" s="198" t="s">
        <v>131</v>
      </c>
    </row>
    <row r="451" spans="2:51" s="14" customFormat="1" ht="12">
      <c r="B451" s="199"/>
      <c r="C451" s="200"/>
      <c r="D451" s="190" t="s">
        <v>140</v>
      </c>
      <c r="E451" s="201" t="s">
        <v>19</v>
      </c>
      <c r="F451" s="202" t="s">
        <v>676</v>
      </c>
      <c r="G451" s="200"/>
      <c r="H451" s="203">
        <v>150</v>
      </c>
      <c r="I451" s="204"/>
      <c r="J451" s="200"/>
      <c r="K451" s="200"/>
      <c r="L451" s="205"/>
      <c r="M451" s="206"/>
      <c r="N451" s="207"/>
      <c r="O451" s="207"/>
      <c r="P451" s="207"/>
      <c r="Q451" s="207"/>
      <c r="R451" s="207"/>
      <c r="S451" s="207"/>
      <c r="T451" s="208"/>
      <c r="AT451" s="209" t="s">
        <v>140</v>
      </c>
      <c r="AU451" s="209" t="s">
        <v>82</v>
      </c>
      <c r="AV451" s="14" t="s">
        <v>82</v>
      </c>
      <c r="AW451" s="14" t="s">
        <v>33</v>
      </c>
      <c r="AX451" s="14" t="s">
        <v>80</v>
      </c>
      <c r="AY451" s="209" t="s">
        <v>131</v>
      </c>
    </row>
    <row r="452" spans="2:63" s="12" customFormat="1" ht="22.8" customHeight="1">
      <c r="B452" s="159"/>
      <c r="C452" s="160"/>
      <c r="D452" s="161" t="s">
        <v>71</v>
      </c>
      <c r="E452" s="173" t="s">
        <v>677</v>
      </c>
      <c r="F452" s="173" t="s">
        <v>678</v>
      </c>
      <c r="G452" s="160"/>
      <c r="H452" s="160"/>
      <c r="I452" s="163"/>
      <c r="J452" s="174">
        <f>BK452</f>
        <v>0</v>
      </c>
      <c r="K452" s="160"/>
      <c r="L452" s="165"/>
      <c r="M452" s="166"/>
      <c r="N452" s="167"/>
      <c r="O452" s="167"/>
      <c r="P452" s="168">
        <f>SUM(P453:P465)</f>
        <v>0</v>
      </c>
      <c r="Q452" s="167"/>
      <c r="R452" s="168">
        <f>SUM(R453:R465)</f>
        <v>0.24723312</v>
      </c>
      <c r="S452" s="167"/>
      <c r="T452" s="169">
        <f>SUM(T453:T465)</f>
        <v>0</v>
      </c>
      <c r="AR452" s="170" t="s">
        <v>82</v>
      </c>
      <c r="AT452" s="171" t="s">
        <v>71</v>
      </c>
      <c r="AU452" s="171" t="s">
        <v>80</v>
      </c>
      <c r="AY452" s="170" t="s">
        <v>131</v>
      </c>
      <c r="BK452" s="172">
        <f>SUM(BK453:BK465)</f>
        <v>0</v>
      </c>
    </row>
    <row r="453" spans="1:65" s="2" customFormat="1" ht="22.8">
      <c r="A453" s="36"/>
      <c r="B453" s="37"/>
      <c r="C453" s="175" t="s">
        <v>679</v>
      </c>
      <c r="D453" s="175" t="s">
        <v>133</v>
      </c>
      <c r="E453" s="176" t="s">
        <v>680</v>
      </c>
      <c r="F453" s="177" t="s">
        <v>681</v>
      </c>
      <c r="G453" s="178" t="s">
        <v>167</v>
      </c>
      <c r="H453" s="179">
        <v>1030.138</v>
      </c>
      <c r="I453" s="180"/>
      <c r="J453" s="181">
        <f>ROUND(I453*H453,2)</f>
        <v>0</v>
      </c>
      <c r="K453" s="177" t="s">
        <v>137</v>
      </c>
      <c r="L453" s="41"/>
      <c r="M453" s="182" t="s">
        <v>19</v>
      </c>
      <c r="N453" s="183" t="s">
        <v>43</v>
      </c>
      <c r="O453" s="66"/>
      <c r="P453" s="184">
        <f>O453*H453</f>
        <v>0</v>
      </c>
      <c r="Q453" s="184">
        <v>2E-05</v>
      </c>
      <c r="R453" s="184">
        <f>Q453*H453</f>
        <v>0.02060276</v>
      </c>
      <c r="S453" s="184">
        <v>0</v>
      </c>
      <c r="T453" s="18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227</v>
      </c>
      <c r="AT453" s="186" t="s">
        <v>133</v>
      </c>
      <c r="AU453" s="186" t="s">
        <v>82</v>
      </c>
      <c r="AY453" s="19" t="s">
        <v>131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80</v>
      </c>
      <c r="BK453" s="187">
        <f>ROUND(I453*H453,2)</f>
        <v>0</v>
      </c>
      <c r="BL453" s="19" t="s">
        <v>227</v>
      </c>
      <c r="BM453" s="186" t="s">
        <v>682</v>
      </c>
    </row>
    <row r="454" spans="2:51" s="13" customFormat="1" ht="12">
      <c r="B454" s="188"/>
      <c r="C454" s="189"/>
      <c r="D454" s="190" t="s">
        <v>140</v>
      </c>
      <c r="E454" s="191" t="s">
        <v>19</v>
      </c>
      <c r="F454" s="192" t="s">
        <v>683</v>
      </c>
      <c r="G454" s="189"/>
      <c r="H454" s="191" t="s">
        <v>19</v>
      </c>
      <c r="I454" s="193"/>
      <c r="J454" s="189"/>
      <c r="K454" s="189"/>
      <c r="L454" s="194"/>
      <c r="M454" s="195"/>
      <c r="N454" s="196"/>
      <c r="O454" s="196"/>
      <c r="P454" s="196"/>
      <c r="Q454" s="196"/>
      <c r="R454" s="196"/>
      <c r="S454" s="196"/>
      <c r="T454" s="197"/>
      <c r="AT454" s="198" t="s">
        <v>140</v>
      </c>
      <c r="AU454" s="198" t="s">
        <v>82</v>
      </c>
      <c r="AV454" s="13" t="s">
        <v>80</v>
      </c>
      <c r="AW454" s="13" t="s">
        <v>33</v>
      </c>
      <c r="AX454" s="13" t="s">
        <v>72</v>
      </c>
      <c r="AY454" s="198" t="s">
        <v>131</v>
      </c>
    </row>
    <row r="455" spans="2:51" s="13" customFormat="1" ht="12">
      <c r="B455" s="188"/>
      <c r="C455" s="189"/>
      <c r="D455" s="190" t="s">
        <v>140</v>
      </c>
      <c r="E455" s="191" t="s">
        <v>19</v>
      </c>
      <c r="F455" s="192" t="s">
        <v>684</v>
      </c>
      <c r="G455" s="189"/>
      <c r="H455" s="191" t="s">
        <v>19</v>
      </c>
      <c r="I455" s="193"/>
      <c r="J455" s="189"/>
      <c r="K455" s="189"/>
      <c r="L455" s="194"/>
      <c r="M455" s="195"/>
      <c r="N455" s="196"/>
      <c r="O455" s="196"/>
      <c r="P455" s="196"/>
      <c r="Q455" s="196"/>
      <c r="R455" s="196"/>
      <c r="S455" s="196"/>
      <c r="T455" s="197"/>
      <c r="AT455" s="198" t="s">
        <v>140</v>
      </c>
      <c r="AU455" s="198" t="s">
        <v>82</v>
      </c>
      <c r="AV455" s="13" t="s">
        <v>80</v>
      </c>
      <c r="AW455" s="13" t="s">
        <v>33</v>
      </c>
      <c r="AX455" s="13" t="s">
        <v>72</v>
      </c>
      <c r="AY455" s="198" t="s">
        <v>131</v>
      </c>
    </row>
    <row r="456" spans="2:51" s="14" customFormat="1" ht="20.4">
      <c r="B456" s="199"/>
      <c r="C456" s="200"/>
      <c r="D456" s="190" t="s">
        <v>140</v>
      </c>
      <c r="E456" s="201" t="s">
        <v>19</v>
      </c>
      <c r="F456" s="202" t="s">
        <v>685</v>
      </c>
      <c r="G456" s="200"/>
      <c r="H456" s="203">
        <v>1030.138</v>
      </c>
      <c r="I456" s="204"/>
      <c r="J456" s="200"/>
      <c r="K456" s="200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140</v>
      </c>
      <c r="AU456" s="209" t="s">
        <v>82</v>
      </c>
      <c r="AV456" s="14" t="s">
        <v>82</v>
      </c>
      <c r="AW456" s="14" t="s">
        <v>33</v>
      </c>
      <c r="AX456" s="14" t="s">
        <v>80</v>
      </c>
      <c r="AY456" s="209" t="s">
        <v>131</v>
      </c>
    </row>
    <row r="457" spans="1:65" s="2" customFormat="1" ht="22.8">
      <c r="A457" s="36"/>
      <c r="B457" s="37"/>
      <c r="C457" s="175" t="s">
        <v>686</v>
      </c>
      <c r="D457" s="175" t="s">
        <v>133</v>
      </c>
      <c r="E457" s="176" t="s">
        <v>687</v>
      </c>
      <c r="F457" s="177" t="s">
        <v>688</v>
      </c>
      <c r="G457" s="178" t="s">
        <v>167</v>
      </c>
      <c r="H457" s="179">
        <v>1030.138</v>
      </c>
      <c r="I457" s="180"/>
      <c r="J457" s="181">
        <f>ROUND(I457*H457,2)</f>
        <v>0</v>
      </c>
      <c r="K457" s="177" t="s">
        <v>137</v>
      </c>
      <c r="L457" s="41"/>
      <c r="M457" s="182" t="s">
        <v>19</v>
      </c>
      <c r="N457" s="183" t="s">
        <v>43</v>
      </c>
      <c r="O457" s="66"/>
      <c r="P457" s="184">
        <f>O457*H457</f>
        <v>0</v>
      </c>
      <c r="Q457" s="184">
        <v>0</v>
      </c>
      <c r="R457" s="184">
        <f>Q457*H457</f>
        <v>0</v>
      </c>
      <c r="S457" s="184">
        <v>0</v>
      </c>
      <c r="T457" s="18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6" t="s">
        <v>227</v>
      </c>
      <c r="AT457" s="186" t="s">
        <v>133</v>
      </c>
      <c r="AU457" s="186" t="s">
        <v>82</v>
      </c>
      <c r="AY457" s="19" t="s">
        <v>131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9" t="s">
        <v>80</v>
      </c>
      <c r="BK457" s="187">
        <f>ROUND(I457*H457,2)</f>
        <v>0</v>
      </c>
      <c r="BL457" s="19" t="s">
        <v>227</v>
      </c>
      <c r="BM457" s="186" t="s">
        <v>689</v>
      </c>
    </row>
    <row r="458" spans="2:51" s="13" customFormat="1" ht="12">
      <c r="B458" s="188"/>
      <c r="C458" s="189"/>
      <c r="D458" s="190" t="s">
        <v>140</v>
      </c>
      <c r="E458" s="191" t="s">
        <v>19</v>
      </c>
      <c r="F458" s="192" t="s">
        <v>683</v>
      </c>
      <c r="G458" s="189"/>
      <c r="H458" s="191" t="s">
        <v>19</v>
      </c>
      <c r="I458" s="193"/>
      <c r="J458" s="189"/>
      <c r="K458" s="189"/>
      <c r="L458" s="194"/>
      <c r="M458" s="195"/>
      <c r="N458" s="196"/>
      <c r="O458" s="196"/>
      <c r="P458" s="196"/>
      <c r="Q458" s="196"/>
      <c r="R458" s="196"/>
      <c r="S458" s="196"/>
      <c r="T458" s="197"/>
      <c r="AT458" s="198" t="s">
        <v>140</v>
      </c>
      <c r="AU458" s="198" t="s">
        <v>82</v>
      </c>
      <c r="AV458" s="13" t="s">
        <v>80</v>
      </c>
      <c r="AW458" s="13" t="s">
        <v>33</v>
      </c>
      <c r="AX458" s="13" t="s">
        <v>72</v>
      </c>
      <c r="AY458" s="198" t="s">
        <v>131</v>
      </c>
    </row>
    <row r="459" spans="2:51" s="13" customFormat="1" ht="12">
      <c r="B459" s="188"/>
      <c r="C459" s="189"/>
      <c r="D459" s="190" t="s">
        <v>140</v>
      </c>
      <c r="E459" s="191" t="s">
        <v>19</v>
      </c>
      <c r="F459" s="192" t="s">
        <v>684</v>
      </c>
      <c r="G459" s="189"/>
      <c r="H459" s="191" t="s">
        <v>19</v>
      </c>
      <c r="I459" s="193"/>
      <c r="J459" s="189"/>
      <c r="K459" s="189"/>
      <c r="L459" s="194"/>
      <c r="M459" s="195"/>
      <c r="N459" s="196"/>
      <c r="O459" s="196"/>
      <c r="P459" s="196"/>
      <c r="Q459" s="196"/>
      <c r="R459" s="196"/>
      <c r="S459" s="196"/>
      <c r="T459" s="197"/>
      <c r="AT459" s="198" t="s">
        <v>140</v>
      </c>
      <c r="AU459" s="198" t="s">
        <v>82</v>
      </c>
      <c r="AV459" s="13" t="s">
        <v>80</v>
      </c>
      <c r="AW459" s="13" t="s">
        <v>33</v>
      </c>
      <c r="AX459" s="13" t="s">
        <v>72</v>
      </c>
      <c r="AY459" s="198" t="s">
        <v>131</v>
      </c>
    </row>
    <row r="460" spans="2:51" s="14" customFormat="1" ht="20.4">
      <c r="B460" s="199"/>
      <c r="C460" s="200"/>
      <c r="D460" s="190" t="s">
        <v>140</v>
      </c>
      <c r="E460" s="201" t="s">
        <v>19</v>
      </c>
      <c r="F460" s="202" t="s">
        <v>685</v>
      </c>
      <c r="G460" s="200"/>
      <c r="H460" s="203">
        <v>1030.138</v>
      </c>
      <c r="I460" s="204"/>
      <c r="J460" s="200"/>
      <c r="K460" s="200"/>
      <c r="L460" s="205"/>
      <c r="M460" s="206"/>
      <c r="N460" s="207"/>
      <c r="O460" s="207"/>
      <c r="P460" s="207"/>
      <c r="Q460" s="207"/>
      <c r="R460" s="207"/>
      <c r="S460" s="207"/>
      <c r="T460" s="208"/>
      <c r="AT460" s="209" t="s">
        <v>140</v>
      </c>
      <c r="AU460" s="209" t="s">
        <v>82</v>
      </c>
      <c r="AV460" s="14" t="s">
        <v>82</v>
      </c>
      <c r="AW460" s="14" t="s">
        <v>33</v>
      </c>
      <c r="AX460" s="14" t="s">
        <v>80</v>
      </c>
      <c r="AY460" s="209" t="s">
        <v>131</v>
      </c>
    </row>
    <row r="461" spans="1:65" s="2" customFormat="1" ht="44.25" customHeight="1">
      <c r="A461" s="36"/>
      <c r="B461" s="37"/>
      <c r="C461" s="175" t="s">
        <v>690</v>
      </c>
      <c r="D461" s="175" t="s">
        <v>133</v>
      </c>
      <c r="E461" s="176" t="s">
        <v>691</v>
      </c>
      <c r="F461" s="177" t="s">
        <v>692</v>
      </c>
      <c r="G461" s="178" t="s">
        <v>167</v>
      </c>
      <c r="H461" s="179">
        <v>1030.138</v>
      </c>
      <c r="I461" s="180"/>
      <c r="J461" s="181">
        <f>ROUND(I461*H461,2)</f>
        <v>0</v>
      </c>
      <c r="K461" s="177" t="s">
        <v>137</v>
      </c>
      <c r="L461" s="41"/>
      <c r="M461" s="182" t="s">
        <v>19</v>
      </c>
      <c r="N461" s="183" t="s">
        <v>43</v>
      </c>
      <c r="O461" s="66"/>
      <c r="P461" s="184">
        <f>O461*H461</f>
        <v>0</v>
      </c>
      <c r="Q461" s="184">
        <v>0.00022</v>
      </c>
      <c r="R461" s="184">
        <f>Q461*H461</f>
        <v>0.22663036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227</v>
      </c>
      <c r="AT461" s="186" t="s">
        <v>133</v>
      </c>
      <c r="AU461" s="186" t="s">
        <v>82</v>
      </c>
      <c r="AY461" s="19" t="s">
        <v>131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80</v>
      </c>
      <c r="BK461" s="187">
        <f>ROUND(I461*H461,2)</f>
        <v>0</v>
      </c>
      <c r="BL461" s="19" t="s">
        <v>227</v>
      </c>
      <c r="BM461" s="186" t="s">
        <v>693</v>
      </c>
    </row>
    <row r="462" spans="2:51" s="13" customFormat="1" ht="12">
      <c r="B462" s="188"/>
      <c r="C462" s="189"/>
      <c r="D462" s="190" t="s">
        <v>140</v>
      </c>
      <c r="E462" s="191" t="s">
        <v>19</v>
      </c>
      <c r="F462" s="192" t="s">
        <v>683</v>
      </c>
      <c r="G462" s="189"/>
      <c r="H462" s="191" t="s">
        <v>19</v>
      </c>
      <c r="I462" s="193"/>
      <c r="J462" s="189"/>
      <c r="K462" s="189"/>
      <c r="L462" s="194"/>
      <c r="M462" s="195"/>
      <c r="N462" s="196"/>
      <c r="O462" s="196"/>
      <c r="P462" s="196"/>
      <c r="Q462" s="196"/>
      <c r="R462" s="196"/>
      <c r="S462" s="196"/>
      <c r="T462" s="197"/>
      <c r="AT462" s="198" t="s">
        <v>140</v>
      </c>
      <c r="AU462" s="198" t="s">
        <v>82</v>
      </c>
      <c r="AV462" s="13" t="s">
        <v>80</v>
      </c>
      <c r="AW462" s="13" t="s">
        <v>33</v>
      </c>
      <c r="AX462" s="13" t="s">
        <v>72</v>
      </c>
      <c r="AY462" s="198" t="s">
        <v>131</v>
      </c>
    </row>
    <row r="463" spans="2:51" s="13" customFormat="1" ht="12">
      <c r="B463" s="188"/>
      <c r="C463" s="189"/>
      <c r="D463" s="190" t="s">
        <v>140</v>
      </c>
      <c r="E463" s="191" t="s">
        <v>19</v>
      </c>
      <c r="F463" s="192" t="s">
        <v>694</v>
      </c>
      <c r="G463" s="189"/>
      <c r="H463" s="191" t="s">
        <v>19</v>
      </c>
      <c r="I463" s="193"/>
      <c r="J463" s="189"/>
      <c r="K463" s="189"/>
      <c r="L463" s="194"/>
      <c r="M463" s="195"/>
      <c r="N463" s="196"/>
      <c r="O463" s="196"/>
      <c r="P463" s="196"/>
      <c r="Q463" s="196"/>
      <c r="R463" s="196"/>
      <c r="S463" s="196"/>
      <c r="T463" s="197"/>
      <c r="AT463" s="198" t="s">
        <v>140</v>
      </c>
      <c r="AU463" s="198" t="s">
        <v>82</v>
      </c>
      <c r="AV463" s="13" t="s">
        <v>80</v>
      </c>
      <c r="AW463" s="13" t="s">
        <v>33</v>
      </c>
      <c r="AX463" s="13" t="s">
        <v>72</v>
      </c>
      <c r="AY463" s="198" t="s">
        <v>131</v>
      </c>
    </row>
    <row r="464" spans="2:51" s="13" customFormat="1" ht="12">
      <c r="B464" s="188"/>
      <c r="C464" s="189"/>
      <c r="D464" s="190" t="s">
        <v>140</v>
      </c>
      <c r="E464" s="191" t="s">
        <v>19</v>
      </c>
      <c r="F464" s="192" t="s">
        <v>684</v>
      </c>
      <c r="G464" s="189"/>
      <c r="H464" s="191" t="s">
        <v>19</v>
      </c>
      <c r="I464" s="193"/>
      <c r="J464" s="189"/>
      <c r="K464" s="189"/>
      <c r="L464" s="194"/>
      <c r="M464" s="195"/>
      <c r="N464" s="196"/>
      <c r="O464" s="196"/>
      <c r="P464" s="196"/>
      <c r="Q464" s="196"/>
      <c r="R464" s="196"/>
      <c r="S464" s="196"/>
      <c r="T464" s="197"/>
      <c r="AT464" s="198" t="s">
        <v>140</v>
      </c>
      <c r="AU464" s="198" t="s">
        <v>82</v>
      </c>
      <c r="AV464" s="13" t="s">
        <v>80</v>
      </c>
      <c r="AW464" s="13" t="s">
        <v>33</v>
      </c>
      <c r="AX464" s="13" t="s">
        <v>72</v>
      </c>
      <c r="AY464" s="198" t="s">
        <v>131</v>
      </c>
    </row>
    <row r="465" spans="2:51" s="14" customFormat="1" ht="20.4">
      <c r="B465" s="199"/>
      <c r="C465" s="200"/>
      <c r="D465" s="190" t="s">
        <v>140</v>
      </c>
      <c r="E465" s="201" t="s">
        <v>19</v>
      </c>
      <c r="F465" s="202" t="s">
        <v>685</v>
      </c>
      <c r="G465" s="200"/>
      <c r="H465" s="203">
        <v>1030.138</v>
      </c>
      <c r="I465" s="204"/>
      <c r="J465" s="200"/>
      <c r="K465" s="200"/>
      <c r="L465" s="205"/>
      <c r="M465" s="206"/>
      <c r="N465" s="207"/>
      <c r="O465" s="207"/>
      <c r="P465" s="207"/>
      <c r="Q465" s="207"/>
      <c r="R465" s="207"/>
      <c r="S465" s="207"/>
      <c r="T465" s="208"/>
      <c r="AT465" s="209" t="s">
        <v>140</v>
      </c>
      <c r="AU465" s="209" t="s">
        <v>82</v>
      </c>
      <c r="AV465" s="14" t="s">
        <v>82</v>
      </c>
      <c r="AW465" s="14" t="s">
        <v>33</v>
      </c>
      <c r="AX465" s="14" t="s">
        <v>80</v>
      </c>
      <c r="AY465" s="209" t="s">
        <v>131</v>
      </c>
    </row>
    <row r="466" spans="2:63" s="12" customFormat="1" ht="22.8" customHeight="1">
      <c r="B466" s="159"/>
      <c r="C466" s="160"/>
      <c r="D466" s="161" t="s">
        <v>71</v>
      </c>
      <c r="E466" s="173" t="s">
        <v>695</v>
      </c>
      <c r="F466" s="173" t="s">
        <v>696</v>
      </c>
      <c r="G466" s="160"/>
      <c r="H466" s="160"/>
      <c r="I466" s="163"/>
      <c r="J466" s="174">
        <f>BK466</f>
        <v>0</v>
      </c>
      <c r="K466" s="160"/>
      <c r="L466" s="165"/>
      <c r="M466" s="166"/>
      <c r="N466" s="167"/>
      <c r="O466" s="167"/>
      <c r="P466" s="168">
        <f>SUM(P467:P468)</f>
        <v>0</v>
      </c>
      <c r="Q466" s="167"/>
      <c r="R466" s="168">
        <f>SUM(R467:R468)</f>
        <v>0</v>
      </c>
      <c r="S466" s="167"/>
      <c r="T466" s="169">
        <f>SUM(T467:T468)</f>
        <v>0</v>
      </c>
      <c r="AR466" s="170" t="s">
        <v>82</v>
      </c>
      <c r="AT466" s="171" t="s">
        <v>71</v>
      </c>
      <c r="AU466" s="171" t="s">
        <v>80</v>
      </c>
      <c r="AY466" s="170" t="s">
        <v>131</v>
      </c>
      <c r="BK466" s="172">
        <f>SUM(BK467:BK468)</f>
        <v>0</v>
      </c>
    </row>
    <row r="467" spans="1:65" s="2" customFormat="1" ht="22.8">
      <c r="A467" s="36"/>
      <c r="B467" s="37"/>
      <c r="C467" s="175" t="s">
        <v>697</v>
      </c>
      <c r="D467" s="175" t="s">
        <v>133</v>
      </c>
      <c r="E467" s="176" t="s">
        <v>698</v>
      </c>
      <c r="F467" s="177" t="s">
        <v>699</v>
      </c>
      <c r="G467" s="178" t="s">
        <v>700</v>
      </c>
      <c r="H467" s="179">
        <v>1</v>
      </c>
      <c r="I467" s="180"/>
      <c r="J467" s="181">
        <f>ROUND(I467*H467,2)</f>
        <v>0</v>
      </c>
      <c r="K467" s="177" t="s">
        <v>701</v>
      </c>
      <c r="L467" s="41"/>
      <c r="M467" s="182" t="s">
        <v>19</v>
      </c>
      <c r="N467" s="183" t="s">
        <v>43</v>
      </c>
      <c r="O467" s="66"/>
      <c r="P467" s="184">
        <f>O467*H467</f>
        <v>0</v>
      </c>
      <c r="Q467" s="184">
        <v>0</v>
      </c>
      <c r="R467" s="184">
        <f>Q467*H467</f>
        <v>0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227</v>
      </c>
      <c r="AT467" s="186" t="s">
        <v>133</v>
      </c>
      <c r="AU467" s="186" t="s">
        <v>82</v>
      </c>
      <c r="AY467" s="19" t="s">
        <v>131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80</v>
      </c>
      <c r="BK467" s="187">
        <f>ROUND(I467*H467,2)</f>
        <v>0</v>
      </c>
      <c r="BL467" s="19" t="s">
        <v>227</v>
      </c>
      <c r="BM467" s="186" t="s">
        <v>702</v>
      </c>
    </row>
    <row r="468" spans="2:51" s="14" customFormat="1" ht="12">
      <c r="B468" s="199"/>
      <c r="C468" s="200"/>
      <c r="D468" s="190" t="s">
        <v>140</v>
      </c>
      <c r="E468" s="201" t="s">
        <v>19</v>
      </c>
      <c r="F468" s="202" t="s">
        <v>703</v>
      </c>
      <c r="G468" s="200"/>
      <c r="H468" s="203">
        <v>1</v>
      </c>
      <c r="I468" s="204"/>
      <c r="J468" s="200"/>
      <c r="K468" s="200"/>
      <c r="L468" s="205"/>
      <c r="M468" s="242"/>
      <c r="N468" s="243"/>
      <c r="O468" s="243"/>
      <c r="P468" s="243"/>
      <c r="Q468" s="243"/>
      <c r="R468" s="243"/>
      <c r="S468" s="243"/>
      <c r="T468" s="244"/>
      <c r="AT468" s="209" t="s">
        <v>140</v>
      </c>
      <c r="AU468" s="209" t="s">
        <v>82</v>
      </c>
      <c r="AV468" s="14" t="s">
        <v>82</v>
      </c>
      <c r="AW468" s="14" t="s">
        <v>33</v>
      </c>
      <c r="AX468" s="14" t="s">
        <v>80</v>
      </c>
      <c r="AY468" s="209" t="s">
        <v>131</v>
      </c>
    </row>
    <row r="469" spans="1:31" s="2" customFormat="1" ht="6.9" customHeight="1">
      <c r="A469" s="36"/>
      <c r="B469" s="49"/>
      <c r="C469" s="50"/>
      <c r="D469" s="50"/>
      <c r="E469" s="50"/>
      <c r="F469" s="50"/>
      <c r="G469" s="50"/>
      <c r="H469" s="50"/>
      <c r="I469" s="50"/>
      <c r="J469" s="50"/>
      <c r="K469" s="50"/>
      <c r="L469" s="41"/>
      <c r="M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</row>
  </sheetData>
  <sheetProtection algorithmName="SHA-512" hashValue="7Jr4CvkVDMpn60uXCpMn0KFOlNPceqRWDN8zhdA9KjmGc/L1XDMmYQxu3DklgpAo5s/AbDSBBD9Fmo/vzE+YKg==" saltValue="FHOFcQFeXvaECSMfgnr3bJRPMVpluGvBL+MgmMnFZoFZrrbueBHIjufuqTyZjyPWfDxNgm+Kfz+s4vImN713CQ==" spinCount="100000" sheet="1" objects="1" scenarios="1" formatColumns="0" formatRows="0" autoFilter="0"/>
  <autoFilter ref="C94:K468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9" t="s">
        <v>85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5" t="str">
        <f>'Rekapitulace stavby'!K6</f>
        <v>Kostel sv.Václava v Opavě - oprava střechy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704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12.11.2020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42</v>
      </c>
      <c r="E33" s="107" t="s">
        <v>43</v>
      </c>
      <c r="F33" s="119">
        <f>ROUND((SUM(BE87:BE306)),2)</f>
        <v>0</v>
      </c>
      <c r="G33" s="36"/>
      <c r="H33" s="36"/>
      <c r="I33" s="120">
        <v>0.21</v>
      </c>
      <c r="J33" s="119">
        <f>ROUND(((SUM(BE87:BE306))*I33),2)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44</v>
      </c>
      <c r="F34" s="119">
        <f>ROUND((SUM(BF87:BF306)),2)</f>
        <v>0</v>
      </c>
      <c r="G34" s="36"/>
      <c r="H34" s="36"/>
      <c r="I34" s="120">
        <v>0.15</v>
      </c>
      <c r="J34" s="119">
        <f>ROUND(((SUM(BF87:BF306))*I34),2)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45</v>
      </c>
      <c r="F35" s="119">
        <f>ROUND((SUM(BG87:BG306)),2)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46</v>
      </c>
      <c r="F36" s="119">
        <f>ROUND((SUM(BH87:BH306)),2)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47</v>
      </c>
      <c r="F37" s="119">
        <f>ROUND((SUM(BI87:BI306)),2)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Kostel sv.Václava v Opavě - oprava střechy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1" t="str">
        <f>E9</f>
        <v>SO 02 - Sanace stávajícího krovu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Opava</v>
      </c>
      <c r="G52" s="38"/>
      <c r="H52" s="38"/>
      <c r="I52" s="31" t="s">
        <v>23</v>
      </c>
      <c r="J52" s="61" t="str">
        <f>IF(J12="","",J12)</f>
        <v>12.11.2020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Satutární město Opava, Horní náměstí 382/69 Opava</v>
      </c>
      <c r="G54" s="38"/>
      <c r="H54" s="38"/>
      <c r="I54" s="31" t="s">
        <v>31</v>
      </c>
      <c r="J54" s="34" t="str">
        <f>E21</f>
        <v>Ateliér EMMET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Ing.Urbanová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2:12" s="9" customFormat="1" ht="24.9" customHeight="1">
      <c r="B60" s="136"/>
      <c r="C60" s="137"/>
      <c r="D60" s="138" t="s">
        <v>100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5" customHeight="1">
      <c r="B61" s="142"/>
      <c r="C61" s="143"/>
      <c r="D61" s="144" t="s">
        <v>103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4.85" customHeight="1">
      <c r="B62" s="142"/>
      <c r="C62" s="143"/>
      <c r="D62" s="144" t="s">
        <v>705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5" customHeight="1">
      <c r="B63" s="142"/>
      <c r="C63" s="143"/>
      <c r="D63" s="144" t="s">
        <v>105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5" customHeight="1">
      <c r="B64" s="142"/>
      <c r="C64" s="143"/>
      <c r="D64" s="144" t="s">
        <v>106</v>
      </c>
      <c r="E64" s="145"/>
      <c r="F64" s="145"/>
      <c r="G64" s="145"/>
      <c r="H64" s="145"/>
      <c r="I64" s="145"/>
      <c r="J64" s="146">
        <f>J112</f>
        <v>0</v>
      </c>
      <c r="K64" s="143"/>
      <c r="L64" s="147"/>
    </row>
    <row r="65" spans="2:12" s="9" customFormat="1" ht="24.9" customHeight="1">
      <c r="B65" s="136"/>
      <c r="C65" s="137"/>
      <c r="D65" s="138" t="s">
        <v>107</v>
      </c>
      <c r="E65" s="139"/>
      <c r="F65" s="139"/>
      <c r="G65" s="139"/>
      <c r="H65" s="139"/>
      <c r="I65" s="139"/>
      <c r="J65" s="140">
        <f>J114</f>
        <v>0</v>
      </c>
      <c r="K65" s="137"/>
      <c r="L65" s="141"/>
    </row>
    <row r="66" spans="2:12" s="10" customFormat="1" ht="19.95" customHeight="1">
      <c r="B66" s="142"/>
      <c r="C66" s="143"/>
      <c r="D66" s="144" t="s">
        <v>109</v>
      </c>
      <c r="E66" s="145"/>
      <c r="F66" s="145"/>
      <c r="G66" s="145"/>
      <c r="H66" s="145"/>
      <c r="I66" s="145"/>
      <c r="J66" s="146">
        <f>J115</f>
        <v>0</v>
      </c>
      <c r="K66" s="143"/>
      <c r="L66" s="147"/>
    </row>
    <row r="67" spans="2:12" s="10" customFormat="1" ht="19.95" customHeight="1">
      <c r="B67" s="142"/>
      <c r="C67" s="143"/>
      <c r="D67" s="144" t="s">
        <v>114</v>
      </c>
      <c r="E67" s="145"/>
      <c r="F67" s="145"/>
      <c r="G67" s="145"/>
      <c r="H67" s="145"/>
      <c r="I67" s="145"/>
      <c r="J67" s="146">
        <f>J254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5" t="s">
        <v>116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73" t="str">
        <f>E7</f>
        <v>Kostel sv.Václava v Opavě - oprava střechy</v>
      </c>
      <c r="F77" s="374"/>
      <c r="G77" s="374"/>
      <c r="H77" s="374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93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61" t="str">
        <f>E9</f>
        <v>SO 02 - Sanace stávajícího krovu</v>
      </c>
      <c r="F79" s="372"/>
      <c r="G79" s="372"/>
      <c r="H79" s="372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Opava</v>
      </c>
      <c r="G81" s="38"/>
      <c r="H81" s="38"/>
      <c r="I81" s="31" t="s">
        <v>23</v>
      </c>
      <c r="J81" s="61" t="str">
        <f>IF(J12="","",J12)</f>
        <v>12.11.2020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1" t="s">
        <v>25</v>
      </c>
      <c r="D83" s="38"/>
      <c r="E83" s="38"/>
      <c r="F83" s="29" t="str">
        <f>E15</f>
        <v>Satutární město Opava, Horní náměstí 382/69 Opava</v>
      </c>
      <c r="G83" s="38"/>
      <c r="H83" s="38"/>
      <c r="I83" s="31" t="s">
        <v>31</v>
      </c>
      <c r="J83" s="34" t="str">
        <f>E21</f>
        <v>Ateliér EMMET s.r.o.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34</v>
      </c>
      <c r="J84" s="34" t="str">
        <f>E24</f>
        <v>Ing.Urbanová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117</v>
      </c>
      <c r="D86" s="151" t="s">
        <v>57</v>
      </c>
      <c r="E86" s="151" t="s">
        <v>53</v>
      </c>
      <c r="F86" s="151" t="s">
        <v>54</v>
      </c>
      <c r="G86" s="151" t="s">
        <v>118</v>
      </c>
      <c r="H86" s="151" t="s">
        <v>119</v>
      </c>
      <c r="I86" s="151" t="s">
        <v>120</v>
      </c>
      <c r="J86" s="151" t="s">
        <v>98</v>
      </c>
      <c r="K86" s="152" t="s">
        <v>121</v>
      </c>
      <c r="L86" s="153"/>
      <c r="M86" s="70" t="s">
        <v>19</v>
      </c>
      <c r="N86" s="71" t="s">
        <v>42</v>
      </c>
      <c r="O86" s="71" t="s">
        <v>122</v>
      </c>
      <c r="P86" s="71" t="s">
        <v>123</v>
      </c>
      <c r="Q86" s="71" t="s">
        <v>124</v>
      </c>
      <c r="R86" s="71" t="s">
        <v>125</v>
      </c>
      <c r="S86" s="71" t="s">
        <v>126</v>
      </c>
      <c r="T86" s="72" t="s">
        <v>127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8" customHeight="1">
      <c r="A87" s="36"/>
      <c r="B87" s="37"/>
      <c r="C87" s="77" t="s">
        <v>128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P88+P114</f>
        <v>0</v>
      </c>
      <c r="Q87" s="74"/>
      <c r="R87" s="156">
        <f>R88+R114</f>
        <v>66.79415703999999</v>
      </c>
      <c r="S87" s="74"/>
      <c r="T87" s="157">
        <f>T88+T114</f>
        <v>19.68944505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99</v>
      </c>
      <c r="BK87" s="158">
        <f>BK88+BK114</f>
        <v>0</v>
      </c>
    </row>
    <row r="88" spans="2:63" s="12" customFormat="1" ht="25.95" customHeight="1">
      <c r="B88" s="159"/>
      <c r="C88" s="160"/>
      <c r="D88" s="161" t="s">
        <v>71</v>
      </c>
      <c r="E88" s="162" t="s">
        <v>129</v>
      </c>
      <c r="F88" s="162" t="s">
        <v>130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P89+P101+P112</f>
        <v>0</v>
      </c>
      <c r="Q88" s="167"/>
      <c r="R88" s="168">
        <f>R89+R101+R112</f>
        <v>1.4642899999999999</v>
      </c>
      <c r="S88" s="167"/>
      <c r="T88" s="169">
        <f>T89+T101+T112</f>
        <v>0.5337</v>
      </c>
      <c r="AR88" s="170" t="s">
        <v>80</v>
      </c>
      <c r="AT88" s="171" t="s">
        <v>71</v>
      </c>
      <c r="AU88" s="171" t="s">
        <v>72</v>
      </c>
      <c r="AY88" s="170" t="s">
        <v>131</v>
      </c>
      <c r="BK88" s="172">
        <f>BK89+BK101+BK112</f>
        <v>0</v>
      </c>
    </row>
    <row r="89" spans="2:63" s="12" customFormat="1" ht="22.8" customHeight="1">
      <c r="B89" s="159"/>
      <c r="C89" s="160"/>
      <c r="D89" s="161" t="s">
        <v>71</v>
      </c>
      <c r="E89" s="173" t="s">
        <v>162</v>
      </c>
      <c r="F89" s="173" t="s">
        <v>163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P90+SUM(P91:P98)</f>
        <v>0</v>
      </c>
      <c r="Q89" s="167"/>
      <c r="R89" s="168">
        <f>R90+SUM(R91:R98)</f>
        <v>1.4642899999999999</v>
      </c>
      <c r="S89" s="167"/>
      <c r="T89" s="169">
        <f>T90+SUM(T91:T98)</f>
        <v>0.5337</v>
      </c>
      <c r="AR89" s="170" t="s">
        <v>80</v>
      </c>
      <c r="AT89" s="171" t="s">
        <v>71</v>
      </c>
      <c r="AU89" s="171" t="s">
        <v>80</v>
      </c>
      <c r="AY89" s="170" t="s">
        <v>131</v>
      </c>
      <c r="BK89" s="172">
        <f>BK90+SUM(BK91:BK98)</f>
        <v>0</v>
      </c>
    </row>
    <row r="90" spans="1:65" s="2" customFormat="1" ht="34.2">
      <c r="A90" s="36"/>
      <c r="B90" s="37"/>
      <c r="C90" s="175" t="s">
        <v>80</v>
      </c>
      <c r="D90" s="175" t="s">
        <v>133</v>
      </c>
      <c r="E90" s="176" t="s">
        <v>706</v>
      </c>
      <c r="F90" s="177" t="s">
        <v>707</v>
      </c>
      <c r="G90" s="178" t="s">
        <v>167</v>
      </c>
      <c r="H90" s="179">
        <v>593</v>
      </c>
      <c r="I90" s="180"/>
      <c r="J90" s="181">
        <f>ROUND(I90*H90,2)</f>
        <v>0</v>
      </c>
      <c r="K90" s="177" t="s">
        <v>151</v>
      </c>
      <c r="L90" s="41"/>
      <c r="M90" s="182" t="s">
        <v>19</v>
      </c>
      <c r="N90" s="183" t="s">
        <v>43</v>
      </c>
      <c r="O90" s="66"/>
      <c r="P90" s="184">
        <f>O90*H90</f>
        <v>0</v>
      </c>
      <c r="Q90" s="184">
        <v>4E-05</v>
      </c>
      <c r="R90" s="184">
        <f>Q90*H90</f>
        <v>0.02372</v>
      </c>
      <c r="S90" s="184">
        <v>0.0009</v>
      </c>
      <c r="T90" s="185">
        <f>S90*H90</f>
        <v>0.5337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138</v>
      </c>
      <c r="AT90" s="186" t="s">
        <v>133</v>
      </c>
      <c r="AU90" s="186" t="s">
        <v>82</v>
      </c>
      <c r="AY90" s="19" t="s">
        <v>131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80</v>
      </c>
      <c r="BK90" s="187">
        <f>ROUND(I90*H90,2)</f>
        <v>0</v>
      </c>
      <c r="BL90" s="19" t="s">
        <v>138</v>
      </c>
      <c r="BM90" s="186" t="s">
        <v>708</v>
      </c>
    </row>
    <row r="91" spans="2:51" s="13" customFormat="1" ht="12">
      <c r="B91" s="188"/>
      <c r="C91" s="189"/>
      <c r="D91" s="190" t="s">
        <v>140</v>
      </c>
      <c r="E91" s="191" t="s">
        <v>19</v>
      </c>
      <c r="F91" s="192" t="s">
        <v>709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140</v>
      </c>
      <c r="AU91" s="198" t="s">
        <v>82</v>
      </c>
      <c r="AV91" s="13" t="s">
        <v>80</v>
      </c>
      <c r="AW91" s="13" t="s">
        <v>33</v>
      </c>
      <c r="AX91" s="13" t="s">
        <v>72</v>
      </c>
      <c r="AY91" s="198" t="s">
        <v>131</v>
      </c>
    </row>
    <row r="92" spans="2:51" s="14" customFormat="1" ht="12">
      <c r="B92" s="199"/>
      <c r="C92" s="200"/>
      <c r="D92" s="190" t="s">
        <v>140</v>
      </c>
      <c r="E92" s="201" t="s">
        <v>19</v>
      </c>
      <c r="F92" s="202" t="s">
        <v>710</v>
      </c>
      <c r="G92" s="200"/>
      <c r="H92" s="203">
        <v>593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140</v>
      </c>
      <c r="AU92" s="209" t="s">
        <v>82</v>
      </c>
      <c r="AV92" s="14" t="s">
        <v>82</v>
      </c>
      <c r="AW92" s="14" t="s">
        <v>33</v>
      </c>
      <c r="AX92" s="14" t="s">
        <v>80</v>
      </c>
      <c r="AY92" s="209" t="s">
        <v>131</v>
      </c>
    </row>
    <row r="93" spans="1:65" s="2" customFormat="1" ht="34.2">
      <c r="A93" s="36"/>
      <c r="B93" s="37"/>
      <c r="C93" s="175" t="s">
        <v>82</v>
      </c>
      <c r="D93" s="175" t="s">
        <v>133</v>
      </c>
      <c r="E93" s="176" t="s">
        <v>711</v>
      </c>
      <c r="F93" s="177" t="s">
        <v>712</v>
      </c>
      <c r="G93" s="178" t="s">
        <v>136</v>
      </c>
      <c r="H93" s="179">
        <v>100</v>
      </c>
      <c r="I93" s="180"/>
      <c r="J93" s="181">
        <f>ROUND(I93*H93,2)</f>
        <v>0</v>
      </c>
      <c r="K93" s="177" t="s">
        <v>137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0.01353</v>
      </c>
      <c r="R93" s="184">
        <f>Q93*H93</f>
        <v>1.353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138</v>
      </c>
      <c r="AT93" s="186" t="s">
        <v>133</v>
      </c>
      <c r="AU93" s="186" t="s">
        <v>82</v>
      </c>
      <c r="AY93" s="19" t="s">
        <v>131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138</v>
      </c>
      <c r="BM93" s="186" t="s">
        <v>713</v>
      </c>
    </row>
    <row r="94" spans="2:51" s="13" customFormat="1" ht="12">
      <c r="B94" s="188"/>
      <c r="C94" s="189"/>
      <c r="D94" s="190" t="s">
        <v>140</v>
      </c>
      <c r="E94" s="191" t="s">
        <v>19</v>
      </c>
      <c r="F94" s="192" t="s">
        <v>709</v>
      </c>
      <c r="G94" s="189"/>
      <c r="H94" s="191" t="s">
        <v>19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140</v>
      </c>
      <c r="AU94" s="198" t="s">
        <v>82</v>
      </c>
      <c r="AV94" s="13" t="s">
        <v>80</v>
      </c>
      <c r="AW94" s="13" t="s">
        <v>33</v>
      </c>
      <c r="AX94" s="13" t="s">
        <v>72</v>
      </c>
      <c r="AY94" s="198" t="s">
        <v>131</v>
      </c>
    </row>
    <row r="95" spans="2:51" s="13" customFormat="1" ht="20.4">
      <c r="B95" s="188"/>
      <c r="C95" s="189"/>
      <c r="D95" s="190" t="s">
        <v>140</v>
      </c>
      <c r="E95" s="191" t="s">
        <v>19</v>
      </c>
      <c r="F95" s="192" t="s">
        <v>714</v>
      </c>
      <c r="G95" s="189"/>
      <c r="H95" s="191" t="s">
        <v>19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140</v>
      </c>
      <c r="AU95" s="198" t="s">
        <v>82</v>
      </c>
      <c r="AV95" s="13" t="s">
        <v>80</v>
      </c>
      <c r="AW95" s="13" t="s">
        <v>33</v>
      </c>
      <c r="AX95" s="13" t="s">
        <v>72</v>
      </c>
      <c r="AY95" s="198" t="s">
        <v>131</v>
      </c>
    </row>
    <row r="96" spans="2:51" s="13" customFormat="1" ht="12">
      <c r="B96" s="188"/>
      <c r="C96" s="189"/>
      <c r="D96" s="190" t="s">
        <v>140</v>
      </c>
      <c r="E96" s="191" t="s">
        <v>19</v>
      </c>
      <c r="F96" s="192" t="s">
        <v>715</v>
      </c>
      <c r="G96" s="189"/>
      <c r="H96" s="191" t="s">
        <v>19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140</v>
      </c>
      <c r="AU96" s="198" t="s">
        <v>82</v>
      </c>
      <c r="AV96" s="13" t="s">
        <v>80</v>
      </c>
      <c r="AW96" s="13" t="s">
        <v>33</v>
      </c>
      <c r="AX96" s="13" t="s">
        <v>72</v>
      </c>
      <c r="AY96" s="198" t="s">
        <v>131</v>
      </c>
    </row>
    <row r="97" spans="2:51" s="14" customFormat="1" ht="12">
      <c r="B97" s="199"/>
      <c r="C97" s="200"/>
      <c r="D97" s="190" t="s">
        <v>140</v>
      </c>
      <c r="E97" s="201" t="s">
        <v>19</v>
      </c>
      <c r="F97" s="202" t="s">
        <v>716</v>
      </c>
      <c r="G97" s="200"/>
      <c r="H97" s="203">
        <v>100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140</v>
      </c>
      <c r="AU97" s="209" t="s">
        <v>82</v>
      </c>
      <c r="AV97" s="14" t="s">
        <v>82</v>
      </c>
      <c r="AW97" s="14" t="s">
        <v>33</v>
      </c>
      <c r="AX97" s="14" t="s">
        <v>80</v>
      </c>
      <c r="AY97" s="209" t="s">
        <v>131</v>
      </c>
    </row>
    <row r="98" spans="2:63" s="12" customFormat="1" ht="20.85" customHeight="1">
      <c r="B98" s="159"/>
      <c r="C98" s="160"/>
      <c r="D98" s="161" t="s">
        <v>71</v>
      </c>
      <c r="E98" s="173" t="s">
        <v>173</v>
      </c>
      <c r="F98" s="173" t="s">
        <v>174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SUM(P99:P100)</f>
        <v>0</v>
      </c>
      <c r="Q98" s="167"/>
      <c r="R98" s="168">
        <f>SUM(R99:R100)</f>
        <v>0.08757000000000001</v>
      </c>
      <c r="S98" s="167"/>
      <c r="T98" s="169">
        <f>SUM(T99:T100)</f>
        <v>0</v>
      </c>
      <c r="AR98" s="170" t="s">
        <v>80</v>
      </c>
      <c r="AT98" s="171" t="s">
        <v>71</v>
      </c>
      <c r="AU98" s="171" t="s">
        <v>82</v>
      </c>
      <c r="AY98" s="170" t="s">
        <v>131</v>
      </c>
      <c r="BK98" s="172">
        <f>SUM(BK99:BK100)</f>
        <v>0</v>
      </c>
    </row>
    <row r="99" spans="1:65" s="2" customFormat="1" ht="34.2">
      <c r="A99" s="36"/>
      <c r="B99" s="37"/>
      <c r="C99" s="175" t="s">
        <v>147</v>
      </c>
      <c r="D99" s="175" t="s">
        <v>133</v>
      </c>
      <c r="E99" s="176" t="s">
        <v>176</v>
      </c>
      <c r="F99" s="177" t="s">
        <v>177</v>
      </c>
      <c r="G99" s="178" t="s">
        <v>167</v>
      </c>
      <c r="H99" s="179">
        <v>417</v>
      </c>
      <c r="I99" s="180"/>
      <c r="J99" s="181">
        <f>ROUND(I99*H99,2)</f>
        <v>0</v>
      </c>
      <c r="K99" s="177" t="s">
        <v>137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0.00021</v>
      </c>
      <c r="R99" s="184">
        <f>Q99*H99</f>
        <v>0.08757000000000001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138</v>
      </c>
      <c r="AT99" s="186" t="s">
        <v>133</v>
      </c>
      <c r="AU99" s="186" t="s">
        <v>147</v>
      </c>
      <c r="AY99" s="19" t="s">
        <v>131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80</v>
      </c>
      <c r="BK99" s="187">
        <f>ROUND(I99*H99,2)</f>
        <v>0</v>
      </c>
      <c r="BL99" s="19" t="s">
        <v>138</v>
      </c>
      <c r="BM99" s="186" t="s">
        <v>717</v>
      </c>
    </row>
    <row r="100" spans="2:51" s="14" customFormat="1" ht="20.4">
      <c r="B100" s="199"/>
      <c r="C100" s="200"/>
      <c r="D100" s="190" t="s">
        <v>140</v>
      </c>
      <c r="E100" s="201" t="s">
        <v>19</v>
      </c>
      <c r="F100" s="202" t="s">
        <v>718</v>
      </c>
      <c r="G100" s="200"/>
      <c r="H100" s="203">
        <v>417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140</v>
      </c>
      <c r="AU100" s="209" t="s">
        <v>147</v>
      </c>
      <c r="AV100" s="14" t="s">
        <v>82</v>
      </c>
      <c r="AW100" s="14" t="s">
        <v>33</v>
      </c>
      <c r="AX100" s="14" t="s">
        <v>80</v>
      </c>
      <c r="AY100" s="209" t="s">
        <v>131</v>
      </c>
    </row>
    <row r="101" spans="2:63" s="12" customFormat="1" ht="22.8" customHeight="1">
      <c r="B101" s="159"/>
      <c r="C101" s="160"/>
      <c r="D101" s="161" t="s">
        <v>71</v>
      </c>
      <c r="E101" s="173" t="s">
        <v>180</v>
      </c>
      <c r="F101" s="173" t="s">
        <v>181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SUM(P102:P111)</f>
        <v>0</v>
      </c>
      <c r="Q101" s="167"/>
      <c r="R101" s="168">
        <f>SUM(R102:R111)</f>
        <v>0</v>
      </c>
      <c r="S101" s="167"/>
      <c r="T101" s="169">
        <f>SUM(T102:T111)</f>
        <v>0</v>
      </c>
      <c r="AR101" s="170" t="s">
        <v>80</v>
      </c>
      <c r="AT101" s="171" t="s">
        <v>71</v>
      </c>
      <c r="AU101" s="171" t="s">
        <v>80</v>
      </c>
      <c r="AY101" s="170" t="s">
        <v>131</v>
      </c>
      <c r="BK101" s="172">
        <f>SUM(BK102:BK111)</f>
        <v>0</v>
      </c>
    </row>
    <row r="102" spans="1:65" s="2" customFormat="1" ht="22.8">
      <c r="A102" s="36"/>
      <c r="B102" s="37"/>
      <c r="C102" s="175" t="s">
        <v>164</v>
      </c>
      <c r="D102" s="175" t="s">
        <v>133</v>
      </c>
      <c r="E102" s="176" t="s">
        <v>719</v>
      </c>
      <c r="F102" s="177" t="s">
        <v>720</v>
      </c>
      <c r="G102" s="178" t="s">
        <v>136</v>
      </c>
      <c r="H102" s="179">
        <v>40</v>
      </c>
      <c r="I102" s="180"/>
      <c r="J102" s="181">
        <f>ROUND(I102*H102,2)</f>
        <v>0</v>
      </c>
      <c r="K102" s="177" t="s">
        <v>137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138</v>
      </c>
      <c r="AT102" s="186" t="s">
        <v>133</v>
      </c>
      <c r="AU102" s="186" t="s">
        <v>82</v>
      </c>
      <c r="AY102" s="19" t="s">
        <v>131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138</v>
      </c>
      <c r="BM102" s="186" t="s">
        <v>721</v>
      </c>
    </row>
    <row r="103" spans="2:51" s="13" customFormat="1" ht="12">
      <c r="B103" s="188"/>
      <c r="C103" s="189"/>
      <c r="D103" s="190" t="s">
        <v>140</v>
      </c>
      <c r="E103" s="191" t="s">
        <v>19</v>
      </c>
      <c r="F103" s="192" t="s">
        <v>722</v>
      </c>
      <c r="G103" s="189"/>
      <c r="H103" s="191" t="s">
        <v>19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140</v>
      </c>
      <c r="AU103" s="198" t="s">
        <v>82</v>
      </c>
      <c r="AV103" s="13" t="s">
        <v>80</v>
      </c>
      <c r="AW103" s="13" t="s">
        <v>33</v>
      </c>
      <c r="AX103" s="13" t="s">
        <v>72</v>
      </c>
      <c r="AY103" s="198" t="s">
        <v>131</v>
      </c>
    </row>
    <row r="104" spans="2:51" s="14" customFormat="1" ht="12">
      <c r="B104" s="199"/>
      <c r="C104" s="200"/>
      <c r="D104" s="190" t="s">
        <v>140</v>
      </c>
      <c r="E104" s="201" t="s">
        <v>19</v>
      </c>
      <c r="F104" s="202" t="s">
        <v>723</v>
      </c>
      <c r="G104" s="200"/>
      <c r="H104" s="203">
        <v>40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140</v>
      </c>
      <c r="AU104" s="209" t="s">
        <v>82</v>
      </c>
      <c r="AV104" s="14" t="s">
        <v>82</v>
      </c>
      <c r="AW104" s="14" t="s">
        <v>33</v>
      </c>
      <c r="AX104" s="14" t="s">
        <v>80</v>
      </c>
      <c r="AY104" s="209" t="s">
        <v>131</v>
      </c>
    </row>
    <row r="105" spans="1:65" s="2" customFormat="1" ht="34.2">
      <c r="A105" s="36"/>
      <c r="B105" s="37"/>
      <c r="C105" s="175" t="s">
        <v>175</v>
      </c>
      <c r="D105" s="175" t="s">
        <v>133</v>
      </c>
      <c r="E105" s="176" t="s">
        <v>724</v>
      </c>
      <c r="F105" s="177" t="s">
        <v>725</v>
      </c>
      <c r="G105" s="178" t="s">
        <v>136</v>
      </c>
      <c r="H105" s="179">
        <v>1200</v>
      </c>
      <c r="I105" s="180"/>
      <c r="J105" s="181">
        <f>ROUND(I105*H105,2)</f>
        <v>0</v>
      </c>
      <c r="K105" s="177" t="s">
        <v>137</v>
      </c>
      <c r="L105" s="41"/>
      <c r="M105" s="182" t="s">
        <v>19</v>
      </c>
      <c r="N105" s="183" t="s">
        <v>43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138</v>
      </c>
      <c r="AT105" s="186" t="s">
        <v>133</v>
      </c>
      <c r="AU105" s="186" t="s">
        <v>82</v>
      </c>
      <c r="AY105" s="19" t="s">
        <v>131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80</v>
      </c>
      <c r="BK105" s="187">
        <f>ROUND(I105*H105,2)</f>
        <v>0</v>
      </c>
      <c r="BL105" s="19" t="s">
        <v>138</v>
      </c>
      <c r="BM105" s="186" t="s">
        <v>726</v>
      </c>
    </row>
    <row r="106" spans="2:51" s="13" customFormat="1" ht="12">
      <c r="B106" s="188"/>
      <c r="C106" s="189"/>
      <c r="D106" s="190" t="s">
        <v>140</v>
      </c>
      <c r="E106" s="191" t="s">
        <v>19</v>
      </c>
      <c r="F106" s="192" t="s">
        <v>722</v>
      </c>
      <c r="G106" s="189"/>
      <c r="H106" s="191" t="s">
        <v>19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140</v>
      </c>
      <c r="AU106" s="198" t="s">
        <v>82</v>
      </c>
      <c r="AV106" s="13" t="s">
        <v>80</v>
      </c>
      <c r="AW106" s="13" t="s">
        <v>33</v>
      </c>
      <c r="AX106" s="13" t="s">
        <v>72</v>
      </c>
      <c r="AY106" s="198" t="s">
        <v>131</v>
      </c>
    </row>
    <row r="107" spans="2:51" s="14" customFormat="1" ht="12">
      <c r="B107" s="199"/>
      <c r="C107" s="200"/>
      <c r="D107" s="190" t="s">
        <v>140</v>
      </c>
      <c r="E107" s="201" t="s">
        <v>19</v>
      </c>
      <c r="F107" s="202" t="s">
        <v>727</v>
      </c>
      <c r="G107" s="200"/>
      <c r="H107" s="203">
        <v>1200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140</v>
      </c>
      <c r="AU107" s="209" t="s">
        <v>82</v>
      </c>
      <c r="AV107" s="14" t="s">
        <v>82</v>
      </c>
      <c r="AW107" s="14" t="s">
        <v>33</v>
      </c>
      <c r="AX107" s="14" t="s">
        <v>80</v>
      </c>
      <c r="AY107" s="209" t="s">
        <v>131</v>
      </c>
    </row>
    <row r="108" spans="1:65" s="2" customFormat="1" ht="33" customHeight="1">
      <c r="A108" s="36"/>
      <c r="B108" s="37"/>
      <c r="C108" s="175" t="s">
        <v>182</v>
      </c>
      <c r="D108" s="175" t="s">
        <v>133</v>
      </c>
      <c r="E108" s="176" t="s">
        <v>198</v>
      </c>
      <c r="F108" s="177" t="s">
        <v>199</v>
      </c>
      <c r="G108" s="178" t="s">
        <v>185</v>
      </c>
      <c r="H108" s="179">
        <v>19.689</v>
      </c>
      <c r="I108" s="180"/>
      <c r="J108" s="181">
        <f>ROUND(I108*H108,2)</f>
        <v>0</v>
      </c>
      <c r="K108" s="177" t="s">
        <v>137</v>
      </c>
      <c r="L108" s="41"/>
      <c r="M108" s="182" t="s">
        <v>19</v>
      </c>
      <c r="N108" s="183" t="s">
        <v>43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138</v>
      </c>
      <c r="AT108" s="186" t="s">
        <v>133</v>
      </c>
      <c r="AU108" s="186" t="s">
        <v>82</v>
      </c>
      <c r="AY108" s="19" t="s">
        <v>131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80</v>
      </c>
      <c r="BK108" s="187">
        <f>ROUND(I108*H108,2)</f>
        <v>0</v>
      </c>
      <c r="BL108" s="19" t="s">
        <v>138</v>
      </c>
      <c r="BM108" s="186" t="s">
        <v>728</v>
      </c>
    </row>
    <row r="109" spans="1:65" s="2" customFormat="1" ht="44.25" customHeight="1">
      <c r="A109" s="36"/>
      <c r="B109" s="37"/>
      <c r="C109" s="175" t="s">
        <v>187</v>
      </c>
      <c r="D109" s="175" t="s">
        <v>133</v>
      </c>
      <c r="E109" s="176" t="s">
        <v>202</v>
      </c>
      <c r="F109" s="177" t="s">
        <v>203</v>
      </c>
      <c r="G109" s="178" t="s">
        <v>185</v>
      </c>
      <c r="H109" s="179">
        <v>393.78</v>
      </c>
      <c r="I109" s="180"/>
      <c r="J109" s="181">
        <f>ROUND(I109*H109,2)</f>
        <v>0</v>
      </c>
      <c r="K109" s="177" t="s">
        <v>137</v>
      </c>
      <c r="L109" s="41"/>
      <c r="M109" s="182" t="s">
        <v>19</v>
      </c>
      <c r="N109" s="183" t="s">
        <v>43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138</v>
      </c>
      <c r="AT109" s="186" t="s">
        <v>133</v>
      </c>
      <c r="AU109" s="186" t="s">
        <v>82</v>
      </c>
      <c r="AY109" s="19" t="s">
        <v>131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80</v>
      </c>
      <c r="BK109" s="187">
        <f>ROUND(I109*H109,2)</f>
        <v>0</v>
      </c>
      <c r="BL109" s="19" t="s">
        <v>138</v>
      </c>
      <c r="BM109" s="186" t="s">
        <v>729</v>
      </c>
    </row>
    <row r="110" spans="2:51" s="14" customFormat="1" ht="12">
      <c r="B110" s="199"/>
      <c r="C110" s="200"/>
      <c r="D110" s="190" t="s">
        <v>140</v>
      </c>
      <c r="E110" s="201" t="s">
        <v>19</v>
      </c>
      <c r="F110" s="202" t="s">
        <v>730</v>
      </c>
      <c r="G110" s="200"/>
      <c r="H110" s="203">
        <v>393.78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140</v>
      </c>
      <c r="AU110" s="209" t="s">
        <v>82</v>
      </c>
      <c r="AV110" s="14" t="s">
        <v>82</v>
      </c>
      <c r="AW110" s="14" t="s">
        <v>33</v>
      </c>
      <c r="AX110" s="14" t="s">
        <v>80</v>
      </c>
      <c r="AY110" s="209" t="s">
        <v>131</v>
      </c>
    </row>
    <row r="111" spans="1:65" s="2" customFormat="1" ht="44.25" customHeight="1">
      <c r="A111" s="36"/>
      <c r="B111" s="37"/>
      <c r="C111" s="175" t="s">
        <v>162</v>
      </c>
      <c r="D111" s="175" t="s">
        <v>133</v>
      </c>
      <c r="E111" s="176" t="s">
        <v>207</v>
      </c>
      <c r="F111" s="177" t="s">
        <v>208</v>
      </c>
      <c r="G111" s="178" t="s">
        <v>185</v>
      </c>
      <c r="H111" s="179">
        <v>19.689</v>
      </c>
      <c r="I111" s="180"/>
      <c r="J111" s="181">
        <f>ROUND(I111*H111,2)</f>
        <v>0</v>
      </c>
      <c r="K111" s="177" t="s">
        <v>137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138</v>
      </c>
      <c r="AT111" s="186" t="s">
        <v>133</v>
      </c>
      <c r="AU111" s="186" t="s">
        <v>82</v>
      </c>
      <c r="AY111" s="19" t="s">
        <v>131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138</v>
      </c>
      <c r="BM111" s="186" t="s">
        <v>731</v>
      </c>
    </row>
    <row r="112" spans="2:63" s="12" customFormat="1" ht="22.8" customHeight="1">
      <c r="B112" s="159"/>
      <c r="C112" s="160"/>
      <c r="D112" s="161" t="s">
        <v>71</v>
      </c>
      <c r="E112" s="173" t="s">
        <v>215</v>
      </c>
      <c r="F112" s="173" t="s">
        <v>216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P113</f>
        <v>0</v>
      </c>
      <c r="Q112" s="167"/>
      <c r="R112" s="168">
        <f>R113</f>
        <v>0</v>
      </c>
      <c r="S112" s="167"/>
      <c r="T112" s="169">
        <f>T113</f>
        <v>0</v>
      </c>
      <c r="AR112" s="170" t="s">
        <v>80</v>
      </c>
      <c r="AT112" s="171" t="s">
        <v>71</v>
      </c>
      <c r="AU112" s="171" t="s">
        <v>80</v>
      </c>
      <c r="AY112" s="170" t="s">
        <v>131</v>
      </c>
      <c r="BK112" s="172">
        <f>BK113</f>
        <v>0</v>
      </c>
    </row>
    <row r="113" spans="1:65" s="2" customFormat="1" ht="55.5" customHeight="1">
      <c r="A113" s="36"/>
      <c r="B113" s="37"/>
      <c r="C113" s="175" t="s">
        <v>197</v>
      </c>
      <c r="D113" s="175" t="s">
        <v>133</v>
      </c>
      <c r="E113" s="176" t="s">
        <v>218</v>
      </c>
      <c r="F113" s="177" t="s">
        <v>219</v>
      </c>
      <c r="G113" s="178" t="s">
        <v>185</v>
      </c>
      <c r="H113" s="179">
        <v>1.464</v>
      </c>
      <c r="I113" s="180"/>
      <c r="J113" s="181">
        <f>ROUND(I113*H113,2)</f>
        <v>0</v>
      </c>
      <c r="K113" s="177" t="s">
        <v>137</v>
      </c>
      <c r="L113" s="41"/>
      <c r="M113" s="182" t="s">
        <v>19</v>
      </c>
      <c r="N113" s="183" t="s">
        <v>43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138</v>
      </c>
      <c r="AT113" s="186" t="s">
        <v>133</v>
      </c>
      <c r="AU113" s="186" t="s">
        <v>82</v>
      </c>
      <c r="AY113" s="19" t="s">
        <v>131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80</v>
      </c>
      <c r="BK113" s="187">
        <f>ROUND(I113*H113,2)</f>
        <v>0</v>
      </c>
      <c r="BL113" s="19" t="s">
        <v>138</v>
      </c>
      <c r="BM113" s="186" t="s">
        <v>732</v>
      </c>
    </row>
    <row r="114" spans="2:63" s="12" customFormat="1" ht="25.95" customHeight="1">
      <c r="B114" s="159"/>
      <c r="C114" s="160"/>
      <c r="D114" s="161" t="s">
        <v>71</v>
      </c>
      <c r="E114" s="162" t="s">
        <v>221</v>
      </c>
      <c r="F114" s="162" t="s">
        <v>222</v>
      </c>
      <c r="G114" s="160"/>
      <c r="H114" s="160"/>
      <c r="I114" s="163"/>
      <c r="J114" s="164">
        <f>BK114</f>
        <v>0</v>
      </c>
      <c r="K114" s="160"/>
      <c r="L114" s="165"/>
      <c r="M114" s="166"/>
      <c r="N114" s="167"/>
      <c r="O114" s="167"/>
      <c r="P114" s="168">
        <f>P115+P254</f>
        <v>0</v>
      </c>
      <c r="Q114" s="167"/>
      <c r="R114" s="168">
        <f>R115+R254</f>
        <v>65.32986703999998</v>
      </c>
      <c r="S114" s="167"/>
      <c r="T114" s="169">
        <f>T115+T254</f>
        <v>19.15574505</v>
      </c>
      <c r="AR114" s="170" t="s">
        <v>82</v>
      </c>
      <c r="AT114" s="171" t="s">
        <v>71</v>
      </c>
      <c r="AU114" s="171" t="s">
        <v>72</v>
      </c>
      <c r="AY114" s="170" t="s">
        <v>131</v>
      </c>
      <c r="BK114" s="172">
        <f>BK115+BK254</f>
        <v>0</v>
      </c>
    </row>
    <row r="115" spans="2:63" s="12" customFormat="1" ht="22.8" customHeight="1">
      <c r="B115" s="159"/>
      <c r="C115" s="160"/>
      <c r="D115" s="161" t="s">
        <v>71</v>
      </c>
      <c r="E115" s="173" t="s">
        <v>237</v>
      </c>
      <c r="F115" s="173" t="s">
        <v>238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SUM(P116:P253)</f>
        <v>0</v>
      </c>
      <c r="Q115" s="167"/>
      <c r="R115" s="168">
        <f>SUM(R116:R253)</f>
        <v>64.48021831999998</v>
      </c>
      <c r="S115" s="167"/>
      <c r="T115" s="169">
        <f>SUM(T116:T253)</f>
        <v>19.15574505</v>
      </c>
      <c r="AR115" s="170" t="s">
        <v>82</v>
      </c>
      <c r="AT115" s="171" t="s">
        <v>71</v>
      </c>
      <c r="AU115" s="171" t="s">
        <v>80</v>
      </c>
      <c r="AY115" s="170" t="s">
        <v>131</v>
      </c>
      <c r="BK115" s="172">
        <f>SUM(BK116:BK253)</f>
        <v>0</v>
      </c>
    </row>
    <row r="116" spans="1:65" s="2" customFormat="1" ht="34.2">
      <c r="A116" s="36"/>
      <c r="B116" s="37"/>
      <c r="C116" s="175" t="s">
        <v>201</v>
      </c>
      <c r="D116" s="175" t="s">
        <v>133</v>
      </c>
      <c r="E116" s="176" t="s">
        <v>733</v>
      </c>
      <c r="F116" s="177" t="s">
        <v>734</v>
      </c>
      <c r="G116" s="178" t="s">
        <v>136</v>
      </c>
      <c r="H116" s="179">
        <v>20</v>
      </c>
      <c r="I116" s="180"/>
      <c r="J116" s="181">
        <f>ROUND(I116*H116,2)</f>
        <v>0</v>
      </c>
      <c r="K116" s="177" t="s">
        <v>137</v>
      </c>
      <c r="L116" s="41"/>
      <c r="M116" s="182" t="s">
        <v>19</v>
      </c>
      <c r="N116" s="183" t="s">
        <v>43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0.0066</v>
      </c>
      <c r="T116" s="185">
        <f>S116*H116</f>
        <v>0.132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227</v>
      </c>
      <c r="AT116" s="186" t="s">
        <v>133</v>
      </c>
      <c r="AU116" s="186" t="s">
        <v>82</v>
      </c>
      <c r="AY116" s="19" t="s">
        <v>131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80</v>
      </c>
      <c r="BK116" s="187">
        <f>ROUND(I116*H116,2)</f>
        <v>0</v>
      </c>
      <c r="BL116" s="19" t="s">
        <v>227</v>
      </c>
      <c r="BM116" s="186" t="s">
        <v>735</v>
      </c>
    </row>
    <row r="117" spans="2:51" s="13" customFormat="1" ht="12">
      <c r="B117" s="188"/>
      <c r="C117" s="189"/>
      <c r="D117" s="190" t="s">
        <v>140</v>
      </c>
      <c r="E117" s="191" t="s">
        <v>19</v>
      </c>
      <c r="F117" s="192" t="s">
        <v>709</v>
      </c>
      <c r="G117" s="189"/>
      <c r="H117" s="191" t="s">
        <v>19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140</v>
      </c>
      <c r="AU117" s="198" t="s">
        <v>82</v>
      </c>
      <c r="AV117" s="13" t="s">
        <v>80</v>
      </c>
      <c r="AW117" s="13" t="s">
        <v>33</v>
      </c>
      <c r="AX117" s="13" t="s">
        <v>72</v>
      </c>
      <c r="AY117" s="198" t="s">
        <v>131</v>
      </c>
    </row>
    <row r="118" spans="2:51" s="13" customFormat="1" ht="12">
      <c r="B118" s="188"/>
      <c r="C118" s="189"/>
      <c r="D118" s="190" t="s">
        <v>140</v>
      </c>
      <c r="E118" s="191" t="s">
        <v>19</v>
      </c>
      <c r="F118" s="192" t="s">
        <v>736</v>
      </c>
      <c r="G118" s="189"/>
      <c r="H118" s="191" t="s">
        <v>19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140</v>
      </c>
      <c r="AU118" s="198" t="s">
        <v>82</v>
      </c>
      <c r="AV118" s="13" t="s">
        <v>80</v>
      </c>
      <c r="AW118" s="13" t="s">
        <v>33</v>
      </c>
      <c r="AX118" s="13" t="s">
        <v>72</v>
      </c>
      <c r="AY118" s="198" t="s">
        <v>131</v>
      </c>
    </row>
    <row r="119" spans="2:51" s="13" customFormat="1" ht="20.4">
      <c r="B119" s="188"/>
      <c r="C119" s="189"/>
      <c r="D119" s="190" t="s">
        <v>140</v>
      </c>
      <c r="E119" s="191" t="s">
        <v>19</v>
      </c>
      <c r="F119" s="192" t="s">
        <v>737</v>
      </c>
      <c r="G119" s="189"/>
      <c r="H119" s="191" t="s">
        <v>19</v>
      </c>
      <c r="I119" s="193"/>
      <c r="J119" s="189"/>
      <c r="K119" s="189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140</v>
      </c>
      <c r="AU119" s="198" t="s">
        <v>82</v>
      </c>
      <c r="AV119" s="13" t="s">
        <v>80</v>
      </c>
      <c r="AW119" s="13" t="s">
        <v>33</v>
      </c>
      <c r="AX119" s="13" t="s">
        <v>72</v>
      </c>
      <c r="AY119" s="198" t="s">
        <v>131</v>
      </c>
    </row>
    <row r="120" spans="2:51" s="14" customFormat="1" ht="20.4">
      <c r="B120" s="199"/>
      <c r="C120" s="200"/>
      <c r="D120" s="190" t="s">
        <v>140</v>
      </c>
      <c r="E120" s="201" t="s">
        <v>19</v>
      </c>
      <c r="F120" s="202" t="s">
        <v>738</v>
      </c>
      <c r="G120" s="200"/>
      <c r="H120" s="203">
        <v>20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140</v>
      </c>
      <c r="AU120" s="209" t="s">
        <v>82</v>
      </c>
      <c r="AV120" s="14" t="s">
        <v>82</v>
      </c>
      <c r="AW120" s="14" t="s">
        <v>33</v>
      </c>
      <c r="AX120" s="14" t="s">
        <v>80</v>
      </c>
      <c r="AY120" s="209" t="s">
        <v>131</v>
      </c>
    </row>
    <row r="121" spans="1:65" s="2" customFormat="1" ht="44.25" customHeight="1">
      <c r="A121" s="36"/>
      <c r="B121" s="37"/>
      <c r="C121" s="175" t="s">
        <v>206</v>
      </c>
      <c r="D121" s="175" t="s">
        <v>133</v>
      </c>
      <c r="E121" s="176" t="s">
        <v>739</v>
      </c>
      <c r="F121" s="177" t="s">
        <v>740</v>
      </c>
      <c r="G121" s="178" t="s">
        <v>136</v>
      </c>
      <c r="H121" s="179">
        <v>171.48</v>
      </c>
      <c r="I121" s="180"/>
      <c r="J121" s="181">
        <f>ROUND(I121*H121,2)</f>
        <v>0</v>
      </c>
      <c r="K121" s="177" t="s">
        <v>137</v>
      </c>
      <c r="L121" s="41"/>
      <c r="M121" s="182" t="s">
        <v>19</v>
      </c>
      <c r="N121" s="183" t="s">
        <v>43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0.01232</v>
      </c>
      <c r="T121" s="185">
        <f>S121*H121</f>
        <v>2.1126335999999997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227</v>
      </c>
      <c r="AT121" s="186" t="s">
        <v>133</v>
      </c>
      <c r="AU121" s="186" t="s">
        <v>82</v>
      </c>
      <c r="AY121" s="19" t="s">
        <v>131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80</v>
      </c>
      <c r="BK121" s="187">
        <f>ROUND(I121*H121,2)</f>
        <v>0</v>
      </c>
      <c r="BL121" s="19" t="s">
        <v>227</v>
      </c>
      <c r="BM121" s="186" t="s">
        <v>741</v>
      </c>
    </row>
    <row r="122" spans="2:51" s="13" customFormat="1" ht="12">
      <c r="B122" s="188"/>
      <c r="C122" s="189"/>
      <c r="D122" s="190" t="s">
        <v>140</v>
      </c>
      <c r="E122" s="191" t="s">
        <v>19</v>
      </c>
      <c r="F122" s="192" t="s">
        <v>709</v>
      </c>
      <c r="G122" s="189"/>
      <c r="H122" s="191" t="s">
        <v>19</v>
      </c>
      <c r="I122" s="193"/>
      <c r="J122" s="189"/>
      <c r="K122" s="189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140</v>
      </c>
      <c r="AU122" s="198" t="s">
        <v>82</v>
      </c>
      <c r="AV122" s="13" t="s">
        <v>80</v>
      </c>
      <c r="AW122" s="13" t="s">
        <v>33</v>
      </c>
      <c r="AX122" s="13" t="s">
        <v>72</v>
      </c>
      <c r="AY122" s="198" t="s">
        <v>131</v>
      </c>
    </row>
    <row r="123" spans="2:51" s="13" customFormat="1" ht="12">
      <c r="B123" s="188"/>
      <c r="C123" s="189"/>
      <c r="D123" s="190" t="s">
        <v>140</v>
      </c>
      <c r="E123" s="191" t="s">
        <v>19</v>
      </c>
      <c r="F123" s="192" t="s">
        <v>736</v>
      </c>
      <c r="G123" s="189"/>
      <c r="H123" s="191" t="s">
        <v>19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140</v>
      </c>
      <c r="AU123" s="198" t="s">
        <v>82</v>
      </c>
      <c r="AV123" s="13" t="s">
        <v>80</v>
      </c>
      <c r="AW123" s="13" t="s">
        <v>33</v>
      </c>
      <c r="AX123" s="13" t="s">
        <v>72</v>
      </c>
      <c r="AY123" s="198" t="s">
        <v>131</v>
      </c>
    </row>
    <row r="124" spans="2:51" s="13" customFormat="1" ht="20.4">
      <c r="B124" s="188"/>
      <c r="C124" s="189"/>
      <c r="D124" s="190" t="s">
        <v>140</v>
      </c>
      <c r="E124" s="191" t="s">
        <v>19</v>
      </c>
      <c r="F124" s="192" t="s">
        <v>737</v>
      </c>
      <c r="G124" s="189"/>
      <c r="H124" s="191" t="s">
        <v>19</v>
      </c>
      <c r="I124" s="193"/>
      <c r="J124" s="189"/>
      <c r="K124" s="189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140</v>
      </c>
      <c r="AU124" s="198" t="s">
        <v>82</v>
      </c>
      <c r="AV124" s="13" t="s">
        <v>80</v>
      </c>
      <c r="AW124" s="13" t="s">
        <v>33</v>
      </c>
      <c r="AX124" s="13" t="s">
        <v>72</v>
      </c>
      <c r="AY124" s="198" t="s">
        <v>131</v>
      </c>
    </row>
    <row r="125" spans="2:51" s="14" customFormat="1" ht="12">
      <c r="B125" s="199"/>
      <c r="C125" s="200"/>
      <c r="D125" s="190" t="s">
        <v>140</v>
      </c>
      <c r="E125" s="201" t="s">
        <v>19</v>
      </c>
      <c r="F125" s="202" t="s">
        <v>742</v>
      </c>
      <c r="G125" s="200"/>
      <c r="H125" s="203">
        <v>30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140</v>
      </c>
      <c r="AU125" s="209" t="s">
        <v>82</v>
      </c>
      <c r="AV125" s="14" t="s">
        <v>82</v>
      </c>
      <c r="AW125" s="14" t="s">
        <v>33</v>
      </c>
      <c r="AX125" s="14" t="s">
        <v>72</v>
      </c>
      <c r="AY125" s="209" t="s">
        <v>131</v>
      </c>
    </row>
    <row r="126" spans="2:51" s="14" customFormat="1" ht="20.4">
      <c r="B126" s="199"/>
      <c r="C126" s="200"/>
      <c r="D126" s="190" t="s">
        <v>140</v>
      </c>
      <c r="E126" s="201" t="s">
        <v>19</v>
      </c>
      <c r="F126" s="202" t="s">
        <v>743</v>
      </c>
      <c r="G126" s="200"/>
      <c r="H126" s="203">
        <v>33.48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140</v>
      </c>
      <c r="AU126" s="209" t="s">
        <v>82</v>
      </c>
      <c r="AV126" s="14" t="s">
        <v>82</v>
      </c>
      <c r="AW126" s="14" t="s">
        <v>33</v>
      </c>
      <c r="AX126" s="14" t="s">
        <v>72</v>
      </c>
      <c r="AY126" s="209" t="s">
        <v>131</v>
      </c>
    </row>
    <row r="127" spans="2:51" s="14" customFormat="1" ht="12">
      <c r="B127" s="199"/>
      <c r="C127" s="200"/>
      <c r="D127" s="190" t="s">
        <v>140</v>
      </c>
      <c r="E127" s="201" t="s">
        <v>19</v>
      </c>
      <c r="F127" s="202" t="s">
        <v>744</v>
      </c>
      <c r="G127" s="200"/>
      <c r="H127" s="203">
        <v>44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140</v>
      </c>
      <c r="AU127" s="209" t="s">
        <v>82</v>
      </c>
      <c r="AV127" s="14" t="s">
        <v>82</v>
      </c>
      <c r="AW127" s="14" t="s">
        <v>33</v>
      </c>
      <c r="AX127" s="14" t="s">
        <v>72</v>
      </c>
      <c r="AY127" s="209" t="s">
        <v>131</v>
      </c>
    </row>
    <row r="128" spans="2:51" s="14" customFormat="1" ht="12">
      <c r="B128" s="199"/>
      <c r="C128" s="200"/>
      <c r="D128" s="190" t="s">
        <v>140</v>
      </c>
      <c r="E128" s="201" t="s">
        <v>19</v>
      </c>
      <c r="F128" s="202" t="s">
        <v>745</v>
      </c>
      <c r="G128" s="200"/>
      <c r="H128" s="203">
        <v>44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140</v>
      </c>
      <c r="AU128" s="209" t="s">
        <v>82</v>
      </c>
      <c r="AV128" s="14" t="s">
        <v>82</v>
      </c>
      <c r="AW128" s="14" t="s">
        <v>33</v>
      </c>
      <c r="AX128" s="14" t="s">
        <v>72</v>
      </c>
      <c r="AY128" s="209" t="s">
        <v>131</v>
      </c>
    </row>
    <row r="129" spans="2:51" s="14" customFormat="1" ht="20.4">
      <c r="B129" s="199"/>
      <c r="C129" s="200"/>
      <c r="D129" s="190" t="s">
        <v>140</v>
      </c>
      <c r="E129" s="201" t="s">
        <v>19</v>
      </c>
      <c r="F129" s="202" t="s">
        <v>738</v>
      </c>
      <c r="G129" s="200"/>
      <c r="H129" s="203">
        <v>20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140</v>
      </c>
      <c r="AU129" s="209" t="s">
        <v>82</v>
      </c>
      <c r="AV129" s="14" t="s">
        <v>82</v>
      </c>
      <c r="AW129" s="14" t="s">
        <v>33</v>
      </c>
      <c r="AX129" s="14" t="s">
        <v>72</v>
      </c>
      <c r="AY129" s="209" t="s">
        <v>131</v>
      </c>
    </row>
    <row r="130" spans="2:51" s="16" customFormat="1" ht="12">
      <c r="B130" s="231"/>
      <c r="C130" s="232"/>
      <c r="D130" s="190" t="s">
        <v>140</v>
      </c>
      <c r="E130" s="233" t="s">
        <v>19</v>
      </c>
      <c r="F130" s="234" t="s">
        <v>291</v>
      </c>
      <c r="G130" s="232"/>
      <c r="H130" s="235">
        <v>171.48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140</v>
      </c>
      <c r="AU130" s="241" t="s">
        <v>82</v>
      </c>
      <c r="AV130" s="16" t="s">
        <v>138</v>
      </c>
      <c r="AW130" s="16" t="s">
        <v>33</v>
      </c>
      <c r="AX130" s="16" t="s">
        <v>80</v>
      </c>
      <c r="AY130" s="241" t="s">
        <v>131</v>
      </c>
    </row>
    <row r="131" spans="1:65" s="2" customFormat="1" ht="44.25" customHeight="1">
      <c r="A131" s="36"/>
      <c r="B131" s="37"/>
      <c r="C131" s="175" t="s">
        <v>211</v>
      </c>
      <c r="D131" s="175" t="s">
        <v>133</v>
      </c>
      <c r="E131" s="176" t="s">
        <v>746</v>
      </c>
      <c r="F131" s="177" t="s">
        <v>747</v>
      </c>
      <c r="G131" s="178" t="s">
        <v>136</v>
      </c>
      <c r="H131" s="179">
        <v>145.18</v>
      </c>
      <c r="I131" s="180"/>
      <c r="J131" s="181">
        <f>ROUND(I131*H131,2)</f>
        <v>0</v>
      </c>
      <c r="K131" s="177" t="s">
        <v>137</v>
      </c>
      <c r="L131" s="41"/>
      <c r="M131" s="182" t="s">
        <v>19</v>
      </c>
      <c r="N131" s="183" t="s">
        <v>43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0.01584</v>
      </c>
      <c r="T131" s="185">
        <f>S131*H131</f>
        <v>2.2996512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227</v>
      </c>
      <c r="AT131" s="186" t="s">
        <v>133</v>
      </c>
      <c r="AU131" s="186" t="s">
        <v>82</v>
      </c>
      <c r="AY131" s="19" t="s">
        <v>131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80</v>
      </c>
      <c r="BK131" s="187">
        <f>ROUND(I131*H131,2)</f>
        <v>0</v>
      </c>
      <c r="BL131" s="19" t="s">
        <v>227</v>
      </c>
      <c r="BM131" s="186" t="s">
        <v>748</v>
      </c>
    </row>
    <row r="132" spans="2:51" s="13" customFormat="1" ht="12">
      <c r="B132" s="188"/>
      <c r="C132" s="189"/>
      <c r="D132" s="190" t="s">
        <v>140</v>
      </c>
      <c r="E132" s="191" t="s">
        <v>19</v>
      </c>
      <c r="F132" s="192" t="s">
        <v>709</v>
      </c>
      <c r="G132" s="189"/>
      <c r="H132" s="191" t="s">
        <v>19</v>
      </c>
      <c r="I132" s="193"/>
      <c r="J132" s="189"/>
      <c r="K132" s="189"/>
      <c r="L132" s="194"/>
      <c r="M132" s="195"/>
      <c r="N132" s="196"/>
      <c r="O132" s="196"/>
      <c r="P132" s="196"/>
      <c r="Q132" s="196"/>
      <c r="R132" s="196"/>
      <c r="S132" s="196"/>
      <c r="T132" s="197"/>
      <c r="AT132" s="198" t="s">
        <v>140</v>
      </c>
      <c r="AU132" s="198" t="s">
        <v>82</v>
      </c>
      <c r="AV132" s="13" t="s">
        <v>80</v>
      </c>
      <c r="AW132" s="13" t="s">
        <v>33</v>
      </c>
      <c r="AX132" s="13" t="s">
        <v>72</v>
      </c>
      <c r="AY132" s="198" t="s">
        <v>131</v>
      </c>
    </row>
    <row r="133" spans="2:51" s="13" customFormat="1" ht="12">
      <c r="B133" s="188"/>
      <c r="C133" s="189"/>
      <c r="D133" s="190" t="s">
        <v>140</v>
      </c>
      <c r="E133" s="191" t="s">
        <v>19</v>
      </c>
      <c r="F133" s="192" t="s">
        <v>736</v>
      </c>
      <c r="G133" s="189"/>
      <c r="H133" s="191" t="s">
        <v>19</v>
      </c>
      <c r="I133" s="193"/>
      <c r="J133" s="189"/>
      <c r="K133" s="189"/>
      <c r="L133" s="194"/>
      <c r="M133" s="195"/>
      <c r="N133" s="196"/>
      <c r="O133" s="196"/>
      <c r="P133" s="196"/>
      <c r="Q133" s="196"/>
      <c r="R133" s="196"/>
      <c r="S133" s="196"/>
      <c r="T133" s="197"/>
      <c r="AT133" s="198" t="s">
        <v>140</v>
      </c>
      <c r="AU133" s="198" t="s">
        <v>82</v>
      </c>
      <c r="AV133" s="13" t="s">
        <v>80</v>
      </c>
      <c r="AW133" s="13" t="s">
        <v>33</v>
      </c>
      <c r="AX133" s="13" t="s">
        <v>72</v>
      </c>
      <c r="AY133" s="198" t="s">
        <v>131</v>
      </c>
    </row>
    <row r="134" spans="2:51" s="13" customFormat="1" ht="20.4">
      <c r="B134" s="188"/>
      <c r="C134" s="189"/>
      <c r="D134" s="190" t="s">
        <v>140</v>
      </c>
      <c r="E134" s="191" t="s">
        <v>19</v>
      </c>
      <c r="F134" s="192" t="s">
        <v>737</v>
      </c>
      <c r="G134" s="189"/>
      <c r="H134" s="191" t="s">
        <v>19</v>
      </c>
      <c r="I134" s="193"/>
      <c r="J134" s="189"/>
      <c r="K134" s="189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140</v>
      </c>
      <c r="AU134" s="198" t="s">
        <v>82</v>
      </c>
      <c r="AV134" s="13" t="s">
        <v>80</v>
      </c>
      <c r="AW134" s="13" t="s">
        <v>33</v>
      </c>
      <c r="AX134" s="13" t="s">
        <v>72</v>
      </c>
      <c r="AY134" s="198" t="s">
        <v>131</v>
      </c>
    </row>
    <row r="135" spans="2:51" s="14" customFormat="1" ht="12">
      <c r="B135" s="199"/>
      <c r="C135" s="200"/>
      <c r="D135" s="190" t="s">
        <v>140</v>
      </c>
      <c r="E135" s="201" t="s">
        <v>19</v>
      </c>
      <c r="F135" s="202" t="s">
        <v>749</v>
      </c>
      <c r="G135" s="200"/>
      <c r="H135" s="203">
        <v>25.5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140</v>
      </c>
      <c r="AU135" s="209" t="s">
        <v>82</v>
      </c>
      <c r="AV135" s="14" t="s">
        <v>82</v>
      </c>
      <c r="AW135" s="14" t="s">
        <v>33</v>
      </c>
      <c r="AX135" s="14" t="s">
        <v>72</v>
      </c>
      <c r="AY135" s="209" t="s">
        <v>131</v>
      </c>
    </row>
    <row r="136" spans="2:51" s="14" customFormat="1" ht="20.4">
      <c r="B136" s="199"/>
      <c r="C136" s="200"/>
      <c r="D136" s="190" t="s">
        <v>140</v>
      </c>
      <c r="E136" s="201" t="s">
        <v>19</v>
      </c>
      <c r="F136" s="202" t="s">
        <v>750</v>
      </c>
      <c r="G136" s="200"/>
      <c r="H136" s="203">
        <v>14.28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140</v>
      </c>
      <c r="AU136" s="209" t="s">
        <v>82</v>
      </c>
      <c r="AV136" s="14" t="s">
        <v>82</v>
      </c>
      <c r="AW136" s="14" t="s">
        <v>33</v>
      </c>
      <c r="AX136" s="14" t="s">
        <v>72</v>
      </c>
      <c r="AY136" s="209" t="s">
        <v>131</v>
      </c>
    </row>
    <row r="137" spans="2:51" s="14" customFormat="1" ht="20.4">
      <c r="B137" s="199"/>
      <c r="C137" s="200"/>
      <c r="D137" s="190" t="s">
        <v>140</v>
      </c>
      <c r="E137" s="201" t="s">
        <v>19</v>
      </c>
      <c r="F137" s="202" t="s">
        <v>751</v>
      </c>
      <c r="G137" s="200"/>
      <c r="H137" s="203">
        <v>55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140</v>
      </c>
      <c r="AU137" s="209" t="s">
        <v>82</v>
      </c>
      <c r="AV137" s="14" t="s">
        <v>82</v>
      </c>
      <c r="AW137" s="14" t="s">
        <v>33</v>
      </c>
      <c r="AX137" s="14" t="s">
        <v>72</v>
      </c>
      <c r="AY137" s="209" t="s">
        <v>131</v>
      </c>
    </row>
    <row r="138" spans="2:51" s="14" customFormat="1" ht="20.4">
      <c r="B138" s="199"/>
      <c r="C138" s="200"/>
      <c r="D138" s="190" t="s">
        <v>140</v>
      </c>
      <c r="E138" s="201" t="s">
        <v>19</v>
      </c>
      <c r="F138" s="202" t="s">
        <v>752</v>
      </c>
      <c r="G138" s="200"/>
      <c r="H138" s="203">
        <v>50.4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140</v>
      </c>
      <c r="AU138" s="209" t="s">
        <v>82</v>
      </c>
      <c r="AV138" s="14" t="s">
        <v>82</v>
      </c>
      <c r="AW138" s="14" t="s">
        <v>33</v>
      </c>
      <c r="AX138" s="14" t="s">
        <v>72</v>
      </c>
      <c r="AY138" s="209" t="s">
        <v>131</v>
      </c>
    </row>
    <row r="139" spans="2:51" s="16" customFormat="1" ht="12">
      <c r="B139" s="231"/>
      <c r="C139" s="232"/>
      <c r="D139" s="190" t="s">
        <v>140</v>
      </c>
      <c r="E139" s="233" t="s">
        <v>19</v>
      </c>
      <c r="F139" s="234" t="s">
        <v>291</v>
      </c>
      <c r="G139" s="232"/>
      <c r="H139" s="235">
        <v>145.18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140</v>
      </c>
      <c r="AU139" s="241" t="s">
        <v>82</v>
      </c>
      <c r="AV139" s="16" t="s">
        <v>138</v>
      </c>
      <c r="AW139" s="16" t="s">
        <v>33</v>
      </c>
      <c r="AX139" s="16" t="s">
        <v>80</v>
      </c>
      <c r="AY139" s="241" t="s">
        <v>131</v>
      </c>
    </row>
    <row r="140" spans="1:65" s="2" customFormat="1" ht="44.25" customHeight="1">
      <c r="A140" s="36"/>
      <c r="B140" s="37"/>
      <c r="C140" s="175" t="s">
        <v>217</v>
      </c>
      <c r="D140" s="175" t="s">
        <v>133</v>
      </c>
      <c r="E140" s="176" t="s">
        <v>753</v>
      </c>
      <c r="F140" s="177" t="s">
        <v>754</v>
      </c>
      <c r="G140" s="178" t="s">
        <v>136</v>
      </c>
      <c r="H140" s="179">
        <v>161.039</v>
      </c>
      <c r="I140" s="180"/>
      <c r="J140" s="181">
        <f>ROUND(I140*H140,2)</f>
        <v>0</v>
      </c>
      <c r="K140" s="177" t="s">
        <v>137</v>
      </c>
      <c r="L140" s="41"/>
      <c r="M140" s="182" t="s">
        <v>19</v>
      </c>
      <c r="N140" s="183" t="s">
        <v>43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0.02475</v>
      </c>
      <c r="T140" s="185">
        <f>S140*H140</f>
        <v>3.9857152499999997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227</v>
      </c>
      <c r="AT140" s="186" t="s">
        <v>133</v>
      </c>
      <c r="AU140" s="186" t="s">
        <v>82</v>
      </c>
      <c r="AY140" s="19" t="s">
        <v>131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80</v>
      </c>
      <c r="BK140" s="187">
        <f>ROUND(I140*H140,2)</f>
        <v>0</v>
      </c>
      <c r="BL140" s="19" t="s">
        <v>227</v>
      </c>
      <c r="BM140" s="186" t="s">
        <v>755</v>
      </c>
    </row>
    <row r="141" spans="2:51" s="13" customFormat="1" ht="12">
      <c r="B141" s="188"/>
      <c r="C141" s="189"/>
      <c r="D141" s="190" t="s">
        <v>140</v>
      </c>
      <c r="E141" s="191" t="s">
        <v>19</v>
      </c>
      <c r="F141" s="192" t="s">
        <v>709</v>
      </c>
      <c r="G141" s="189"/>
      <c r="H141" s="191" t="s">
        <v>19</v>
      </c>
      <c r="I141" s="193"/>
      <c r="J141" s="189"/>
      <c r="K141" s="189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140</v>
      </c>
      <c r="AU141" s="198" t="s">
        <v>82</v>
      </c>
      <c r="AV141" s="13" t="s">
        <v>80</v>
      </c>
      <c r="AW141" s="13" t="s">
        <v>33</v>
      </c>
      <c r="AX141" s="13" t="s">
        <v>72</v>
      </c>
      <c r="AY141" s="198" t="s">
        <v>131</v>
      </c>
    </row>
    <row r="142" spans="2:51" s="13" customFormat="1" ht="12">
      <c r="B142" s="188"/>
      <c r="C142" s="189"/>
      <c r="D142" s="190" t="s">
        <v>140</v>
      </c>
      <c r="E142" s="191" t="s">
        <v>19</v>
      </c>
      <c r="F142" s="192" t="s">
        <v>736</v>
      </c>
      <c r="G142" s="189"/>
      <c r="H142" s="191" t="s">
        <v>19</v>
      </c>
      <c r="I142" s="193"/>
      <c r="J142" s="189"/>
      <c r="K142" s="189"/>
      <c r="L142" s="194"/>
      <c r="M142" s="195"/>
      <c r="N142" s="196"/>
      <c r="O142" s="196"/>
      <c r="P142" s="196"/>
      <c r="Q142" s="196"/>
      <c r="R142" s="196"/>
      <c r="S142" s="196"/>
      <c r="T142" s="197"/>
      <c r="AT142" s="198" t="s">
        <v>140</v>
      </c>
      <c r="AU142" s="198" t="s">
        <v>82</v>
      </c>
      <c r="AV142" s="13" t="s">
        <v>80</v>
      </c>
      <c r="AW142" s="13" t="s">
        <v>33</v>
      </c>
      <c r="AX142" s="13" t="s">
        <v>72</v>
      </c>
      <c r="AY142" s="198" t="s">
        <v>131</v>
      </c>
    </row>
    <row r="143" spans="2:51" s="13" customFormat="1" ht="20.4">
      <c r="B143" s="188"/>
      <c r="C143" s="189"/>
      <c r="D143" s="190" t="s">
        <v>140</v>
      </c>
      <c r="E143" s="191" t="s">
        <v>19</v>
      </c>
      <c r="F143" s="192" t="s">
        <v>737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140</v>
      </c>
      <c r="AU143" s="198" t="s">
        <v>82</v>
      </c>
      <c r="AV143" s="13" t="s">
        <v>80</v>
      </c>
      <c r="AW143" s="13" t="s">
        <v>33</v>
      </c>
      <c r="AX143" s="13" t="s">
        <v>72</v>
      </c>
      <c r="AY143" s="198" t="s">
        <v>131</v>
      </c>
    </row>
    <row r="144" spans="2:51" s="14" customFormat="1" ht="20.4">
      <c r="B144" s="199"/>
      <c r="C144" s="200"/>
      <c r="D144" s="190" t="s">
        <v>140</v>
      </c>
      <c r="E144" s="201" t="s">
        <v>19</v>
      </c>
      <c r="F144" s="202" t="s">
        <v>756</v>
      </c>
      <c r="G144" s="200"/>
      <c r="H144" s="203">
        <v>11.649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140</v>
      </c>
      <c r="AU144" s="209" t="s">
        <v>82</v>
      </c>
      <c r="AV144" s="14" t="s">
        <v>82</v>
      </c>
      <c r="AW144" s="14" t="s">
        <v>33</v>
      </c>
      <c r="AX144" s="14" t="s">
        <v>72</v>
      </c>
      <c r="AY144" s="209" t="s">
        <v>131</v>
      </c>
    </row>
    <row r="145" spans="2:51" s="14" customFormat="1" ht="20.4">
      <c r="B145" s="199"/>
      <c r="C145" s="200"/>
      <c r="D145" s="190" t="s">
        <v>140</v>
      </c>
      <c r="E145" s="201" t="s">
        <v>19</v>
      </c>
      <c r="F145" s="202" t="s">
        <v>757</v>
      </c>
      <c r="G145" s="200"/>
      <c r="H145" s="203">
        <v>35.643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140</v>
      </c>
      <c r="AU145" s="209" t="s">
        <v>82</v>
      </c>
      <c r="AV145" s="14" t="s">
        <v>82</v>
      </c>
      <c r="AW145" s="14" t="s">
        <v>33</v>
      </c>
      <c r="AX145" s="14" t="s">
        <v>72</v>
      </c>
      <c r="AY145" s="209" t="s">
        <v>131</v>
      </c>
    </row>
    <row r="146" spans="2:51" s="14" customFormat="1" ht="20.4">
      <c r="B146" s="199"/>
      <c r="C146" s="200"/>
      <c r="D146" s="190" t="s">
        <v>140</v>
      </c>
      <c r="E146" s="201" t="s">
        <v>19</v>
      </c>
      <c r="F146" s="202" t="s">
        <v>758</v>
      </c>
      <c r="G146" s="200"/>
      <c r="H146" s="203">
        <v>47.524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140</v>
      </c>
      <c r="AU146" s="209" t="s">
        <v>82</v>
      </c>
      <c r="AV146" s="14" t="s">
        <v>82</v>
      </c>
      <c r="AW146" s="14" t="s">
        <v>33</v>
      </c>
      <c r="AX146" s="14" t="s">
        <v>72</v>
      </c>
      <c r="AY146" s="209" t="s">
        <v>131</v>
      </c>
    </row>
    <row r="147" spans="2:51" s="14" customFormat="1" ht="12">
      <c r="B147" s="199"/>
      <c r="C147" s="200"/>
      <c r="D147" s="190" t="s">
        <v>140</v>
      </c>
      <c r="E147" s="201" t="s">
        <v>19</v>
      </c>
      <c r="F147" s="202" t="s">
        <v>759</v>
      </c>
      <c r="G147" s="200"/>
      <c r="H147" s="203">
        <v>16.476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140</v>
      </c>
      <c r="AU147" s="209" t="s">
        <v>82</v>
      </c>
      <c r="AV147" s="14" t="s">
        <v>82</v>
      </c>
      <c r="AW147" s="14" t="s">
        <v>33</v>
      </c>
      <c r="AX147" s="14" t="s">
        <v>72</v>
      </c>
      <c r="AY147" s="209" t="s">
        <v>131</v>
      </c>
    </row>
    <row r="148" spans="2:51" s="14" customFormat="1" ht="20.4">
      <c r="B148" s="199"/>
      <c r="C148" s="200"/>
      <c r="D148" s="190" t="s">
        <v>140</v>
      </c>
      <c r="E148" s="201" t="s">
        <v>19</v>
      </c>
      <c r="F148" s="202" t="s">
        <v>760</v>
      </c>
      <c r="G148" s="200"/>
      <c r="H148" s="203">
        <v>5.497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140</v>
      </c>
      <c r="AU148" s="209" t="s">
        <v>82</v>
      </c>
      <c r="AV148" s="14" t="s">
        <v>82</v>
      </c>
      <c r="AW148" s="14" t="s">
        <v>33</v>
      </c>
      <c r="AX148" s="14" t="s">
        <v>72</v>
      </c>
      <c r="AY148" s="209" t="s">
        <v>131</v>
      </c>
    </row>
    <row r="149" spans="2:51" s="14" customFormat="1" ht="12">
      <c r="B149" s="199"/>
      <c r="C149" s="200"/>
      <c r="D149" s="190" t="s">
        <v>140</v>
      </c>
      <c r="E149" s="201" t="s">
        <v>19</v>
      </c>
      <c r="F149" s="202" t="s">
        <v>761</v>
      </c>
      <c r="G149" s="200"/>
      <c r="H149" s="203">
        <v>23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140</v>
      </c>
      <c r="AU149" s="209" t="s">
        <v>82</v>
      </c>
      <c r="AV149" s="14" t="s">
        <v>82</v>
      </c>
      <c r="AW149" s="14" t="s">
        <v>33</v>
      </c>
      <c r="AX149" s="14" t="s">
        <v>72</v>
      </c>
      <c r="AY149" s="209" t="s">
        <v>131</v>
      </c>
    </row>
    <row r="150" spans="2:51" s="14" customFormat="1" ht="20.4">
      <c r="B150" s="199"/>
      <c r="C150" s="200"/>
      <c r="D150" s="190" t="s">
        <v>140</v>
      </c>
      <c r="E150" s="201" t="s">
        <v>19</v>
      </c>
      <c r="F150" s="202" t="s">
        <v>762</v>
      </c>
      <c r="G150" s="200"/>
      <c r="H150" s="203">
        <v>21.25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140</v>
      </c>
      <c r="AU150" s="209" t="s">
        <v>82</v>
      </c>
      <c r="AV150" s="14" t="s">
        <v>82</v>
      </c>
      <c r="AW150" s="14" t="s">
        <v>33</v>
      </c>
      <c r="AX150" s="14" t="s">
        <v>72</v>
      </c>
      <c r="AY150" s="209" t="s">
        <v>131</v>
      </c>
    </row>
    <row r="151" spans="2:51" s="16" customFormat="1" ht="12">
      <c r="B151" s="231"/>
      <c r="C151" s="232"/>
      <c r="D151" s="190" t="s">
        <v>140</v>
      </c>
      <c r="E151" s="233" t="s">
        <v>19</v>
      </c>
      <c r="F151" s="234" t="s">
        <v>291</v>
      </c>
      <c r="G151" s="232"/>
      <c r="H151" s="235">
        <v>161.039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140</v>
      </c>
      <c r="AU151" s="241" t="s">
        <v>82</v>
      </c>
      <c r="AV151" s="16" t="s">
        <v>138</v>
      </c>
      <c r="AW151" s="16" t="s">
        <v>33</v>
      </c>
      <c r="AX151" s="16" t="s">
        <v>80</v>
      </c>
      <c r="AY151" s="241" t="s">
        <v>131</v>
      </c>
    </row>
    <row r="152" spans="1:65" s="2" customFormat="1" ht="34.2">
      <c r="A152" s="36"/>
      <c r="B152" s="37"/>
      <c r="C152" s="175" t="s">
        <v>8</v>
      </c>
      <c r="D152" s="175" t="s">
        <v>133</v>
      </c>
      <c r="E152" s="176" t="s">
        <v>763</v>
      </c>
      <c r="F152" s="177" t="s">
        <v>764</v>
      </c>
      <c r="G152" s="178" t="s">
        <v>136</v>
      </c>
      <c r="H152" s="179">
        <v>87.87</v>
      </c>
      <c r="I152" s="180"/>
      <c r="J152" s="181">
        <f>ROUND(I152*H152,2)</f>
        <v>0</v>
      </c>
      <c r="K152" s="177" t="s">
        <v>137</v>
      </c>
      <c r="L152" s="41"/>
      <c r="M152" s="182" t="s">
        <v>19</v>
      </c>
      <c r="N152" s="183" t="s">
        <v>43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0.033</v>
      </c>
      <c r="T152" s="185">
        <f>S152*H152</f>
        <v>2.8997100000000002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227</v>
      </c>
      <c r="AT152" s="186" t="s">
        <v>133</v>
      </c>
      <c r="AU152" s="186" t="s">
        <v>82</v>
      </c>
      <c r="AY152" s="19" t="s">
        <v>131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80</v>
      </c>
      <c r="BK152" s="187">
        <f>ROUND(I152*H152,2)</f>
        <v>0</v>
      </c>
      <c r="BL152" s="19" t="s">
        <v>227</v>
      </c>
      <c r="BM152" s="186" t="s">
        <v>765</v>
      </c>
    </row>
    <row r="153" spans="2:51" s="13" customFormat="1" ht="12">
      <c r="B153" s="188"/>
      <c r="C153" s="189"/>
      <c r="D153" s="190" t="s">
        <v>140</v>
      </c>
      <c r="E153" s="191" t="s">
        <v>19</v>
      </c>
      <c r="F153" s="192" t="s">
        <v>709</v>
      </c>
      <c r="G153" s="189"/>
      <c r="H153" s="191" t="s">
        <v>19</v>
      </c>
      <c r="I153" s="193"/>
      <c r="J153" s="189"/>
      <c r="K153" s="189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140</v>
      </c>
      <c r="AU153" s="198" t="s">
        <v>82</v>
      </c>
      <c r="AV153" s="13" t="s">
        <v>80</v>
      </c>
      <c r="AW153" s="13" t="s">
        <v>33</v>
      </c>
      <c r="AX153" s="13" t="s">
        <v>72</v>
      </c>
      <c r="AY153" s="198" t="s">
        <v>131</v>
      </c>
    </row>
    <row r="154" spans="2:51" s="13" customFormat="1" ht="12">
      <c r="B154" s="188"/>
      <c r="C154" s="189"/>
      <c r="D154" s="190" t="s">
        <v>140</v>
      </c>
      <c r="E154" s="191" t="s">
        <v>19</v>
      </c>
      <c r="F154" s="192" t="s">
        <v>736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140</v>
      </c>
      <c r="AU154" s="198" t="s">
        <v>82</v>
      </c>
      <c r="AV154" s="13" t="s">
        <v>80</v>
      </c>
      <c r="AW154" s="13" t="s">
        <v>33</v>
      </c>
      <c r="AX154" s="13" t="s">
        <v>72</v>
      </c>
      <c r="AY154" s="198" t="s">
        <v>131</v>
      </c>
    </row>
    <row r="155" spans="2:51" s="13" customFormat="1" ht="20.4">
      <c r="B155" s="188"/>
      <c r="C155" s="189"/>
      <c r="D155" s="190" t="s">
        <v>140</v>
      </c>
      <c r="E155" s="191" t="s">
        <v>19</v>
      </c>
      <c r="F155" s="192" t="s">
        <v>737</v>
      </c>
      <c r="G155" s="189"/>
      <c r="H155" s="191" t="s">
        <v>19</v>
      </c>
      <c r="I155" s="193"/>
      <c r="J155" s="189"/>
      <c r="K155" s="189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140</v>
      </c>
      <c r="AU155" s="198" t="s">
        <v>82</v>
      </c>
      <c r="AV155" s="13" t="s">
        <v>80</v>
      </c>
      <c r="AW155" s="13" t="s">
        <v>33</v>
      </c>
      <c r="AX155" s="13" t="s">
        <v>72</v>
      </c>
      <c r="AY155" s="198" t="s">
        <v>131</v>
      </c>
    </row>
    <row r="156" spans="2:51" s="14" customFormat="1" ht="12">
      <c r="B156" s="199"/>
      <c r="C156" s="200"/>
      <c r="D156" s="190" t="s">
        <v>140</v>
      </c>
      <c r="E156" s="201" t="s">
        <v>19</v>
      </c>
      <c r="F156" s="202" t="s">
        <v>766</v>
      </c>
      <c r="G156" s="200"/>
      <c r="H156" s="203">
        <v>20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140</v>
      </c>
      <c r="AU156" s="209" t="s">
        <v>82</v>
      </c>
      <c r="AV156" s="14" t="s">
        <v>82</v>
      </c>
      <c r="AW156" s="14" t="s">
        <v>33</v>
      </c>
      <c r="AX156" s="14" t="s">
        <v>72</v>
      </c>
      <c r="AY156" s="209" t="s">
        <v>131</v>
      </c>
    </row>
    <row r="157" spans="2:51" s="14" customFormat="1" ht="20.4">
      <c r="B157" s="199"/>
      <c r="C157" s="200"/>
      <c r="D157" s="190" t="s">
        <v>140</v>
      </c>
      <c r="E157" s="201" t="s">
        <v>19</v>
      </c>
      <c r="F157" s="202" t="s">
        <v>767</v>
      </c>
      <c r="G157" s="200"/>
      <c r="H157" s="203">
        <v>25.6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140</v>
      </c>
      <c r="AU157" s="209" t="s">
        <v>82</v>
      </c>
      <c r="AV157" s="14" t="s">
        <v>82</v>
      </c>
      <c r="AW157" s="14" t="s">
        <v>33</v>
      </c>
      <c r="AX157" s="14" t="s">
        <v>72</v>
      </c>
      <c r="AY157" s="209" t="s">
        <v>131</v>
      </c>
    </row>
    <row r="158" spans="2:51" s="14" customFormat="1" ht="20.4">
      <c r="B158" s="199"/>
      <c r="C158" s="200"/>
      <c r="D158" s="190" t="s">
        <v>140</v>
      </c>
      <c r="E158" s="201" t="s">
        <v>19</v>
      </c>
      <c r="F158" s="202" t="s">
        <v>768</v>
      </c>
      <c r="G158" s="200"/>
      <c r="H158" s="203">
        <v>31.62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140</v>
      </c>
      <c r="AU158" s="209" t="s">
        <v>82</v>
      </c>
      <c r="AV158" s="14" t="s">
        <v>82</v>
      </c>
      <c r="AW158" s="14" t="s">
        <v>33</v>
      </c>
      <c r="AX158" s="14" t="s">
        <v>72</v>
      </c>
      <c r="AY158" s="209" t="s">
        <v>131</v>
      </c>
    </row>
    <row r="159" spans="2:51" s="14" customFormat="1" ht="12">
      <c r="B159" s="199"/>
      <c r="C159" s="200"/>
      <c r="D159" s="190" t="s">
        <v>140</v>
      </c>
      <c r="E159" s="201" t="s">
        <v>19</v>
      </c>
      <c r="F159" s="202" t="s">
        <v>769</v>
      </c>
      <c r="G159" s="200"/>
      <c r="H159" s="203">
        <v>10.65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140</v>
      </c>
      <c r="AU159" s="209" t="s">
        <v>82</v>
      </c>
      <c r="AV159" s="14" t="s">
        <v>82</v>
      </c>
      <c r="AW159" s="14" t="s">
        <v>33</v>
      </c>
      <c r="AX159" s="14" t="s">
        <v>72</v>
      </c>
      <c r="AY159" s="209" t="s">
        <v>131</v>
      </c>
    </row>
    <row r="160" spans="2:51" s="16" customFormat="1" ht="12">
      <c r="B160" s="231"/>
      <c r="C160" s="232"/>
      <c r="D160" s="190" t="s">
        <v>140</v>
      </c>
      <c r="E160" s="233" t="s">
        <v>19</v>
      </c>
      <c r="F160" s="234" t="s">
        <v>291</v>
      </c>
      <c r="G160" s="232"/>
      <c r="H160" s="235">
        <v>87.87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140</v>
      </c>
      <c r="AU160" s="241" t="s">
        <v>82</v>
      </c>
      <c r="AV160" s="16" t="s">
        <v>138</v>
      </c>
      <c r="AW160" s="16" t="s">
        <v>33</v>
      </c>
      <c r="AX160" s="16" t="s">
        <v>80</v>
      </c>
      <c r="AY160" s="241" t="s">
        <v>131</v>
      </c>
    </row>
    <row r="161" spans="1:65" s="2" customFormat="1" ht="22.8">
      <c r="A161" s="36"/>
      <c r="B161" s="37"/>
      <c r="C161" s="175" t="s">
        <v>227</v>
      </c>
      <c r="D161" s="175" t="s">
        <v>133</v>
      </c>
      <c r="E161" s="176" t="s">
        <v>770</v>
      </c>
      <c r="F161" s="177" t="s">
        <v>771</v>
      </c>
      <c r="G161" s="178" t="s">
        <v>136</v>
      </c>
      <c r="H161" s="179">
        <v>20</v>
      </c>
      <c r="I161" s="180"/>
      <c r="J161" s="181">
        <f>ROUND(I161*H161,2)</f>
        <v>0</v>
      </c>
      <c r="K161" s="177" t="s">
        <v>137</v>
      </c>
      <c r="L161" s="41"/>
      <c r="M161" s="182" t="s">
        <v>19</v>
      </c>
      <c r="N161" s="183" t="s">
        <v>43</v>
      </c>
      <c r="O161" s="66"/>
      <c r="P161" s="184">
        <f>O161*H161</f>
        <v>0</v>
      </c>
      <c r="Q161" s="184">
        <v>0.00732</v>
      </c>
      <c r="R161" s="184">
        <f>Q161*H161</f>
        <v>0.1464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227</v>
      </c>
      <c r="AT161" s="186" t="s">
        <v>133</v>
      </c>
      <c r="AU161" s="186" t="s">
        <v>82</v>
      </c>
      <c r="AY161" s="19" t="s">
        <v>131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80</v>
      </c>
      <c r="BK161" s="187">
        <f>ROUND(I161*H161,2)</f>
        <v>0</v>
      </c>
      <c r="BL161" s="19" t="s">
        <v>227</v>
      </c>
      <c r="BM161" s="186" t="s">
        <v>772</v>
      </c>
    </row>
    <row r="162" spans="2:51" s="13" customFormat="1" ht="12">
      <c r="B162" s="188"/>
      <c r="C162" s="189"/>
      <c r="D162" s="190" t="s">
        <v>140</v>
      </c>
      <c r="E162" s="191" t="s">
        <v>19</v>
      </c>
      <c r="F162" s="192" t="s">
        <v>709</v>
      </c>
      <c r="G162" s="189"/>
      <c r="H162" s="191" t="s">
        <v>19</v>
      </c>
      <c r="I162" s="193"/>
      <c r="J162" s="189"/>
      <c r="K162" s="189"/>
      <c r="L162" s="194"/>
      <c r="M162" s="195"/>
      <c r="N162" s="196"/>
      <c r="O162" s="196"/>
      <c r="P162" s="196"/>
      <c r="Q162" s="196"/>
      <c r="R162" s="196"/>
      <c r="S162" s="196"/>
      <c r="T162" s="197"/>
      <c r="AT162" s="198" t="s">
        <v>140</v>
      </c>
      <c r="AU162" s="198" t="s">
        <v>82</v>
      </c>
      <c r="AV162" s="13" t="s">
        <v>80</v>
      </c>
      <c r="AW162" s="13" t="s">
        <v>33</v>
      </c>
      <c r="AX162" s="13" t="s">
        <v>72</v>
      </c>
      <c r="AY162" s="198" t="s">
        <v>131</v>
      </c>
    </row>
    <row r="163" spans="2:51" s="13" customFormat="1" ht="12">
      <c r="B163" s="188"/>
      <c r="C163" s="189"/>
      <c r="D163" s="190" t="s">
        <v>140</v>
      </c>
      <c r="E163" s="191" t="s">
        <v>19</v>
      </c>
      <c r="F163" s="192" t="s">
        <v>773</v>
      </c>
      <c r="G163" s="189"/>
      <c r="H163" s="191" t="s">
        <v>19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140</v>
      </c>
      <c r="AU163" s="198" t="s">
        <v>82</v>
      </c>
      <c r="AV163" s="13" t="s">
        <v>80</v>
      </c>
      <c r="AW163" s="13" t="s">
        <v>33</v>
      </c>
      <c r="AX163" s="13" t="s">
        <v>72</v>
      </c>
      <c r="AY163" s="198" t="s">
        <v>131</v>
      </c>
    </row>
    <row r="164" spans="2:51" s="13" customFormat="1" ht="20.4">
      <c r="B164" s="188"/>
      <c r="C164" s="189"/>
      <c r="D164" s="190" t="s">
        <v>140</v>
      </c>
      <c r="E164" s="191" t="s">
        <v>19</v>
      </c>
      <c r="F164" s="192" t="s">
        <v>737</v>
      </c>
      <c r="G164" s="189"/>
      <c r="H164" s="191" t="s">
        <v>19</v>
      </c>
      <c r="I164" s="193"/>
      <c r="J164" s="189"/>
      <c r="K164" s="189"/>
      <c r="L164" s="194"/>
      <c r="M164" s="195"/>
      <c r="N164" s="196"/>
      <c r="O164" s="196"/>
      <c r="P164" s="196"/>
      <c r="Q164" s="196"/>
      <c r="R164" s="196"/>
      <c r="S164" s="196"/>
      <c r="T164" s="197"/>
      <c r="AT164" s="198" t="s">
        <v>140</v>
      </c>
      <c r="AU164" s="198" t="s">
        <v>82</v>
      </c>
      <c r="AV164" s="13" t="s">
        <v>80</v>
      </c>
      <c r="AW164" s="13" t="s">
        <v>33</v>
      </c>
      <c r="AX164" s="13" t="s">
        <v>72</v>
      </c>
      <c r="AY164" s="198" t="s">
        <v>131</v>
      </c>
    </row>
    <row r="165" spans="2:51" s="13" customFormat="1" ht="20.4">
      <c r="B165" s="188"/>
      <c r="C165" s="189"/>
      <c r="D165" s="190" t="s">
        <v>140</v>
      </c>
      <c r="E165" s="191" t="s">
        <v>19</v>
      </c>
      <c r="F165" s="192" t="s">
        <v>774</v>
      </c>
      <c r="G165" s="189"/>
      <c r="H165" s="191" t="s">
        <v>19</v>
      </c>
      <c r="I165" s="193"/>
      <c r="J165" s="189"/>
      <c r="K165" s="189"/>
      <c r="L165" s="194"/>
      <c r="M165" s="195"/>
      <c r="N165" s="196"/>
      <c r="O165" s="196"/>
      <c r="P165" s="196"/>
      <c r="Q165" s="196"/>
      <c r="R165" s="196"/>
      <c r="S165" s="196"/>
      <c r="T165" s="197"/>
      <c r="AT165" s="198" t="s">
        <v>140</v>
      </c>
      <c r="AU165" s="198" t="s">
        <v>82</v>
      </c>
      <c r="AV165" s="13" t="s">
        <v>80</v>
      </c>
      <c r="AW165" s="13" t="s">
        <v>33</v>
      </c>
      <c r="AX165" s="13" t="s">
        <v>72</v>
      </c>
      <c r="AY165" s="198" t="s">
        <v>131</v>
      </c>
    </row>
    <row r="166" spans="2:51" s="13" customFormat="1" ht="12">
      <c r="B166" s="188"/>
      <c r="C166" s="189"/>
      <c r="D166" s="190" t="s">
        <v>140</v>
      </c>
      <c r="E166" s="191" t="s">
        <v>19</v>
      </c>
      <c r="F166" s="192" t="s">
        <v>775</v>
      </c>
      <c r="G166" s="189"/>
      <c r="H166" s="191" t="s">
        <v>19</v>
      </c>
      <c r="I166" s="193"/>
      <c r="J166" s="189"/>
      <c r="K166" s="189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140</v>
      </c>
      <c r="AU166" s="198" t="s">
        <v>82</v>
      </c>
      <c r="AV166" s="13" t="s">
        <v>80</v>
      </c>
      <c r="AW166" s="13" t="s">
        <v>33</v>
      </c>
      <c r="AX166" s="13" t="s">
        <v>72</v>
      </c>
      <c r="AY166" s="198" t="s">
        <v>131</v>
      </c>
    </row>
    <row r="167" spans="2:51" s="14" customFormat="1" ht="20.4">
      <c r="B167" s="199"/>
      <c r="C167" s="200"/>
      <c r="D167" s="190" t="s">
        <v>140</v>
      </c>
      <c r="E167" s="201" t="s">
        <v>19</v>
      </c>
      <c r="F167" s="202" t="s">
        <v>738</v>
      </c>
      <c r="G167" s="200"/>
      <c r="H167" s="203">
        <v>20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140</v>
      </c>
      <c r="AU167" s="209" t="s">
        <v>82</v>
      </c>
      <c r="AV167" s="14" t="s">
        <v>82</v>
      </c>
      <c r="AW167" s="14" t="s">
        <v>33</v>
      </c>
      <c r="AX167" s="14" t="s">
        <v>80</v>
      </c>
      <c r="AY167" s="209" t="s">
        <v>131</v>
      </c>
    </row>
    <row r="168" spans="1:65" s="2" customFormat="1" ht="22.8">
      <c r="A168" s="36"/>
      <c r="B168" s="37"/>
      <c r="C168" s="175" t="s">
        <v>239</v>
      </c>
      <c r="D168" s="175" t="s">
        <v>133</v>
      </c>
      <c r="E168" s="176" t="s">
        <v>776</v>
      </c>
      <c r="F168" s="177" t="s">
        <v>777</v>
      </c>
      <c r="G168" s="178" t="s">
        <v>136</v>
      </c>
      <c r="H168" s="179">
        <v>171.48</v>
      </c>
      <c r="I168" s="180"/>
      <c r="J168" s="181">
        <f>ROUND(I168*H168,2)</f>
        <v>0</v>
      </c>
      <c r="K168" s="177" t="s">
        <v>137</v>
      </c>
      <c r="L168" s="41"/>
      <c r="M168" s="182" t="s">
        <v>19</v>
      </c>
      <c r="N168" s="183" t="s">
        <v>43</v>
      </c>
      <c r="O168" s="66"/>
      <c r="P168" s="184">
        <f>O168*H168</f>
        <v>0</v>
      </c>
      <c r="Q168" s="184">
        <v>0.01363</v>
      </c>
      <c r="R168" s="184">
        <f>Q168*H168</f>
        <v>2.3372724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227</v>
      </c>
      <c r="AT168" s="186" t="s">
        <v>133</v>
      </c>
      <c r="AU168" s="186" t="s">
        <v>82</v>
      </c>
      <c r="AY168" s="19" t="s">
        <v>131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80</v>
      </c>
      <c r="BK168" s="187">
        <f>ROUND(I168*H168,2)</f>
        <v>0</v>
      </c>
      <c r="BL168" s="19" t="s">
        <v>227</v>
      </c>
      <c r="BM168" s="186" t="s">
        <v>778</v>
      </c>
    </row>
    <row r="169" spans="2:51" s="13" customFormat="1" ht="12">
      <c r="B169" s="188"/>
      <c r="C169" s="189"/>
      <c r="D169" s="190" t="s">
        <v>140</v>
      </c>
      <c r="E169" s="191" t="s">
        <v>19</v>
      </c>
      <c r="F169" s="192" t="s">
        <v>709</v>
      </c>
      <c r="G169" s="189"/>
      <c r="H169" s="191" t="s">
        <v>19</v>
      </c>
      <c r="I169" s="193"/>
      <c r="J169" s="189"/>
      <c r="K169" s="189"/>
      <c r="L169" s="194"/>
      <c r="M169" s="195"/>
      <c r="N169" s="196"/>
      <c r="O169" s="196"/>
      <c r="P169" s="196"/>
      <c r="Q169" s="196"/>
      <c r="R169" s="196"/>
      <c r="S169" s="196"/>
      <c r="T169" s="197"/>
      <c r="AT169" s="198" t="s">
        <v>140</v>
      </c>
      <c r="AU169" s="198" t="s">
        <v>82</v>
      </c>
      <c r="AV169" s="13" t="s">
        <v>80</v>
      </c>
      <c r="AW169" s="13" t="s">
        <v>33</v>
      </c>
      <c r="AX169" s="13" t="s">
        <v>72</v>
      </c>
      <c r="AY169" s="198" t="s">
        <v>131</v>
      </c>
    </row>
    <row r="170" spans="2:51" s="13" customFormat="1" ht="12">
      <c r="B170" s="188"/>
      <c r="C170" s="189"/>
      <c r="D170" s="190" t="s">
        <v>140</v>
      </c>
      <c r="E170" s="191" t="s">
        <v>19</v>
      </c>
      <c r="F170" s="192" t="s">
        <v>773</v>
      </c>
      <c r="G170" s="189"/>
      <c r="H170" s="191" t="s">
        <v>19</v>
      </c>
      <c r="I170" s="193"/>
      <c r="J170" s="189"/>
      <c r="K170" s="189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140</v>
      </c>
      <c r="AU170" s="198" t="s">
        <v>82</v>
      </c>
      <c r="AV170" s="13" t="s">
        <v>80</v>
      </c>
      <c r="AW170" s="13" t="s">
        <v>33</v>
      </c>
      <c r="AX170" s="13" t="s">
        <v>72</v>
      </c>
      <c r="AY170" s="198" t="s">
        <v>131</v>
      </c>
    </row>
    <row r="171" spans="2:51" s="13" customFormat="1" ht="20.4">
      <c r="B171" s="188"/>
      <c r="C171" s="189"/>
      <c r="D171" s="190" t="s">
        <v>140</v>
      </c>
      <c r="E171" s="191" t="s">
        <v>19</v>
      </c>
      <c r="F171" s="192" t="s">
        <v>737</v>
      </c>
      <c r="G171" s="189"/>
      <c r="H171" s="191" t="s">
        <v>19</v>
      </c>
      <c r="I171" s="193"/>
      <c r="J171" s="189"/>
      <c r="K171" s="189"/>
      <c r="L171" s="194"/>
      <c r="M171" s="195"/>
      <c r="N171" s="196"/>
      <c r="O171" s="196"/>
      <c r="P171" s="196"/>
      <c r="Q171" s="196"/>
      <c r="R171" s="196"/>
      <c r="S171" s="196"/>
      <c r="T171" s="197"/>
      <c r="AT171" s="198" t="s">
        <v>140</v>
      </c>
      <c r="AU171" s="198" t="s">
        <v>82</v>
      </c>
      <c r="AV171" s="13" t="s">
        <v>80</v>
      </c>
      <c r="AW171" s="13" t="s">
        <v>33</v>
      </c>
      <c r="AX171" s="13" t="s">
        <v>72</v>
      </c>
      <c r="AY171" s="198" t="s">
        <v>131</v>
      </c>
    </row>
    <row r="172" spans="2:51" s="13" customFormat="1" ht="20.4">
      <c r="B172" s="188"/>
      <c r="C172" s="189"/>
      <c r="D172" s="190" t="s">
        <v>140</v>
      </c>
      <c r="E172" s="191" t="s">
        <v>19</v>
      </c>
      <c r="F172" s="192" t="s">
        <v>774</v>
      </c>
      <c r="G172" s="189"/>
      <c r="H172" s="191" t="s">
        <v>19</v>
      </c>
      <c r="I172" s="193"/>
      <c r="J172" s="189"/>
      <c r="K172" s="189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140</v>
      </c>
      <c r="AU172" s="198" t="s">
        <v>82</v>
      </c>
      <c r="AV172" s="13" t="s">
        <v>80</v>
      </c>
      <c r="AW172" s="13" t="s">
        <v>33</v>
      </c>
      <c r="AX172" s="13" t="s">
        <v>72</v>
      </c>
      <c r="AY172" s="198" t="s">
        <v>131</v>
      </c>
    </row>
    <row r="173" spans="2:51" s="13" customFormat="1" ht="12">
      <c r="B173" s="188"/>
      <c r="C173" s="189"/>
      <c r="D173" s="190" t="s">
        <v>140</v>
      </c>
      <c r="E173" s="191" t="s">
        <v>19</v>
      </c>
      <c r="F173" s="192" t="s">
        <v>775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140</v>
      </c>
      <c r="AU173" s="198" t="s">
        <v>82</v>
      </c>
      <c r="AV173" s="13" t="s">
        <v>80</v>
      </c>
      <c r="AW173" s="13" t="s">
        <v>33</v>
      </c>
      <c r="AX173" s="13" t="s">
        <v>72</v>
      </c>
      <c r="AY173" s="198" t="s">
        <v>131</v>
      </c>
    </row>
    <row r="174" spans="2:51" s="14" customFormat="1" ht="12">
      <c r="B174" s="199"/>
      <c r="C174" s="200"/>
      <c r="D174" s="190" t="s">
        <v>140</v>
      </c>
      <c r="E174" s="201" t="s">
        <v>19</v>
      </c>
      <c r="F174" s="202" t="s">
        <v>742</v>
      </c>
      <c r="G174" s="200"/>
      <c r="H174" s="203">
        <v>30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140</v>
      </c>
      <c r="AU174" s="209" t="s">
        <v>82</v>
      </c>
      <c r="AV174" s="14" t="s">
        <v>82</v>
      </c>
      <c r="AW174" s="14" t="s">
        <v>33</v>
      </c>
      <c r="AX174" s="14" t="s">
        <v>72</v>
      </c>
      <c r="AY174" s="209" t="s">
        <v>131</v>
      </c>
    </row>
    <row r="175" spans="2:51" s="14" customFormat="1" ht="20.4">
      <c r="B175" s="199"/>
      <c r="C175" s="200"/>
      <c r="D175" s="190" t="s">
        <v>140</v>
      </c>
      <c r="E175" s="201" t="s">
        <v>19</v>
      </c>
      <c r="F175" s="202" t="s">
        <v>743</v>
      </c>
      <c r="G175" s="200"/>
      <c r="H175" s="203">
        <v>33.48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140</v>
      </c>
      <c r="AU175" s="209" t="s">
        <v>82</v>
      </c>
      <c r="AV175" s="14" t="s">
        <v>82</v>
      </c>
      <c r="AW175" s="14" t="s">
        <v>33</v>
      </c>
      <c r="AX175" s="14" t="s">
        <v>72</v>
      </c>
      <c r="AY175" s="209" t="s">
        <v>131</v>
      </c>
    </row>
    <row r="176" spans="2:51" s="14" customFormat="1" ht="12">
      <c r="B176" s="199"/>
      <c r="C176" s="200"/>
      <c r="D176" s="190" t="s">
        <v>140</v>
      </c>
      <c r="E176" s="201" t="s">
        <v>19</v>
      </c>
      <c r="F176" s="202" t="s">
        <v>744</v>
      </c>
      <c r="G176" s="200"/>
      <c r="H176" s="203">
        <v>44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140</v>
      </c>
      <c r="AU176" s="209" t="s">
        <v>82</v>
      </c>
      <c r="AV176" s="14" t="s">
        <v>82</v>
      </c>
      <c r="AW176" s="14" t="s">
        <v>33</v>
      </c>
      <c r="AX176" s="14" t="s">
        <v>72</v>
      </c>
      <c r="AY176" s="209" t="s">
        <v>131</v>
      </c>
    </row>
    <row r="177" spans="2:51" s="14" customFormat="1" ht="12">
      <c r="B177" s="199"/>
      <c r="C177" s="200"/>
      <c r="D177" s="190" t="s">
        <v>140</v>
      </c>
      <c r="E177" s="201" t="s">
        <v>19</v>
      </c>
      <c r="F177" s="202" t="s">
        <v>745</v>
      </c>
      <c r="G177" s="200"/>
      <c r="H177" s="203">
        <v>44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140</v>
      </c>
      <c r="AU177" s="209" t="s">
        <v>82</v>
      </c>
      <c r="AV177" s="14" t="s">
        <v>82</v>
      </c>
      <c r="AW177" s="14" t="s">
        <v>33</v>
      </c>
      <c r="AX177" s="14" t="s">
        <v>72</v>
      </c>
      <c r="AY177" s="209" t="s">
        <v>131</v>
      </c>
    </row>
    <row r="178" spans="2:51" s="14" customFormat="1" ht="20.4">
      <c r="B178" s="199"/>
      <c r="C178" s="200"/>
      <c r="D178" s="190" t="s">
        <v>140</v>
      </c>
      <c r="E178" s="201" t="s">
        <v>19</v>
      </c>
      <c r="F178" s="202" t="s">
        <v>738</v>
      </c>
      <c r="G178" s="200"/>
      <c r="H178" s="203">
        <v>20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140</v>
      </c>
      <c r="AU178" s="209" t="s">
        <v>82</v>
      </c>
      <c r="AV178" s="14" t="s">
        <v>82</v>
      </c>
      <c r="AW178" s="14" t="s">
        <v>33</v>
      </c>
      <c r="AX178" s="14" t="s">
        <v>72</v>
      </c>
      <c r="AY178" s="209" t="s">
        <v>131</v>
      </c>
    </row>
    <row r="179" spans="2:51" s="16" customFormat="1" ht="12">
      <c r="B179" s="231"/>
      <c r="C179" s="232"/>
      <c r="D179" s="190" t="s">
        <v>140</v>
      </c>
      <c r="E179" s="233" t="s">
        <v>19</v>
      </c>
      <c r="F179" s="234" t="s">
        <v>291</v>
      </c>
      <c r="G179" s="232"/>
      <c r="H179" s="235">
        <v>171.48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140</v>
      </c>
      <c r="AU179" s="241" t="s">
        <v>82</v>
      </c>
      <c r="AV179" s="16" t="s">
        <v>138</v>
      </c>
      <c r="AW179" s="16" t="s">
        <v>33</v>
      </c>
      <c r="AX179" s="16" t="s">
        <v>80</v>
      </c>
      <c r="AY179" s="241" t="s">
        <v>131</v>
      </c>
    </row>
    <row r="180" spans="1:65" s="2" customFormat="1" ht="22.8">
      <c r="A180" s="36"/>
      <c r="B180" s="37"/>
      <c r="C180" s="175" t="s">
        <v>251</v>
      </c>
      <c r="D180" s="175" t="s">
        <v>133</v>
      </c>
      <c r="E180" s="176" t="s">
        <v>779</v>
      </c>
      <c r="F180" s="177" t="s">
        <v>780</v>
      </c>
      <c r="G180" s="178" t="s">
        <v>136</v>
      </c>
      <c r="H180" s="179">
        <v>145.18</v>
      </c>
      <c r="I180" s="180"/>
      <c r="J180" s="181">
        <f>ROUND(I180*H180,2)</f>
        <v>0</v>
      </c>
      <c r="K180" s="177" t="s">
        <v>137</v>
      </c>
      <c r="L180" s="41"/>
      <c r="M180" s="182" t="s">
        <v>19</v>
      </c>
      <c r="N180" s="183" t="s">
        <v>43</v>
      </c>
      <c r="O180" s="66"/>
      <c r="P180" s="184">
        <f>O180*H180</f>
        <v>0</v>
      </c>
      <c r="Q180" s="184">
        <v>0.01752</v>
      </c>
      <c r="R180" s="184">
        <f>Q180*H180</f>
        <v>2.5435536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227</v>
      </c>
      <c r="AT180" s="186" t="s">
        <v>133</v>
      </c>
      <c r="AU180" s="186" t="s">
        <v>82</v>
      </c>
      <c r="AY180" s="19" t="s">
        <v>131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80</v>
      </c>
      <c r="BK180" s="187">
        <f>ROUND(I180*H180,2)</f>
        <v>0</v>
      </c>
      <c r="BL180" s="19" t="s">
        <v>227</v>
      </c>
      <c r="BM180" s="186" t="s">
        <v>781</v>
      </c>
    </row>
    <row r="181" spans="2:51" s="13" customFormat="1" ht="12">
      <c r="B181" s="188"/>
      <c r="C181" s="189"/>
      <c r="D181" s="190" t="s">
        <v>140</v>
      </c>
      <c r="E181" s="191" t="s">
        <v>19</v>
      </c>
      <c r="F181" s="192" t="s">
        <v>709</v>
      </c>
      <c r="G181" s="189"/>
      <c r="H181" s="191" t="s">
        <v>19</v>
      </c>
      <c r="I181" s="193"/>
      <c r="J181" s="189"/>
      <c r="K181" s="189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140</v>
      </c>
      <c r="AU181" s="198" t="s">
        <v>82</v>
      </c>
      <c r="AV181" s="13" t="s">
        <v>80</v>
      </c>
      <c r="AW181" s="13" t="s">
        <v>33</v>
      </c>
      <c r="AX181" s="13" t="s">
        <v>72</v>
      </c>
      <c r="AY181" s="198" t="s">
        <v>131</v>
      </c>
    </row>
    <row r="182" spans="2:51" s="13" customFormat="1" ht="12">
      <c r="B182" s="188"/>
      <c r="C182" s="189"/>
      <c r="D182" s="190" t="s">
        <v>140</v>
      </c>
      <c r="E182" s="191" t="s">
        <v>19</v>
      </c>
      <c r="F182" s="192" t="s">
        <v>736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140</v>
      </c>
      <c r="AU182" s="198" t="s">
        <v>82</v>
      </c>
      <c r="AV182" s="13" t="s">
        <v>80</v>
      </c>
      <c r="AW182" s="13" t="s">
        <v>33</v>
      </c>
      <c r="AX182" s="13" t="s">
        <v>72</v>
      </c>
      <c r="AY182" s="198" t="s">
        <v>131</v>
      </c>
    </row>
    <row r="183" spans="2:51" s="13" customFormat="1" ht="20.4">
      <c r="B183" s="188"/>
      <c r="C183" s="189"/>
      <c r="D183" s="190" t="s">
        <v>140</v>
      </c>
      <c r="E183" s="191" t="s">
        <v>19</v>
      </c>
      <c r="F183" s="192" t="s">
        <v>737</v>
      </c>
      <c r="G183" s="189"/>
      <c r="H183" s="191" t="s">
        <v>19</v>
      </c>
      <c r="I183" s="193"/>
      <c r="J183" s="189"/>
      <c r="K183" s="189"/>
      <c r="L183" s="194"/>
      <c r="M183" s="195"/>
      <c r="N183" s="196"/>
      <c r="O183" s="196"/>
      <c r="P183" s="196"/>
      <c r="Q183" s="196"/>
      <c r="R183" s="196"/>
      <c r="S183" s="196"/>
      <c r="T183" s="197"/>
      <c r="AT183" s="198" t="s">
        <v>140</v>
      </c>
      <c r="AU183" s="198" t="s">
        <v>82</v>
      </c>
      <c r="AV183" s="13" t="s">
        <v>80</v>
      </c>
      <c r="AW183" s="13" t="s">
        <v>33</v>
      </c>
      <c r="AX183" s="13" t="s">
        <v>72</v>
      </c>
      <c r="AY183" s="198" t="s">
        <v>131</v>
      </c>
    </row>
    <row r="184" spans="2:51" s="13" customFormat="1" ht="20.4">
      <c r="B184" s="188"/>
      <c r="C184" s="189"/>
      <c r="D184" s="190" t="s">
        <v>140</v>
      </c>
      <c r="E184" s="191" t="s">
        <v>19</v>
      </c>
      <c r="F184" s="192" t="s">
        <v>774</v>
      </c>
      <c r="G184" s="189"/>
      <c r="H184" s="191" t="s">
        <v>19</v>
      </c>
      <c r="I184" s="193"/>
      <c r="J184" s="189"/>
      <c r="K184" s="189"/>
      <c r="L184" s="194"/>
      <c r="M184" s="195"/>
      <c r="N184" s="196"/>
      <c r="O184" s="196"/>
      <c r="P184" s="196"/>
      <c r="Q184" s="196"/>
      <c r="R184" s="196"/>
      <c r="S184" s="196"/>
      <c r="T184" s="197"/>
      <c r="AT184" s="198" t="s">
        <v>140</v>
      </c>
      <c r="AU184" s="198" t="s">
        <v>82</v>
      </c>
      <c r="AV184" s="13" t="s">
        <v>80</v>
      </c>
      <c r="AW184" s="13" t="s">
        <v>33</v>
      </c>
      <c r="AX184" s="13" t="s">
        <v>72</v>
      </c>
      <c r="AY184" s="198" t="s">
        <v>131</v>
      </c>
    </row>
    <row r="185" spans="2:51" s="13" customFormat="1" ht="12">
      <c r="B185" s="188"/>
      <c r="C185" s="189"/>
      <c r="D185" s="190" t="s">
        <v>140</v>
      </c>
      <c r="E185" s="191" t="s">
        <v>19</v>
      </c>
      <c r="F185" s="192" t="s">
        <v>775</v>
      </c>
      <c r="G185" s="189"/>
      <c r="H185" s="191" t="s">
        <v>19</v>
      </c>
      <c r="I185" s="193"/>
      <c r="J185" s="189"/>
      <c r="K185" s="189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140</v>
      </c>
      <c r="AU185" s="198" t="s">
        <v>82</v>
      </c>
      <c r="AV185" s="13" t="s">
        <v>80</v>
      </c>
      <c r="AW185" s="13" t="s">
        <v>33</v>
      </c>
      <c r="AX185" s="13" t="s">
        <v>72</v>
      </c>
      <c r="AY185" s="198" t="s">
        <v>131</v>
      </c>
    </row>
    <row r="186" spans="2:51" s="14" customFormat="1" ht="12">
      <c r="B186" s="199"/>
      <c r="C186" s="200"/>
      <c r="D186" s="190" t="s">
        <v>140</v>
      </c>
      <c r="E186" s="201" t="s">
        <v>19</v>
      </c>
      <c r="F186" s="202" t="s">
        <v>749</v>
      </c>
      <c r="G186" s="200"/>
      <c r="H186" s="203">
        <v>25.5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140</v>
      </c>
      <c r="AU186" s="209" t="s">
        <v>82</v>
      </c>
      <c r="AV186" s="14" t="s">
        <v>82</v>
      </c>
      <c r="AW186" s="14" t="s">
        <v>33</v>
      </c>
      <c r="AX186" s="14" t="s">
        <v>72</v>
      </c>
      <c r="AY186" s="209" t="s">
        <v>131</v>
      </c>
    </row>
    <row r="187" spans="2:51" s="14" customFormat="1" ht="20.4">
      <c r="B187" s="199"/>
      <c r="C187" s="200"/>
      <c r="D187" s="190" t="s">
        <v>140</v>
      </c>
      <c r="E187" s="201" t="s">
        <v>19</v>
      </c>
      <c r="F187" s="202" t="s">
        <v>750</v>
      </c>
      <c r="G187" s="200"/>
      <c r="H187" s="203">
        <v>14.28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140</v>
      </c>
      <c r="AU187" s="209" t="s">
        <v>82</v>
      </c>
      <c r="AV187" s="14" t="s">
        <v>82</v>
      </c>
      <c r="AW187" s="14" t="s">
        <v>33</v>
      </c>
      <c r="AX187" s="14" t="s">
        <v>72</v>
      </c>
      <c r="AY187" s="209" t="s">
        <v>131</v>
      </c>
    </row>
    <row r="188" spans="2:51" s="14" customFormat="1" ht="20.4">
      <c r="B188" s="199"/>
      <c r="C188" s="200"/>
      <c r="D188" s="190" t="s">
        <v>140</v>
      </c>
      <c r="E188" s="201" t="s">
        <v>19</v>
      </c>
      <c r="F188" s="202" t="s">
        <v>751</v>
      </c>
      <c r="G188" s="200"/>
      <c r="H188" s="203">
        <v>55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140</v>
      </c>
      <c r="AU188" s="209" t="s">
        <v>82</v>
      </c>
      <c r="AV188" s="14" t="s">
        <v>82</v>
      </c>
      <c r="AW188" s="14" t="s">
        <v>33</v>
      </c>
      <c r="AX188" s="14" t="s">
        <v>72</v>
      </c>
      <c r="AY188" s="209" t="s">
        <v>131</v>
      </c>
    </row>
    <row r="189" spans="2:51" s="14" customFormat="1" ht="20.4">
      <c r="B189" s="199"/>
      <c r="C189" s="200"/>
      <c r="D189" s="190" t="s">
        <v>140</v>
      </c>
      <c r="E189" s="201" t="s">
        <v>19</v>
      </c>
      <c r="F189" s="202" t="s">
        <v>752</v>
      </c>
      <c r="G189" s="200"/>
      <c r="H189" s="203">
        <v>50.4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140</v>
      </c>
      <c r="AU189" s="209" t="s">
        <v>82</v>
      </c>
      <c r="AV189" s="14" t="s">
        <v>82</v>
      </c>
      <c r="AW189" s="14" t="s">
        <v>33</v>
      </c>
      <c r="AX189" s="14" t="s">
        <v>72</v>
      </c>
      <c r="AY189" s="209" t="s">
        <v>131</v>
      </c>
    </row>
    <row r="190" spans="2:51" s="16" customFormat="1" ht="12">
      <c r="B190" s="231"/>
      <c r="C190" s="232"/>
      <c r="D190" s="190" t="s">
        <v>140</v>
      </c>
      <c r="E190" s="233" t="s">
        <v>19</v>
      </c>
      <c r="F190" s="234" t="s">
        <v>291</v>
      </c>
      <c r="G190" s="232"/>
      <c r="H190" s="235">
        <v>145.18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140</v>
      </c>
      <c r="AU190" s="241" t="s">
        <v>82</v>
      </c>
      <c r="AV190" s="16" t="s">
        <v>138</v>
      </c>
      <c r="AW190" s="16" t="s">
        <v>33</v>
      </c>
      <c r="AX190" s="16" t="s">
        <v>80</v>
      </c>
      <c r="AY190" s="241" t="s">
        <v>131</v>
      </c>
    </row>
    <row r="191" spans="1:65" s="2" customFormat="1" ht="22.8">
      <c r="A191" s="36"/>
      <c r="B191" s="37"/>
      <c r="C191" s="175" t="s">
        <v>255</v>
      </c>
      <c r="D191" s="175" t="s">
        <v>133</v>
      </c>
      <c r="E191" s="176" t="s">
        <v>782</v>
      </c>
      <c r="F191" s="177" t="s">
        <v>783</v>
      </c>
      <c r="G191" s="178" t="s">
        <v>136</v>
      </c>
      <c r="H191" s="179">
        <v>161.039</v>
      </c>
      <c r="I191" s="180"/>
      <c r="J191" s="181">
        <f>ROUND(I191*H191,2)</f>
        <v>0</v>
      </c>
      <c r="K191" s="177" t="s">
        <v>137</v>
      </c>
      <c r="L191" s="41"/>
      <c r="M191" s="182" t="s">
        <v>19</v>
      </c>
      <c r="N191" s="183" t="s">
        <v>43</v>
      </c>
      <c r="O191" s="66"/>
      <c r="P191" s="184">
        <f>O191*H191</f>
        <v>0</v>
      </c>
      <c r="Q191" s="184">
        <v>0.02733</v>
      </c>
      <c r="R191" s="184">
        <f>Q191*H191</f>
        <v>4.40119587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227</v>
      </c>
      <c r="AT191" s="186" t="s">
        <v>133</v>
      </c>
      <c r="AU191" s="186" t="s">
        <v>82</v>
      </c>
      <c r="AY191" s="19" t="s">
        <v>131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80</v>
      </c>
      <c r="BK191" s="187">
        <f>ROUND(I191*H191,2)</f>
        <v>0</v>
      </c>
      <c r="BL191" s="19" t="s">
        <v>227</v>
      </c>
      <c r="BM191" s="186" t="s">
        <v>784</v>
      </c>
    </row>
    <row r="192" spans="2:51" s="13" customFormat="1" ht="12">
      <c r="B192" s="188"/>
      <c r="C192" s="189"/>
      <c r="D192" s="190" t="s">
        <v>140</v>
      </c>
      <c r="E192" s="191" t="s">
        <v>19</v>
      </c>
      <c r="F192" s="192" t="s">
        <v>709</v>
      </c>
      <c r="G192" s="189"/>
      <c r="H192" s="191" t="s">
        <v>19</v>
      </c>
      <c r="I192" s="193"/>
      <c r="J192" s="189"/>
      <c r="K192" s="189"/>
      <c r="L192" s="194"/>
      <c r="M192" s="195"/>
      <c r="N192" s="196"/>
      <c r="O192" s="196"/>
      <c r="P192" s="196"/>
      <c r="Q192" s="196"/>
      <c r="R192" s="196"/>
      <c r="S192" s="196"/>
      <c r="T192" s="197"/>
      <c r="AT192" s="198" t="s">
        <v>140</v>
      </c>
      <c r="AU192" s="198" t="s">
        <v>82</v>
      </c>
      <c r="AV192" s="13" t="s">
        <v>80</v>
      </c>
      <c r="AW192" s="13" t="s">
        <v>33</v>
      </c>
      <c r="AX192" s="13" t="s">
        <v>72</v>
      </c>
      <c r="AY192" s="198" t="s">
        <v>131</v>
      </c>
    </row>
    <row r="193" spans="2:51" s="13" customFormat="1" ht="12">
      <c r="B193" s="188"/>
      <c r="C193" s="189"/>
      <c r="D193" s="190" t="s">
        <v>140</v>
      </c>
      <c r="E193" s="191" t="s">
        <v>19</v>
      </c>
      <c r="F193" s="192" t="s">
        <v>736</v>
      </c>
      <c r="G193" s="189"/>
      <c r="H193" s="191" t="s">
        <v>19</v>
      </c>
      <c r="I193" s="193"/>
      <c r="J193" s="189"/>
      <c r="K193" s="189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140</v>
      </c>
      <c r="AU193" s="198" t="s">
        <v>82</v>
      </c>
      <c r="AV193" s="13" t="s">
        <v>80</v>
      </c>
      <c r="AW193" s="13" t="s">
        <v>33</v>
      </c>
      <c r="AX193" s="13" t="s">
        <v>72</v>
      </c>
      <c r="AY193" s="198" t="s">
        <v>131</v>
      </c>
    </row>
    <row r="194" spans="2:51" s="13" customFormat="1" ht="20.4">
      <c r="B194" s="188"/>
      <c r="C194" s="189"/>
      <c r="D194" s="190" t="s">
        <v>140</v>
      </c>
      <c r="E194" s="191" t="s">
        <v>19</v>
      </c>
      <c r="F194" s="192" t="s">
        <v>737</v>
      </c>
      <c r="G194" s="189"/>
      <c r="H194" s="191" t="s">
        <v>19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140</v>
      </c>
      <c r="AU194" s="198" t="s">
        <v>82</v>
      </c>
      <c r="AV194" s="13" t="s">
        <v>80</v>
      </c>
      <c r="AW194" s="13" t="s">
        <v>33</v>
      </c>
      <c r="AX194" s="13" t="s">
        <v>72</v>
      </c>
      <c r="AY194" s="198" t="s">
        <v>131</v>
      </c>
    </row>
    <row r="195" spans="2:51" s="13" customFormat="1" ht="20.4">
      <c r="B195" s="188"/>
      <c r="C195" s="189"/>
      <c r="D195" s="190" t="s">
        <v>140</v>
      </c>
      <c r="E195" s="191" t="s">
        <v>19</v>
      </c>
      <c r="F195" s="192" t="s">
        <v>774</v>
      </c>
      <c r="G195" s="189"/>
      <c r="H195" s="191" t="s">
        <v>19</v>
      </c>
      <c r="I195" s="193"/>
      <c r="J195" s="189"/>
      <c r="K195" s="189"/>
      <c r="L195" s="194"/>
      <c r="M195" s="195"/>
      <c r="N195" s="196"/>
      <c r="O195" s="196"/>
      <c r="P195" s="196"/>
      <c r="Q195" s="196"/>
      <c r="R195" s="196"/>
      <c r="S195" s="196"/>
      <c r="T195" s="197"/>
      <c r="AT195" s="198" t="s">
        <v>140</v>
      </c>
      <c r="AU195" s="198" t="s">
        <v>82</v>
      </c>
      <c r="AV195" s="13" t="s">
        <v>80</v>
      </c>
      <c r="AW195" s="13" t="s">
        <v>33</v>
      </c>
      <c r="AX195" s="13" t="s">
        <v>72</v>
      </c>
      <c r="AY195" s="198" t="s">
        <v>131</v>
      </c>
    </row>
    <row r="196" spans="2:51" s="13" customFormat="1" ht="12">
      <c r="B196" s="188"/>
      <c r="C196" s="189"/>
      <c r="D196" s="190" t="s">
        <v>140</v>
      </c>
      <c r="E196" s="191" t="s">
        <v>19</v>
      </c>
      <c r="F196" s="192" t="s">
        <v>775</v>
      </c>
      <c r="G196" s="189"/>
      <c r="H196" s="191" t="s">
        <v>19</v>
      </c>
      <c r="I196" s="193"/>
      <c r="J196" s="189"/>
      <c r="K196" s="189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140</v>
      </c>
      <c r="AU196" s="198" t="s">
        <v>82</v>
      </c>
      <c r="AV196" s="13" t="s">
        <v>80</v>
      </c>
      <c r="AW196" s="13" t="s">
        <v>33</v>
      </c>
      <c r="AX196" s="13" t="s">
        <v>72</v>
      </c>
      <c r="AY196" s="198" t="s">
        <v>131</v>
      </c>
    </row>
    <row r="197" spans="2:51" s="14" customFormat="1" ht="20.4">
      <c r="B197" s="199"/>
      <c r="C197" s="200"/>
      <c r="D197" s="190" t="s">
        <v>140</v>
      </c>
      <c r="E197" s="201" t="s">
        <v>19</v>
      </c>
      <c r="F197" s="202" t="s">
        <v>756</v>
      </c>
      <c r="G197" s="200"/>
      <c r="H197" s="203">
        <v>11.649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140</v>
      </c>
      <c r="AU197" s="209" t="s">
        <v>82</v>
      </c>
      <c r="AV197" s="14" t="s">
        <v>82</v>
      </c>
      <c r="AW197" s="14" t="s">
        <v>33</v>
      </c>
      <c r="AX197" s="14" t="s">
        <v>72</v>
      </c>
      <c r="AY197" s="209" t="s">
        <v>131</v>
      </c>
    </row>
    <row r="198" spans="2:51" s="14" customFormat="1" ht="20.4">
      <c r="B198" s="199"/>
      <c r="C198" s="200"/>
      <c r="D198" s="190" t="s">
        <v>140</v>
      </c>
      <c r="E198" s="201" t="s">
        <v>19</v>
      </c>
      <c r="F198" s="202" t="s">
        <v>757</v>
      </c>
      <c r="G198" s="200"/>
      <c r="H198" s="203">
        <v>35.643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140</v>
      </c>
      <c r="AU198" s="209" t="s">
        <v>82</v>
      </c>
      <c r="AV198" s="14" t="s">
        <v>82</v>
      </c>
      <c r="AW198" s="14" t="s">
        <v>33</v>
      </c>
      <c r="AX198" s="14" t="s">
        <v>72</v>
      </c>
      <c r="AY198" s="209" t="s">
        <v>131</v>
      </c>
    </row>
    <row r="199" spans="2:51" s="14" customFormat="1" ht="20.4">
      <c r="B199" s="199"/>
      <c r="C199" s="200"/>
      <c r="D199" s="190" t="s">
        <v>140</v>
      </c>
      <c r="E199" s="201" t="s">
        <v>19</v>
      </c>
      <c r="F199" s="202" t="s">
        <v>758</v>
      </c>
      <c r="G199" s="200"/>
      <c r="H199" s="203">
        <v>47.524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140</v>
      </c>
      <c r="AU199" s="209" t="s">
        <v>82</v>
      </c>
      <c r="AV199" s="14" t="s">
        <v>82</v>
      </c>
      <c r="AW199" s="14" t="s">
        <v>33</v>
      </c>
      <c r="AX199" s="14" t="s">
        <v>72</v>
      </c>
      <c r="AY199" s="209" t="s">
        <v>131</v>
      </c>
    </row>
    <row r="200" spans="2:51" s="14" customFormat="1" ht="12">
      <c r="B200" s="199"/>
      <c r="C200" s="200"/>
      <c r="D200" s="190" t="s">
        <v>140</v>
      </c>
      <c r="E200" s="201" t="s">
        <v>19</v>
      </c>
      <c r="F200" s="202" t="s">
        <v>759</v>
      </c>
      <c r="G200" s="200"/>
      <c r="H200" s="203">
        <v>16.476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140</v>
      </c>
      <c r="AU200" s="209" t="s">
        <v>82</v>
      </c>
      <c r="AV200" s="14" t="s">
        <v>82</v>
      </c>
      <c r="AW200" s="14" t="s">
        <v>33</v>
      </c>
      <c r="AX200" s="14" t="s">
        <v>72</v>
      </c>
      <c r="AY200" s="209" t="s">
        <v>131</v>
      </c>
    </row>
    <row r="201" spans="2:51" s="14" customFormat="1" ht="20.4">
      <c r="B201" s="199"/>
      <c r="C201" s="200"/>
      <c r="D201" s="190" t="s">
        <v>140</v>
      </c>
      <c r="E201" s="201" t="s">
        <v>19</v>
      </c>
      <c r="F201" s="202" t="s">
        <v>760</v>
      </c>
      <c r="G201" s="200"/>
      <c r="H201" s="203">
        <v>5.497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140</v>
      </c>
      <c r="AU201" s="209" t="s">
        <v>82</v>
      </c>
      <c r="AV201" s="14" t="s">
        <v>82</v>
      </c>
      <c r="AW201" s="14" t="s">
        <v>33</v>
      </c>
      <c r="AX201" s="14" t="s">
        <v>72</v>
      </c>
      <c r="AY201" s="209" t="s">
        <v>131</v>
      </c>
    </row>
    <row r="202" spans="2:51" s="14" customFormat="1" ht="12">
      <c r="B202" s="199"/>
      <c r="C202" s="200"/>
      <c r="D202" s="190" t="s">
        <v>140</v>
      </c>
      <c r="E202" s="201" t="s">
        <v>19</v>
      </c>
      <c r="F202" s="202" t="s">
        <v>761</v>
      </c>
      <c r="G202" s="200"/>
      <c r="H202" s="203">
        <v>23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140</v>
      </c>
      <c r="AU202" s="209" t="s">
        <v>82</v>
      </c>
      <c r="AV202" s="14" t="s">
        <v>82</v>
      </c>
      <c r="AW202" s="14" t="s">
        <v>33</v>
      </c>
      <c r="AX202" s="14" t="s">
        <v>72</v>
      </c>
      <c r="AY202" s="209" t="s">
        <v>131</v>
      </c>
    </row>
    <row r="203" spans="2:51" s="14" customFormat="1" ht="20.4">
      <c r="B203" s="199"/>
      <c r="C203" s="200"/>
      <c r="D203" s="190" t="s">
        <v>140</v>
      </c>
      <c r="E203" s="201" t="s">
        <v>19</v>
      </c>
      <c r="F203" s="202" t="s">
        <v>762</v>
      </c>
      <c r="G203" s="200"/>
      <c r="H203" s="203">
        <v>21.25</v>
      </c>
      <c r="I203" s="204"/>
      <c r="J203" s="200"/>
      <c r="K203" s="200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140</v>
      </c>
      <c r="AU203" s="209" t="s">
        <v>82</v>
      </c>
      <c r="AV203" s="14" t="s">
        <v>82</v>
      </c>
      <c r="AW203" s="14" t="s">
        <v>33</v>
      </c>
      <c r="AX203" s="14" t="s">
        <v>72</v>
      </c>
      <c r="AY203" s="209" t="s">
        <v>131</v>
      </c>
    </row>
    <row r="204" spans="2:51" s="16" customFormat="1" ht="12">
      <c r="B204" s="231"/>
      <c r="C204" s="232"/>
      <c r="D204" s="190" t="s">
        <v>140</v>
      </c>
      <c r="E204" s="233" t="s">
        <v>19</v>
      </c>
      <c r="F204" s="234" t="s">
        <v>291</v>
      </c>
      <c r="G204" s="232"/>
      <c r="H204" s="235">
        <v>161.039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140</v>
      </c>
      <c r="AU204" s="241" t="s">
        <v>82</v>
      </c>
      <c r="AV204" s="16" t="s">
        <v>138</v>
      </c>
      <c r="AW204" s="16" t="s">
        <v>33</v>
      </c>
      <c r="AX204" s="16" t="s">
        <v>80</v>
      </c>
      <c r="AY204" s="241" t="s">
        <v>131</v>
      </c>
    </row>
    <row r="205" spans="1:65" s="2" customFormat="1" ht="22.8">
      <c r="A205" s="36"/>
      <c r="B205" s="37"/>
      <c r="C205" s="175" t="s">
        <v>261</v>
      </c>
      <c r="D205" s="175" t="s">
        <v>133</v>
      </c>
      <c r="E205" s="176" t="s">
        <v>785</v>
      </c>
      <c r="F205" s="177" t="s">
        <v>786</v>
      </c>
      <c r="G205" s="178" t="s">
        <v>136</v>
      </c>
      <c r="H205" s="179">
        <v>87.87</v>
      </c>
      <c r="I205" s="180"/>
      <c r="J205" s="181">
        <f>ROUND(I205*H205,2)</f>
        <v>0</v>
      </c>
      <c r="K205" s="177" t="s">
        <v>137</v>
      </c>
      <c r="L205" s="41"/>
      <c r="M205" s="182" t="s">
        <v>19</v>
      </c>
      <c r="N205" s="183" t="s">
        <v>43</v>
      </c>
      <c r="O205" s="66"/>
      <c r="P205" s="184">
        <f>O205*H205</f>
        <v>0</v>
      </c>
      <c r="Q205" s="184">
        <v>0.0364</v>
      </c>
      <c r="R205" s="184">
        <f>Q205*H205</f>
        <v>3.1984680000000005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227</v>
      </c>
      <c r="AT205" s="186" t="s">
        <v>133</v>
      </c>
      <c r="AU205" s="186" t="s">
        <v>82</v>
      </c>
      <c r="AY205" s="19" t="s">
        <v>131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80</v>
      </c>
      <c r="BK205" s="187">
        <f>ROUND(I205*H205,2)</f>
        <v>0</v>
      </c>
      <c r="BL205" s="19" t="s">
        <v>227</v>
      </c>
      <c r="BM205" s="186" t="s">
        <v>787</v>
      </c>
    </row>
    <row r="206" spans="2:51" s="13" customFormat="1" ht="12">
      <c r="B206" s="188"/>
      <c r="C206" s="189"/>
      <c r="D206" s="190" t="s">
        <v>140</v>
      </c>
      <c r="E206" s="191" t="s">
        <v>19</v>
      </c>
      <c r="F206" s="192" t="s">
        <v>709</v>
      </c>
      <c r="G206" s="189"/>
      <c r="H206" s="191" t="s">
        <v>19</v>
      </c>
      <c r="I206" s="193"/>
      <c r="J206" s="189"/>
      <c r="K206" s="189"/>
      <c r="L206" s="194"/>
      <c r="M206" s="195"/>
      <c r="N206" s="196"/>
      <c r="O206" s="196"/>
      <c r="P206" s="196"/>
      <c r="Q206" s="196"/>
      <c r="R206" s="196"/>
      <c r="S206" s="196"/>
      <c r="T206" s="197"/>
      <c r="AT206" s="198" t="s">
        <v>140</v>
      </c>
      <c r="AU206" s="198" t="s">
        <v>82</v>
      </c>
      <c r="AV206" s="13" t="s">
        <v>80</v>
      </c>
      <c r="AW206" s="13" t="s">
        <v>33</v>
      </c>
      <c r="AX206" s="13" t="s">
        <v>72</v>
      </c>
      <c r="AY206" s="198" t="s">
        <v>131</v>
      </c>
    </row>
    <row r="207" spans="2:51" s="13" customFormat="1" ht="12">
      <c r="B207" s="188"/>
      <c r="C207" s="189"/>
      <c r="D207" s="190" t="s">
        <v>140</v>
      </c>
      <c r="E207" s="191" t="s">
        <v>19</v>
      </c>
      <c r="F207" s="192" t="s">
        <v>788</v>
      </c>
      <c r="G207" s="189"/>
      <c r="H207" s="191" t="s">
        <v>19</v>
      </c>
      <c r="I207" s="193"/>
      <c r="J207" s="189"/>
      <c r="K207" s="189"/>
      <c r="L207" s="194"/>
      <c r="M207" s="195"/>
      <c r="N207" s="196"/>
      <c r="O207" s="196"/>
      <c r="P207" s="196"/>
      <c r="Q207" s="196"/>
      <c r="R207" s="196"/>
      <c r="S207" s="196"/>
      <c r="T207" s="197"/>
      <c r="AT207" s="198" t="s">
        <v>140</v>
      </c>
      <c r="AU207" s="198" t="s">
        <v>82</v>
      </c>
      <c r="AV207" s="13" t="s">
        <v>80</v>
      </c>
      <c r="AW207" s="13" t="s">
        <v>33</v>
      </c>
      <c r="AX207" s="13" t="s">
        <v>72</v>
      </c>
      <c r="AY207" s="198" t="s">
        <v>131</v>
      </c>
    </row>
    <row r="208" spans="2:51" s="13" customFormat="1" ht="20.4">
      <c r="B208" s="188"/>
      <c r="C208" s="189"/>
      <c r="D208" s="190" t="s">
        <v>140</v>
      </c>
      <c r="E208" s="191" t="s">
        <v>19</v>
      </c>
      <c r="F208" s="192" t="s">
        <v>737</v>
      </c>
      <c r="G208" s="189"/>
      <c r="H208" s="191" t="s">
        <v>19</v>
      </c>
      <c r="I208" s="193"/>
      <c r="J208" s="189"/>
      <c r="K208" s="189"/>
      <c r="L208" s="194"/>
      <c r="M208" s="195"/>
      <c r="N208" s="196"/>
      <c r="O208" s="196"/>
      <c r="P208" s="196"/>
      <c r="Q208" s="196"/>
      <c r="R208" s="196"/>
      <c r="S208" s="196"/>
      <c r="T208" s="197"/>
      <c r="AT208" s="198" t="s">
        <v>140</v>
      </c>
      <c r="AU208" s="198" t="s">
        <v>82</v>
      </c>
      <c r="AV208" s="13" t="s">
        <v>80</v>
      </c>
      <c r="AW208" s="13" t="s">
        <v>33</v>
      </c>
      <c r="AX208" s="13" t="s">
        <v>72</v>
      </c>
      <c r="AY208" s="198" t="s">
        <v>131</v>
      </c>
    </row>
    <row r="209" spans="2:51" s="13" customFormat="1" ht="20.4">
      <c r="B209" s="188"/>
      <c r="C209" s="189"/>
      <c r="D209" s="190" t="s">
        <v>140</v>
      </c>
      <c r="E209" s="191" t="s">
        <v>19</v>
      </c>
      <c r="F209" s="192" t="s">
        <v>774</v>
      </c>
      <c r="G209" s="189"/>
      <c r="H209" s="191" t="s">
        <v>19</v>
      </c>
      <c r="I209" s="193"/>
      <c r="J209" s="189"/>
      <c r="K209" s="189"/>
      <c r="L209" s="194"/>
      <c r="M209" s="195"/>
      <c r="N209" s="196"/>
      <c r="O209" s="196"/>
      <c r="P209" s="196"/>
      <c r="Q209" s="196"/>
      <c r="R209" s="196"/>
      <c r="S209" s="196"/>
      <c r="T209" s="197"/>
      <c r="AT209" s="198" t="s">
        <v>140</v>
      </c>
      <c r="AU209" s="198" t="s">
        <v>82</v>
      </c>
      <c r="AV209" s="13" t="s">
        <v>80</v>
      </c>
      <c r="AW209" s="13" t="s">
        <v>33</v>
      </c>
      <c r="AX209" s="13" t="s">
        <v>72</v>
      </c>
      <c r="AY209" s="198" t="s">
        <v>131</v>
      </c>
    </row>
    <row r="210" spans="2:51" s="13" customFormat="1" ht="12">
      <c r="B210" s="188"/>
      <c r="C210" s="189"/>
      <c r="D210" s="190" t="s">
        <v>140</v>
      </c>
      <c r="E210" s="191" t="s">
        <v>19</v>
      </c>
      <c r="F210" s="192" t="s">
        <v>775</v>
      </c>
      <c r="G210" s="189"/>
      <c r="H210" s="191" t="s">
        <v>19</v>
      </c>
      <c r="I210" s="193"/>
      <c r="J210" s="189"/>
      <c r="K210" s="189"/>
      <c r="L210" s="194"/>
      <c r="M210" s="195"/>
      <c r="N210" s="196"/>
      <c r="O210" s="196"/>
      <c r="P210" s="196"/>
      <c r="Q210" s="196"/>
      <c r="R210" s="196"/>
      <c r="S210" s="196"/>
      <c r="T210" s="197"/>
      <c r="AT210" s="198" t="s">
        <v>140</v>
      </c>
      <c r="AU210" s="198" t="s">
        <v>82</v>
      </c>
      <c r="AV210" s="13" t="s">
        <v>80</v>
      </c>
      <c r="AW210" s="13" t="s">
        <v>33</v>
      </c>
      <c r="AX210" s="13" t="s">
        <v>72</v>
      </c>
      <c r="AY210" s="198" t="s">
        <v>131</v>
      </c>
    </row>
    <row r="211" spans="2:51" s="14" customFormat="1" ht="12">
      <c r="B211" s="199"/>
      <c r="C211" s="200"/>
      <c r="D211" s="190" t="s">
        <v>140</v>
      </c>
      <c r="E211" s="201" t="s">
        <v>19</v>
      </c>
      <c r="F211" s="202" t="s">
        <v>766</v>
      </c>
      <c r="G211" s="200"/>
      <c r="H211" s="203">
        <v>20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140</v>
      </c>
      <c r="AU211" s="209" t="s">
        <v>82</v>
      </c>
      <c r="AV211" s="14" t="s">
        <v>82</v>
      </c>
      <c r="AW211" s="14" t="s">
        <v>33</v>
      </c>
      <c r="AX211" s="14" t="s">
        <v>72</v>
      </c>
      <c r="AY211" s="209" t="s">
        <v>131</v>
      </c>
    </row>
    <row r="212" spans="2:51" s="14" customFormat="1" ht="20.4">
      <c r="B212" s="199"/>
      <c r="C212" s="200"/>
      <c r="D212" s="190" t="s">
        <v>140</v>
      </c>
      <c r="E212" s="201" t="s">
        <v>19</v>
      </c>
      <c r="F212" s="202" t="s">
        <v>767</v>
      </c>
      <c r="G212" s="200"/>
      <c r="H212" s="203">
        <v>25.6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140</v>
      </c>
      <c r="AU212" s="209" t="s">
        <v>82</v>
      </c>
      <c r="AV212" s="14" t="s">
        <v>82</v>
      </c>
      <c r="AW212" s="14" t="s">
        <v>33</v>
      </c>
      <c r="AX212" s="14" t="s">
        <v>72</v>
      </c>
      <c r="AY212" s="209" t="s">
        <v>131</v>
      </c>
    </row>
    <row r="213" spans="2:51" s="14" customFormat="1" ht="20.4">
      <c r="B213" s="199"/>
      <c r="C213" s="200"/>
      <c r="D213" s="190" t="s">
        <v>140</v>
      </c>
      <c r="E213" s="201" t="s">
        <v>19</v>
      </c>
      <c r="F213" s="202" t="s">
        <v>768</v>
      </c>
      <c r="G213" s="200"/>
      <c r="H213" s="203">
        <v>31.62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140</v>
      </c>
      <c r="AU213" s="209" t="s">
        <v>82</v>
      </c>
      <c r="AV213" s="14" t="s">
        <v>82</v>
      </c>
      <c r="AW213" s="14" t="s">
        <v>33</v>
      </c>
      <c r="AX213" s="14" t="s">
        <v>72</v>
      </c>
      <c r="AY213" s="209" t="s">
        <v>131</v>
      </c>
    </row>
    <row r="214" spans="2:51" s="14" customFormat="1" ht="12">
      <c r="B214" s="199"/>
      <c r="C214" s="200"/>
      <c r="D214" s="190" t="s">
        <v>140</v>
      </c>
      <c r="E214" s="201" t="s">
        <v>19</v>
      </c>
      <c r="F214" s="202" t="s">
        <v>769</v>
      </c>
      <c r="G214" s="200"/>
      <c r="H214" s="203">
        <v>10.65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140</v>
      </c>
      <c r="AU214" s="209" t="s">
        <v>82</v>
      </c>
      <c r="AV214" s="14" t="s">
        <v>82</v>
      </c>
      <c r="AW214" s="14" t="s">
        <v>33</v>
      </c>
      <c r="AX214" s="14" t="s">
        <v>72</v>
      </c>
      <c r="AY214" s="209" t="s">
        <v>131</v>
      </c>
    </row>
    <row r="215" spans="2:51" s="16" customFormat="1" ht="12">
      <c r="B215" s="231"/>
      <c r="C215" s="232"/>
      <c r="D215" s="190" t="s">
        <v>140</v>
      </c>
      <c r="E215" s="233" t="s">
        <v>19</v>
      </c>
      <c r="F215" s="234" t="s">
        <v>291</v>
      </c>
      <c r="G215" s="232"/>
      <c r="H215" s="235">
        <v>87.87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140</v>
      </c>
      <c r="AU215" s="241" t="s">
        <v>82</v>
      </c>
      <c r="AV215" s="16" t="s">
        <v>138</v>
      </c>
      <c r="AW215" s="16" t="s">
        <v>33</v>
      </c>
      <c r="AX215" s="16" t="s">
        <v>80</v>
      </c>
      <c r="AY215" s="241" t="s">
        <v>131</v>
      </c>
    </row>
    <row r="216" spans="1:65" s="2" customFormat="1" ht="22.8">
      <c r="A216" s="36"/>
      <c r="B216" s="37"/>
      <c r="C216" s="175" t="s">
        <v>7</v>
      </c>
      <c r="D216" s="175" t="s">
        <v>133</v>
      </c>
      <c r="E216" s="176" t="s">
        <v>789</v>
      </c>
      <c r="F216" s="177" t="s">
        <v>790</v>
      </c>
      <c r="G216" s="178" t="s">
        <v>700</v>
      </c>
      <c r="H216" s="179">
        <v>1</v>
      </c>
      <c r="I216" s="180"/>
      <c r="J216" s="181">
        <f>ROUND(I216*H216,2)</f>
        <v>0</v>
      </c>
      <c r="K216" s="177" t="s">
        <v>151</v>
      </c>
      <c r="L216" s="41"/>
      <c r="M216" s="182" t="s">
        <v>19</v>
      </c>
      <c r="N216" s="183" t="s">
        <v>43</v>
      </c>
      <c r="O216" s="66"/>
      <c r="P216" s="184">
        <f>O216*H216</f>
        <v>0</v>
      </c>
      <c r="Q216" s="184">
        <v>0.0364</v>
      </c>
      <c r="R216" s="184">
        <f>Q216*H216</f>
        <v>0.0364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227</v>
      </c>
      <c r="AT216" s="186" t="s">
        <v>133</v>
      </c>
      <c r="AU216" s="186" t="s">
        <v>82</v>
      </c>
      <c r="AY216" s="19" t="s">
        <v>131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80</v>
      </c>
      <c r="BK216" s="187">
        <f>ROUND(I216*H216,2)</f>
        <v>0</v>
      </c>
      <c r="BL216" s="19" t="s">
        <v>227</v>
      </c>
      <c r="BM216" s="186" t="s">
        <v>791</v>
      </c>
    </row>
    <row r="217" spans="2:51" s="13" customFormat="1" ht="12">
      <c r="B217" s="188"/>
      <c r="C217" s="189"/>
      <c r="D217" s="190" t="s">
        <v>140</v>
      </c>
      <c r="E217" s="191" t="s">
        <v>19</v>
      </c>
      <c r="F217" s="192" t="s">
        <v>709</v>
      </c>
      <c r="G217" s="189"/>
      <c r="H217" s="191" t="s">
        <v>19</v>
      </c>
      <c r="I217" s="193"/>
      <c r="J217" s="189"/>
      <c r="K217" s="189"/>
      <c r="L217" s="194"/>
      <c r="M217" s="195"/>
      <c r="N217" s="196"/>
      <c r="O217" s="196"/>
      <c r="P217" s="196"/>
      <c r="Q217" s="196"/>
      <c r="R217" s="196"/>
      <c r="S217" s="196"/>
      <c r="T217" s="197"/>
      <c r="AT217" s="198" t="s">
        <v>140</v>
      </c>
      <c r="AU217" s="198" t="s">
        <v>82</v>
      </c>
      <c r="AV217" s="13" t="s">
        <v>80</v>
      </c>
      <c r="AW217" s="13" t="s">
        <v>33</v>
      </c>
      <c r="AX217" s="13" t="s">
        <v>72</v>
      </c>
      <c r="AY217" s="198" t="s">
        <v>131</v>
      </c>
    </row>
    <row r="218" spans="2:51" s="14" customFormat="1" ht="12">
      <c r="B218" s="199"/>
      <c r="C218" s="200"/>
      <c r="D218" s="190" t="s">
        <v>140</v>
      </c>
      <c r="E218" s="201" t="s">
        <v>19</v>
      </c>
      <c r="F218" s="202" t="s">
        <v>792</v>
      </c>
      <c r="G218" s="200"/>
      <c r="H218" s="203">
        <v>1</v>
      </c>
      <c r="I218" s="204"/>
      <c r="J218" s="200"/>
      <c r="K218" s="200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140</v>
      </c>
      <c r="AU218" s="209" t="s">
        <v>82</v>
      </c>
      <c r="AV218" s="14" t="s">
        <v>82</v>
      </c>
      <c r="AW218" s="14" t="s">
        <v>33</v>
      </c>
      <c r="AX218" s="14" t="s">
        <v>80</v>
      </c>
      <c r="AY218" s="209" t="s">
        <v>131</v>
      </c>
    </row>
    <row r="219" spans="2:51" s="13" customFormat="1" ht="20.4">
      <c r="B219" s="188"/>
      <c r="C219" s="189"/>
      <c r="D219" s="190" t="s">
        <v>140</v>
      </c>
      <c r="E219" s="191" t="s">
        <v>19</v>
      </c>
      <c r="F219" s="192" t="s">
        <v>793</v>
      </c>
      <c r="G219" s="189"/>
      <c r="H219" s="191" t="s">
        <v>19</v>
      </c>
      <c r="I219" s="193"/>
      <c r="J219" s="189"/>
      <c r="K219" s="189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140</v>
      </c>
      <c r="AU219" s="198" t="s">
        <v>82</v>
      </c>
      <c r="AV219" s="13" t="s">
        <v>80</v>
      </c>
      <c r="AW219" s="13" t="s">
        <v>33</v>
      </c>
      <c r="AX219" s="13" t="s">
        <v>72</v>
      </c>
      <c r="AY219" s="198" t="s">
        <v>131</v>
      </c>
    </row>
    <row r="220" spans="2:51" s="13" customFormat="1" ht="12">
      <c r="B220" s="188"/>
      <c r="C220" s="189"/>
      <c r="D220" s="190" t="s">
        <v>140</v>
      </c>
      <c r="E220" s="191" t="s">
        <v>19</v>
      </c>
      <c r="F220" s="192" t="s">
        <v>794</v>
      </c>
      <c r="G220" s="189"/>
      <c r="H220" s="191" t="s">
        <v>19</v>
      </c>
      <c r="I220" s="193"/>
      <c r="J220" s="189"/>
      <c r="K220" s="189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140</v>
      </c>
      <c r="AU220" s="198" t="s">
        <v>82</v>
      </c>
      <c r="AV220" s="13" t="s">
        <v>80</v>
      </c>
      <c r="AW220" s="13" t="s">
        <v>33</v>
      </c>
      <c r="AX220" s="13" t="s">
        <v>72</v>
      </c>
      <c r="AY220" s="198" t="s">
        <v>131</v>
      </c>
    </row>
    <row r="221" spans="1:65" s="2" customFormat="1" ht="22.8">
      <c r="A221" s="36"/>
      <c r="B221" s="37"/>
      <c r="C221" s="175" t="s">
        <v>276</v>
      </c>
      <c r="D221" s="175" t="s">
        <v>133</v>
      </c>
      <c r="E221" s="176" t="s">
        <v>795</v>
      </c>
      <c r="F221" s="177" t="s">
        <v>796</v>
      </c>
      <c r="G221" s="178" t="s">
        <v>136</v>
      </c>
      <c r="H221" s="179">
        <v>585.569</v>
      </c>
      <c r="I221" s="180"/>
      <c r="J221" s="181">
        <f>ROUND(I221*H221,2)</f>
        <v>0</v>
      </c>
      <c r="K221" s="177" t="s">
        <v>151</v>
      </c>
      <c r="L221" s="41"/>
      <c r="M221" s="182" t="s">
        <v>19</v>
      </c>
      <c r="N221" s="183" t="s">
        <v>43</v>
      </c>
      <c r="O221" s="66"/>
      <c r="P221" s="184">
        <f>O221*H221</f>
        <v>0</v>
      </c>
      <c r="Q221" s="184">
        <v>0.0364</v>
      </c>
      <c r="R221" s="184">
        <f>Q221*H221</f>
        <v>21.3147116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227</v>
      </c>
      <c r="AT221" s="186" t="s">
        <v>133</v>
      </c>
      <c r="AU221" s="186" t="s">
        <v>82</v>
      </c>
      <c r="AY221" s="19" t="s">
        <v>131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80</v>
      </c>
      <c r="BK221" s="187">
        <f>ROUND(I221*H221,2)</f>
        <v>0</v>
      </c>
      <c r="BL221" s="19" t="s">
        <v>227</v>
      </c>
      <c r="BM221" s="186" t="s">
        <v>797</v>
      </c>
    </row>
    <row r="222" spans="2:51" s="13" customFormat="1" ht="12">
      <c r="B222" s="188"/>
      <c r="C222" s="189"/>
      <c r="D222" s="190" t="s">
        <v>140</v>
      </c>
      <c r="E222" s="191" t="s">
        <v>19</v>
      </c>
      <c r="F222" s="192" t="s">
        <v>709</v>
      </c>
      <c r="G222" s="189"/>
      <c r="H222" s="191" t="s">
        <v>19</v>
      </c>
      <c r="I222" s="193"/>
      <c r="J222" s="189"/>
      <c r="K222" s="189"/>
      <c r="L222" s="194"/>
      <c r="M222" s="195"/>
      <c r="N222" s="196"/>
      <c r="O222" s="196"/>
      <c r="P222" s="196"/>
      <c r="Q222" s="196"/>
      <c r="R222" s="196"/>
      <c r="S222" s="196"/>
      <c r="T222" s="197"/>
      <c r="AT222" s="198" t="s">
        <v>140</v>
      </c>
      <c r="AU222" s="198" t="s">
        <v>82</v>
      </c>
      <c r="AV222" s="13" t="s">
        <v>80</v>
      </c>
      <c r="AW222" s="13" t="s">
        <v>33</v>
      </c>
      <c r="AX222" s="13" t="s">
        <v>72</v>
      </c>
      <c r="AY222" s="198" t="s">
        <v>131</v>
      </c>
    </row>
    <row r="223" spans="2:51" s="13" customFormat="1" ht="12">
      <c r="B223" s="188"/>
      <c r="C223" s="189"/>
      <c r="D223" s="190" t="s">
        <v>140</v>
      </c>
      <c r="E223" s="191" t="s">
        <v>19</v>
      </c>
      <c r="F223" s="192" t="s">
        <v>798</v>
      </c>
      <c r="G223" s="189"/>
      <c r="H223" s="191" t="s">
        <v>19</v>
      </c>
      <c r="I223" s="193"/>
      <c r="J223" s="189"/>
      <c r="K223" s="189"/>
      <c r="L223" s="194"/>
      <c r="M223" s="195"/>
      <c r="N223" s="196"/>
      <c r="O223" s="196"/>
      <c r="P223" s="196"/>
      <c r="Q223" s="196"/>
      <c r="R223" s="196"/>
      <c r="S223" s="196"/>
      <c r="T223" s="197"/>
      <c r="AT223" s="198" t="s">
        <v>140</v>
      </c>
      <c r="AU223" s="198" t="s">
        <v>82</v>
      </c>
      <c r="AV223" s="13" t="s">
        <v>80</v>
      </c>
      <c r="AW223" s="13" t="s">
        <v>33</v>
      </c>
      <c r="AX223" s="13" t="s">
        <v>72</v>
      </c>
      <c r="AY223" s="198" t="s">
        <v>131</v>
      </c>
    </row>
    <row r="224" spans="2:51" s="13" customFormat="1" ht="20.4">
      <c r="B224" s="188"/>
      <c r="C224" s="189"/>
      <c r="D224" s="190" t="s">
        <v>140</v>
      </c>
      <c r="E224" s="191" t="s">
        <v>19</v>
      </c>
      <c r="F224" s="192" t="s">
        <v>793</v>
      </c>
      <c r="G224" s="189"/>
      <c r="H224" s="191" t="s">
        <v>19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140</v>
      </c>
      <c r="AU224" s="198" t="s">
        <v>82</v>
      </c>
      <c r="AV224" s="13" t="s">
        <v>80</v>
      </c>
      <c r="AW224" s="13" t="s">
        <v>33</v>
      </c>
      <c r="AX224" s="13" t="s">
        <v>72</v>
      </c>
      <c r="AY224" s="198" t="s">
        <v>131</v>
      </c>
    </row>
    <row r="225" spans="2:51" s="14" customFormat="1" ht="12">
      <c r="B225" s="199"/>
      <c r="C225" s="200"/>
      <c r="D225" s="190" t="s">
        <v>140</v>
      </c>
      <c r="E225" s="201" t="s">
        <v>19</v>
      </c>
      <c r="F225" s="202" t="s">
        <v>799</v>
      </c>
      <c r="G225" s="200"/>
      <c r="H225" s="203">
        <v>585.569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140</v>
      </c>
      <c r="AU225" s="209" t="s">
        <v>82</v>
      </c>
      <c r="AV225" s="14" t="s">
        <v>82</v>
      </c>
      <c r="AW225" s="14" t="s">
        <v>33</v>
      </c>
      <c r="AX225" s="14" t="s">
        <v>80</v>
      </c>
      <c r="AY225" s="209" t="s">
        <v>131</v>
      </c>
    </row>
    <row r="226" spans="1:65" s="2" customFormat="1" ht="33" customHeight="1">
      <c r="A226" s="36"/>
      <c r="B226" s="37"/>
      <c r="C226" s="175" t="s">
        <v>282</v>
      </c>
      <c r="D226" s="175" t="s">
        <v>133</v>
      </c>
      <c r="E226" s="176" t="s">
        <v>800</v>
      </c>
      <c r="F226" s="177" t="s">
        <v>801</v>
      </c>
      <c r="G226" s="178" t="s">
        <v>136</v>
      </c>
      <c r="H226" s="179">
        <v>585.569</v>
      </c>
      <c r="I226" s="180"/>
      <c r="J226" s="181">
        <f>ROUND(I226*H226,2)</f>
        <v>0</v>
      </c>
      <c r="K226" s="177" t="s">
        <v>151</v>
      </c>
      <c r="L226" s="41"/>
      <c r="M226" s="182" t="s">
        <v>19</v>
      </c>
      <c r="N226" s="183" t="s">
        <v>43</v>
      </c>
      <c r="O226" s="66"/>
      <c r="P226" s="184">
        <f>O226*H226</f>
        <v>0</v>
      </c>
      <c r="Q226" s="184">
        <v>0.0364</v>
      </c>
      <c r="R226" s="184">
        <f>Q226*H226</f>
        <v>21.3147116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227</v>
      </c>
      <c r="AT226" s="186" t="s">
        <v>133</v>
      </c>
      <c r="AU226" s="186" t="s">
        <v>82</v>
      </c>
      <c r="AY226" s="19" t="s">
        <v>131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80</v>
      </c>
      <c r="BK226" s="187">
        <f>ROUND(I226*H226,2)</f>
        <v>0</v>
      </c>
      <c r="BL226" s="19" t="s">
        <v>227</v>
      </c>
      <c r="BM226" s="186" t="s">
        <v>802</v>
      </c>
    </row>
    <row r="227" spans="2:51" s="13" customFormat="1" ht="12">
      <c r="B227" s="188"/>
      <c r="C227" s="189"/>
      <c r="D227" s="190" t="s">
        <v>140</v>
      </c>
      <c r="E227" s="191" t="s">
        <v>19</v>
      </c>
      <c r="F227" s="192" t="s">
        <v>709</v>
      </c>
      <c r="G227" s="189"/>
      <c r="H227" s="191" t="s">
        <v>19</v>
      </c>
      <c r="I227" s="193"/>
      <c r="J227" s="189"/>
      <c r="K227" s="189"/>
      <c r="L227" s="194"/>
      <c r="M227" s="195"/>
      <c r="N227" s="196"/>
      <c r="O227" s="196"/>
      <c r="P227" s="196"/>
      <c r="Q227" s="196"/>
      <c r="R227" s="196"/>
      <c r="S227" s="196"/>
      <c r="T227" s="197"/>
      <c r="AT227" s="198" t="s">
        <v>140</v>
      </c>
      <c r="AU227" s="198" t="s">
        <v>82</v>
      </c>
      <c r="AV227" s="13" t="s">
        <v>80</v>
      </c>
      <c r="AW227" s="13" t="s">
        <v>33</v>
      </c>
      <c r="AX227" s="13" t="s">
        <v>72</v>
      </c>
      <c r="AY227" s="198" t="s">
        <v>131</v>
      </c>
    </row>
    <row r="228" spans="2:51" s="13" customFormat="1" ht="12">
      <c r="B228" s="188"/>
      <c r="C228" s="189"/>
      <c r="D228" s="190" t="s">
        <v>140</v>
      </c>
      <c r="E228" s="191" t="s">
        <v>19</v>
      </c>
      <c r="F228" s="192" t="s">
        <v>803</v>
      </c>
      <c r="G228" s="189"/>
      <c r="H228" s="191" t="s">
        <v>19</v>
      </c>
      <c r="I228" s="193"/>
      <c r="J228" s="189"/>
      <c r="K228" s="189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140</v>
      </c>
      <c r="AU228" s="198" t="s">
        <v>82</v>
      </c>
      <c r="AV228" s="13" t="s">
        <v>80</v>
      </c>
      <c r="AW228" s="13" t="s">
        <v>33</v>
      </c>
      <c r="AX228" s="13" t="s">
        <v>72</v>
      </c>
      <c r="AY228" s="198" t="s">
        <v>131</v>
      </c>
    </row>
    <row r="229" spans="2:51" s="13" customFormat="1" ht="20.4">
      <c r="B229" s="188"/>
      <c r="C229" s="189"/>
      <c r="D229" s="190" t="s">
        <v>140</v>
      </c>
      <c r="E229" s="191" t="s">
        <v>19</v>
      </c>
      <c r="F229" s="192" t="s">
        <v>793</v>
      </c>
      <c r="G229" s="189"/>
      <c r="H229" s="191" t="s">
        <v>19</v>
      </c>
      <c r="I229" s="193"/>
      <c r="J229" s="189"/>
      <c r="K229" s="189"/>
      <c r="L229" s="194"/>
      <c r="M229" s="195"/>
      <c r="N229" s="196"/>
      <c r="O229" s="196"/>
      <c r="P229" s="196"/>
      <c r="Q229" s="196"/>
      <c r="R229" s="196"/>
      <c r="S229" s="196"/>
      <c r="T229" s="197"/>
      <c r="AT229" s="198" t="s">
        <v>140</v>
      </c>
      <c r="AU229" s="198" t="s">
        <v>82</v>
      </c>
      <c r="AV229" s="13" t="s">
        <v>80</v>
      </c>
      <c r="AW229" s="13" t="s">
        <v>33</v>
      </c>
      <c r="AX229" s="13" t="s">
        <v>72</v>
      </c>
      <c r="AY229" s="198" t="s">
        <v>131</v>
      </c>
    </row>
    <row r="230" spans="2:51" s="14" customFormat="1" ht="12">
      <c r="B230" s="199"/>
      <c r="C230" s="200"/>
      <c r="D230" s="190" t="s">
        <v>140</v>
      </c>
      <c r="E230" s="201" t="s">
        <v>19</v>
      </c>
      <c r="F230" s="202" t="s">
        <v>799</v>
      </c>
      <c r="G230" s="200"/>
      <c r="H230" s="203">
        <v>585.569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140</v>
      </c>
      <c r="AU230" s="209" t="s">
        <v>82</v>
      </c>
      <c r="AV230" s="14" t="s">
        <v>82</v>
      </c>
      <c r="AW230" s="14" t="s">
        <v>33</v>
      </c>
      <c r="AX230" s="14" t="s">
        <v>80</v>
      </c>
      <c r="AY230" s="209" t="s">
        <v>131</v>
      </c>
    </row>
    <row r="231" spans="1:65" s="2" customFormat="1" ht="22.8">
      <c r="A231" s="36"/>
      <c r="B231" s="37"/>
      <c r="C231" s="175" t="s">
        <v>292</v>
      </c>
      <c r="D231" s="175" t="s">
        <v>133</v>
      </c>
      <c r="E231" s="176" t="s">
        <v>804</v>
      </c>
      <c r="F231" s="177" t="s">
        <v>805</v>
      </c>
      <c r="G231" s="178" t="s">
        <v>136</v>
      </c>
      <c r="H231" s="179">
        <v>29.278</v>
      </c>
      <c r="I231" s="180"/>
      <c r="J231" s="181">
        <f>ROUND(I231*H231,2)</f>
        <v>0</v>
      </c>
      <c r="K231" s="177" t="s">
        <v>151</v>
      </c>
      <c r="L231" s="41"/>
      <c r="M231" s="182" t="s">
        <v>19</v>
      </c>
      <c r="N231" s="183" t="s">
        <v>43</v>
      </c>
      <c r="O231" s="66"/>
      <c r="P231" s="184">
        <f>O231*H231</f>
        <v>0</v>
      </c>
      <c r="Q231" s="184">
        <v>0.0364</v>
      </c>
      <c r="R231" s="184">
        <f>Q231*H231</f>
        <v>1.0657192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227</v>
      </c>
      <c r="AT231" s="186" t="s">
        <v>133</v>
      </c>
      <c r="AU231" s="186" t="s">
        <v>82</v>
      </c>
      <c r="AY231" s="19" t="s">
        <v>131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80</v>
      </c>
      <c r="BK231" s="187">
        <f>ROUND(I231*H231,2)</f>
        <v>0</v>
      </c>
      <c r="BL231" s="19" t="s">
        <v>227</v>
      </c>
      <c r="BM231" s="186" t="s">
        <v>806</v>
      </c>
    </row>
    <row r="232" spans="2:51" s="13" customFormat="1" ht="12">
      <c r="B232" s="188"/>
      <c r="C232" s="189"/>
      <c r="D232" s="190" t="s">
        <v>140</v>
      </c>
      <c r="E232" s="191" t="s">
        <v>19</v>
      </c>
      <c r="F232" s="192" t="s">
        <v>709</v>
      </c>
      <c r="G232" s="189"/>
      <c r="H232" s="191" t="s">
        <v>19</v>
      </c>
      <c r="I232" s="193"/>
      <c r="J232" s="189"/>
      <c r="K232" s="189"/>
      <c r="L232" s="194"/>
      <c r="M232" s="195"/>
      <c r="N232" s="196"/>
      <c r="O232" s="196"/>
      <c r="P232" s="196"/>
      <c r="Q232" s="196"/>
      <c r="R232" s="196"/>
      <c r="S232" s="196"/>
      <c r="T232" s="197"/>
      <c r="AT232" s="198" t="s">
        <v>140</v>
      </c>
      <c r="AU232" s="198" t="s">
        <v>82</v>
      </c>
      <c r="AV232" s="13" t="s">
        <v>80</v>
      </c>
      <c r="AW232" s="13" t="s">
        <v>33</v>
      </c>
      <c r="AX232" s="13" t="s">
        <v>72</v>
      </c>
      <c r="AY232" s="198" t="s">
        <v>131</v>
      </c>
    </row>
    <row r="233" spans="2:51" s="13" customFormat="1" ht="12">
      <c r="B233" s="188"/>
      <c r="C233" s="189"/>
      <c r="D233" s="190" t="s">
        <v>140</v>
      </c>
      <c r="E233" s="191" t="s">
        <v>19</v>
      </c>
      <c r="F233" s="192" t="s">
        <v>803</v>
      </c>
      <c r="G233" s="189"/>
      <c r="H233" s="191" t="s">
        <v>19</v>
      </c>
      <c r="I233" s="193"/>
      <c r="J233" s="189"/>
      <c r="K233" s="189"/>
      <c r="L233" s="194"/>
      <c r="M233" s="195"/>
      <c r="N233" s="196"/>
      <c r="O233" s="196"/>
      <c r="P233" s="196"/>
      <c r="Q233" s="196"/>
      <c r="R233" s="196"/>
      <c r="S233" s="196"/>
      <c r="T233" s="197"/>
      <c r="AT233" s="198" t="s">
        <v>140</v>
      </c>
      <c r="AU233" s="198" t="s">
        <v>82</v>
      </c>
      <c r="AV233" s="13" t="s">
        <v>80</v>
      </c>
      <c r="AW233" s="13" t="s">
        <v>33</v>
      </c>
      <c r="AX233" s="13" t="s">
        <v>72</v>
      </c>
      <c r="AY233" s="198" t="s">
        <v>131</v>
      </c>
    </row>
    <row r="234" spans="2:51" s="13" customFormat="1" ht="20.4">
      <c r="B234" s="188"/>
      <c r="C234" s="189"/>
      <c r="D234" s="190" t="s">
        <v>140</v>
      </c>
      <c r="E234" s="191" t="s">
        <v>19</v>
      </c>
      <c r="F234" s="192" t="s">
        <v>793</v>
      </c>
      <c r="G234" s="189"/>
      <c r="H234" s="191" t="s">
        <v>19</v>
      </c>
      <c r="I234" s="193"/>
      <c r="J234" s="189"/>
      <c r="K234" s="189"/>
      <c r="L234" s="194"/>
      <c r="M234" s="195"/>
      <c r="N234" s="196"/>
      <c r="O234" s="196"/>
      <c r="P234" s="196"/>
      <c r="Q234" s="196"/>
      <c r="R234" s="196"/>
      <c r="S234" s="196"/>
      <c r="T234" s="197"/>
      <c r="AT234" s="198" t="s">
        <v>140</v>
      </c>
      <c r="AU234" s="198" t="s">
        <v>82</v>
      </c>
      <c r="AV234" s="13" t="s">
        <v>80</v>
      </c>
      <c r="AW234" s="13" t="s">
        <v>33</v>
      </c>
      <c r="AX234" s="13" t="s">
        <v>72</v>
      </c>
      <c r="AY234" s="198" t="s">
        <v>131</v>
      </c>
    </row>
    <row r="235" spans="2:51" s="14" customFormat="1" ht="12">
      <c r="B235" s="199"/>
      <c r="C235" s="200"/>
      <c r="D235" s="190" t="s">
        <v>140</v>
      </c>
      <c r="E235" s="201" t="s">
        <v>19</v>
      </c>
      <c r="F235" s="202" t="s">
        <v>807</v>
      </c>
      <c r="G235" s="200"/>
      <c r="H235" s="203">
        <v>29.278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140</v>
      </c>
      <c r="AU235" s="209" t="s">
        <v>82</v>
      </c>
      <c r="AV235" s="14" t="s">
        <v>82</v>
      </c>
      <c r="AW235" s="14" t="s">
        <v>33</v>
      </c>
      <c r="AX235" s="14" t="s">
        <v>80</v>
      </c>
      <c r="AY235" s="209" t="s">
        <v>131</v>
      </c>
    </row>
    <row r="236" spans="1:65" s="2" customFormat="1" ht="34.2">
      <c r="A236" s="36"/>
      <c r="B236" s="37"/>
      <c r="C236" s="175" t="s">
        <v>299</v>
      </c>
      <c r="D236" s="175" t="s">
        <v>133</v>
      </c>
      <c r="E236" s="176" t="s">
        <v>252</v>
      </c>
      <c r="F236" s="177" t="s">
        <v>253</v>
      </c>
      <c r="G236" s="178" t="s">
        <v>167</v>
      </c>
      <c r="H236" s="179">
        <v>515.069</v>
      </c>
      <c r="I236" s="180"/>
      <c r="J236" s="181">
        <f>ROUND(I236*H236,2)</f>
        <v>0</v>
      </c>
      <c r="K236" s="177" t="s">
        <v>137</v>
      </c>
      <c r="L236" s="41"/>
      <c r="M236" s="182" t="s">
        <v>19</v>
      </c>
      <c r="N236" s="183" t="s">
        <v>43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227</v>
      </c>
      <c r="AT236" s="186" t="s">
        <v>133</v>
      </c>
      <c r="AU236" s="186" t="s">
        <v>82</v>
      </c>
      <c r="AY236" s="19" t="s">
        <v>131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80</v>
      </c>
      <c r="BK236" s="187">
        <f>ROUND(I236*H236,2)</f>
        <v>0</v>
      </c>
      <c r="BL236" s="19" t="s">
        <v>227</v>
      </c>
      <c r="BM236" s="186" t="s">
        <v>808</v>
      </c>
    </row>
    <row r="237" spans="2:51" s="13" customFormat="1" ht="12">
      <c r="B237" s="188"/>
      <c r="C237" s="189"/>
      <c r="D237" s="190" t="s">
        <v>140</v>
      </c>
      <c r="E237" s="191" t="s">
        <v>19</v>
      </c>
      <c r="F237" s="192" t="s">
        <v>709</v>
      </c>
      <c r="G237" s="189"/>
      <c r="H237" s="191" t="s">
        <v>19</v>
      </c>
      <c r="I237" s="193"/>
      <c r="J237" s="189"/>
      <c r="K237" s="189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140</v>
      </c>
      <c r="AU237" s="198" t="s">
        <v>82</v>
      </c>
      <c r="AV237" s="13" t="s">
        <v>80</v>
      </c>
      <c r="AW237" s="13" t="s">
        <v>33</v>
      </c>
      <c r="AX237" s="13" t="s">
        <v>72</v>
      </c>
      <c r="AY237" s="198" t="s">
        <v>131</v>
      </c>
    </row>
    <row r="238" spans="2:51" s="14" customFormat="1" ht="20.4">
      <c r="B238" s="199"/>
      <c r="C238" s="200"/>
      <c r="D238" s="190" t="s">
        <v>140</v>
      </c>
      <c r="E238" s="201" t="s">
        <v>19</v>
      </c>
      <c r="F238" s="202" t="s">
        <v>250</v>
      </c>
      <c r="G238" s="200"/>
      <c r="H238" s="203">
        <v>515.069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140</v>
      </c>
      <c r="AU238" s="209" t="s">
        <v>82</v>
      </c>
      <c r="AV238" s="14" t="s">
        <v>82</v>
      </c>
      <c r="AW238" s="14" t="s">
        <v>33</v>
      </c>
      <c r="AX238" s="14" t="s">
        <v>72</v>
      </c>
      <c r="AY238" s="209" t="s">
        <v>131</v>
      </c>
    </row>
    <row r="239" spans="2:51" s="16" customFormat="1" ht="12">
      <c r="B239" s="231"/>
      <c r="C239" s="232"/>
      <c r="D239" s="190" t="s">
        <v>140</v>
      </c>
      <c r="E239" s="233" t="s">
        <v>19</v>
      </c>
      <c r="F239" s="234" t="s">
        <v>291</v>
      </c>
      <c r="G239" s="232"/>
      <c r="H239" s="235">
        <v>515.069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140</v>
      </c>
      <c r="AU239" s="241" t="s">
        <v>82</v>
      </c>
      <c r="AV239" s="16" t="s">
        <v>138</v>
      </c>
      <c r="AW239" s="16" t="s">
        <v>33</v>
      </c>
      <c r="AX239" s="16" t="s">
        <v>80</v>
      </c>
      <c r="AY239" s="241" t="s">
        <v>131</v>
      </c>
    </row>
    <row r="240" spans="1:65" s="2" customFormat="1" ht="33" customHeight="1">
      <c r="A240" s="36"/>
      <c r="B240" s="37"/>
      <c r="C240" s="221" t="s">
        <v>304</v>
      </c>
      <c r="D240" s="221" t="s">
        <v>262</v>
      </c>
      <c r="E240" s="222" t="s">
        <v>809</v>
      </c>
      <c r="F240" s="223" t="s">
        <v>264</v>
      </c>
      <c r="G240" s="224" t="s">
        <v>265</v>
      </c>
      <c r="H240" s="225">
        <v>14.165</v>
      </c>
      <c r="I240" s="226"/>
      <c r="J240" s="227">
        <f>ROUND(I240*H240,2)</f>
        <v>0</v>
      </c>
      <c r="K240" s="223" t="s">
        <v>151</v>
      </c>
      <c r="L240" s="228"/>
      <c r="M240" s="229" t="s">
        <v>19</v>
      </c>
      <c r="N240" s="230" t="s">
        <v>43</v>
      </c>
      <c r="O240" s="66"/>
      <c r="P240" s="184">
        <f>O240*H240</f>
        <v>0</v>
      </c>
      <c r="Q240" s="184">
        <v>0.55</v>
      </c>
      <c r="R240" s="184">
        <f>Q240*H240</f>
        <v>7.79075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266</v>
      </c>
      <c r="AT240" s="186" t="s">
        <v>262</v>
      </c>
      <c r="AU240" s="186" t="s">
        <v>82</v>
      </c>
      <c r="AY240" s="19" t="s">
        <v>131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80</v>
      </c>
      <c r="BK240" s="187">
        <f>ROUND(I240*H240,2)</f>
        <v>0</v>
      </c>
      <c r="BL240" s="19" t="s">
        <v>227</v>
      </c>
      <c r="BM240" s="186" t="s">
        <v>810</v>
      </c>
    </row>
    <row r="241" spans="2:51" s="13" customFormat="1" ht="12">
      <c r="B241" s="188"/>
      <c r="C241" s="189"/>
      <c r="D241" s="190" t="s">
        <v>140</v>
      </c>
      <c r="E241" s="191" t="s">
        <v>19</v>
      </c>
      <c r="F241" s="192" t="s">
        <v>268</v>
      </c>
      <c r="G241" s="189"/>
      <c r="H241" s="191" t="s">
        <v>19</v>
      </c>
      <c r="I241" s="193"/>
      <c r="J241" s="189"/>
      <c r="K241" s="189"/>
      <c r="L241" s="194"/>
      <c r="M241" s="195"/>
      <c r="N241" s="196"/>
      <c r="O241" s="196"/>
      <c r="P241" s="196"/>
      <c r="Q241" s="196"/>
      <c r="R241" s="196"/>
      <c r="S241" s="196"/>
      <c r="T241" s="197"/>
      <c r="AT241" s="198" t="s">
        <v>140</v>
      </c>
      <c r="AU241" s="198" t="s">
        <v>82</v>
      </c>
      <c r="AV241" s="13" t="s">
        <v>80</v>
      </c>
      <c r="AW241" s="13" t="s">
        <v>33</v>
      </c>
      <c r="AX241" s="13" t="s">
        <v>72</v>
      </c>
      <c r="AY241" s="198" t="s">
        <v>131</v>
      </c>
    </row>
    <row r="242" spans="2:51" s="14" customFormat="1" ht="12">
      <c r="B242" s="199"/>
      <c r="C242" s="200"/>
      <c r="D242" s="190" t="s">
        <v>140</v>
      </c>
      <c r="E242" s="201" t="s">
        <v>19</v>
      </c>
      <c r="F242" s="202" t="s">
        <v>811</v>
      </c>
      <c r="G242" s="200"/>
      <c r="H242" s="203">
        <v>12.877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140</v>
      </c>
      <c r="AU242" s="209" t="s">
        <v>82</v>
      </c>
      <c r="AV242" s="14" t="s">
        <v>82</v>
      </c>
      <c r="AW242" s="14" t="s">
        <v>33</v>
      </c>
      <c r="AX242" s="14" t="s">
        <v>80</v>
      </c>
      <c r="AY242" s="209" t="s">
        <v>131</v>
      </c>
    </row>
    <row r="243" spans="2:51" s="14" customFormat="1" ht="12">
      <c r="B243" s="199"/>
      <c r="C243" s="200"/>
      <c r="D243" s="190" t="s">
        <v>140</v>
      </c>
      <c r="E243" s="200"/>
      <c r="F243" s="202" t="s">
        <v>812</v>
      </c>
      <c r="G243" s="200"/>
      <c r="H243" s="203">
        <v>14.165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140</v>
      </c>
      <c r="AU243" s="209" t="s">
        <v>82</v>
      </c>
      <c r="AV243" s="14" t="s">
        <v>82</v>
      </c>
      <c r="AW243" s="14" t="s">
        <v>4</v>
      </c>
      <c r="AX243" s="14" t="s">
        <v>80</v>
      </c>
      <c r="AY243" s="209" t="s">
        <v>131</v>
      </c>
    </row>
    <row r="244" spans="1:65" s="2" customFormat="1" ht="34.2">
      <c r="A244" s="36"/>
      <c r="B244" s="37"/>
      <c r="C244" s="175" t="s">
        <v>310</v>
      </c>
      <c r="D244" s="175" t="s">
        <v>133</v>
      </c>
      <c r="E244" s="176" t="s">
        <v>271</v>
      </c>
      <c r="F244" s="177" t="s">
        <v>272</v>
      </c>
      <c r="G244" s="178" t="s">
        <v>265</v>
      </c>
      <c r="H244" s="179">
        <v>14.165</v>
      </c>
      <c r="I244" s="180"/>
      <c r="J244" s="181">
        <f>ROUND(I244*H244,2)</f>
        <v>0</v>
      </c>
      <c r="K244" s="177" t="s">
        <v>137</v>
      </c>
      <c r="L244" s="41"/>
      <c r="M244" s="182" t="s">
        <v>19</v>
      </c>
      <c r="N244" s="183" t="s">
        <v>43</v>
      </c>
      <c r="O244" s="66"/>
      <c r="P244" s="184">
        <f>O244*H244</f>
        <v>0</v>
      </c>
      <c r="Q244" s="184">
        <v>0.02337</v>
      </c>
      <c r="R244" s="184">
        <f>Q244*H244</f>
        <v>0.33103604999999997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227</v>
      </c>
      <c r="AT244" s="186" t="s">
        <v>133</v>
      </c>
      <c r="AU244" s="186" t="s">
        <v>82</v>
      </c>
      <c r="AY244" s="19" t="s">
        <v>131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80</v>
      </c>
      <c r="BK244" s="187">
        <f>ROUND(I244*H244,2)</f>
        <v>0</v>
      </c>
      <c r="BL244" s="19" t="s">
        <v>227</v>
      </c>
      <c r="BM244" s="186" t="s">
        <v>813</v>
      </c>
    </row>
    <row r="245" spans="2:51" s="13" customFormat="1" ht="20.4">
      <c r="B245" s="188"/>
      <c r="C245" s="189"/>
      <c r="D245" s="190" t="s">
        <v>140</v>
      </c>
      <c r="E245" s="191" t="s">
        <v>19</v>
      </c>
      <c r="F245" s="192" t="s">
        <v>274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140</v>
      </c>
      <c r="AU245" s="198" t="s">
        <v>82</v>
      </c>
      <c r="AV245" s="13" t="s">
        <v>80</v>
      </c>
      <c r="AW245" s="13" t="s">
        <v>33</v>
      </c>
      <c r="AX245" s="13" t="s">
        <v>72</v>
      </c>
      <c r="AY245" s="198" t="s">
        <v>131</v>
      </c>
    </row>
    <row r="246" spans="2:51" s="14" customFormat="1" ht="12">
      <c r="B246" s="199"/>
      <c r="C246" s="200"/>
      <c r="D246" s="190" t="s">
        <v>140</v>
      </c>
      <c r="E246" s="201" t="s">
        <v>19</v>
      </c>
      <c r="F246" s="202" t="s">
        <v>814</v>
      </c>
      <c r="G246" s="200"/>
      <c r="H246" s="203">
        <v>14.165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140</v>
      </c>
      <c r="AU246" s="209" t="s">
        <v>82</v>
      </c>
      <c r="AV246" s="14" t="s">
        <v>82</v>
      </c>
      <c r="AW246" s="14" t="s">
        <v>33</v>
      </c>
      <c r="AX246" s="14" t="s">
        <v>80</v>
      </c>
      <c r="AY246" s="209" t="s">
        <v>131</v>
      </c>
    </row>
    <row r="247" spans="1:65" s="2" customFormat="1" ht="45.6">
      <c r="A247" s="36"/>
      <c r="B247" s="37"/>
      <c r="C247" s="175" t="s">
        <v>317</v>
      </c>
      <c r="D247" s="175" t="s">
        <v>133</v>
      </c>
      <c r="E247" s="176" t="s">
        <v>240</v>
      </c>
      <c r="F247" s="177" t="s">
        <v>241</v>
      </c>
      <c r="G247" s="178" t="s">
        <v>167</v>
      </c>
      <c r="H247" s="179">
        <v>515.069</v>
      </c>
      <c r="I247" s="180"/>
      <c r="J247" s="181">
        <f>ROUND(I247*H247,2)</f>
        <v>0</v>
      </c>
      <c r="K247" s="177" t="s">
        <v>137</v>
      </c>
      <c r="L247" s="41"/>
      <c r="M247" s="182" t="s">
        <v>19</v>
      </c>
      <c r="N247" s="183" t="s">
        <v>43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0.015</v>
      </c>
      <c r="T247" s="185">
        <f>S247*H247</f>
        <v>7.7260349999999995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227</v>
      </c>
      <c r="AT247" s="186" t="s">
        <v>133</v>
      </c>
      <c r="AU247" s="186" t="s">
        <v>82</v>
      </c>
      <c r="AY247" s="19" t="s">
        <v>131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80</v>
      </c>
      <c r="BK247" s="187">
        <f>ROUND(I247*H247,2)</f>
        <v>0</v>
      </c>
      <c r="BL247" s="19" t="s">
        <v>227</v>
      </c>
      <c r="BM247" s="186" t="s">
        <v>815</v>
      </c>
    </row>
    <row r="248" spans="2:51" s="13" customFormat="1" ht="12">
      <c r="B248" s="188"/>
      <c r="C248" s="189"/>
      <c r="D248" s="190" t="s">
        <v>140</v>
      </c>
      <c r="E248" s="191" t="s">
        <v>19</v>
      </c>
      <c r="F248" s="192" t="s">
        <v>709</v>
      </c>
      <c r="G248" s="189"/>
      <c r="H248" s="191" t="s">
        <v>19</v>
      </c>
      <c r="I248" s="193"/>
      <c r="J248" s="189"/>
      <c r="K248" s="189"/>
      <c r="L248" s="194"/>
      <c r="M248" s="195"/>
      <c r="N248" s="196"/>
      <c r="O248" s="196"/>
      <c r="P248" s="196"/>
      <c r="Q248" s="196"/>
      <c r="R248" s="196"/>
      <c r="S248" s="196"/>
      <c r="T248" s="197"/>
      <c r="AT248" s="198" t="s">
        <v>140</v>
      </c>
      <c r="AU248" s="198" t="s">
        <v>82</v>
      </c>
      <c r="AV248" s="13" t="s">
        <v>80</v>
      </c>
      <c r="AW248" s="13" t="s">
        <v>33</v>
      </c>
      <c r="AX248" s="13" t="s">
        <v>72</v>
      </c>
      <c r="AY248" s="198" t="s">
        <v>131</v>
      </c>
    </row>
    <row r="249" spans="2:51" s="13" customFormat="1" ht="12">
      <c r="B249" s="188"/>
      <c r="C249" s="189"/>
      <c r="D249" s="190" t="s">
        <v>140</v>
      </c>
      <c r="E249" s="191" t="s">
        <v>19</v>
      </c>
      <c r="F249" s="192" t="s">
        <v>243</v>
      </c>
      <c r="G249" s="189"/>
      <c r="H249" s="191" t="s">
        <v>19</v>
      </c>
      <c r="I249" s="193"/>
      <c r="J249" s="189"/>
      <c r="K249" s="189"/>
      <c r="L249" s="194"/>
      <c r="M249" s="195"/>
      <c r="N249" s="196"/>
      <c r="O249" s="196"/>
      <c r="P249" s="196"/>
      <c r="Q249" s="196"/>
      <c r="R249" s="196"/>
      <c r="S249" s="196"/>
      <c r="T249" s="197"/>
      <c r="AT249" s="198" t="s">
        <v>140</v>
      </c>
      <c r="AU249" s="198" t="s">
        <v>82</v>
      </c>
      <c r="AV249" s="13" t="s">
        <v>80</v>
      </c>
      <c r="AW249" s="13" t="s">
        <v>33</v>
      </c>
      <c r="AX249" s="13" t="s">
        <v>72</v>
      </c>
      <c r="AY249" s="198" t="s">
        <v>131</v>
      </c>
    </row>
    <row r="250" spans="2:51" s="13" customFormat="1" ht="20.4">
      <c r="B250" s="188"/>
      <c r="C250" s="189"/>
      <c r="D250" s="190" t="s">
        <v>140</v>
      </c>
      <c r="E250" s="191" t="s">
        <v>19</v>
      </c>
      <c r="F250" s="192" t="s">
        <v>244</v>
      </c>
      <c r="G250" s="189"/>
      <c r="H250" s="191" t="s">
        <v>19</v>
      </c>
      <c r="I250" s="193"/>
      <c r="J250" s="189"/>
      <c r="K250" s="189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140</v>
      </c>
      <c r="AU250" s="198" t="s">
        <v>82</v>
      </c>
      <c r="AV250" s="13" t="s">
        <v>80</v>
      </c>
      <c r="AW250" s="13" t="s">
        <v>33</v>
      </c>
      <c r="AX250" s="13" t="s">
        <v>72</v>
      </c>
      <c r="AY250" s="198" t="s">
        <v>131</v>
      </c>
    </row>
    <row r="251" spans="2:51" s="13" customFormat="1" ht="20.4">
      <c r="B251" s="188"/>
      <c r="C251" s="189"/>
      <c r="D251" s="190" t="s">
        <v>140</v>
      </c>
      <c r="E251" s="191" t="s">
        <v>19</v>
      </c>
      <c r="F251" s="192" t="s">
        <v>816</v>
      </c>
      <c r="G251" s="189"/>
      <c r="H251" s="191" t="s">
        <v>19</v>
      </c>
      <c r="I251" s="193"/>
      <c r="J251" s="189"/>
      <c r="K251" s="189"/>
      <c r="L251" s="194"/>
      <c r="M251" s="195"/>
      <c r="N251" s="196"/>
      <c r="O251" s="196"/>
      <c r="P251" s="196"/>
      <c r="Q251" s="196"/>
      <c r="R251" s="196"/>
      <c r="S251" s="196"/>
      <c r="T251" s="197"/>
      <c r="AT251" s="198" t="s">
        <v>140</v>
      </c>
      <c r="AU251" s="198" t="s">
        <v>82</v>
      </c>
      <c r="AV251" s="13" t="s">
        <v>80</v>
      </c>
      <c r="AW251" s="13" t="s">
        <v>33</v>
      </c>
      <c r="AX251" s="13" t="s">
        <v>72</v>
      </c>
      <c r="AY251" s="198" t="s">
        <v>131</v>
      </c>
    </row>
    <row r="252" spans="2:51" s="14" customFormat="1" ht="20.4">
      <c r="B252" s="199"/>
      <c r="C252" s="200"/>
      <c r="D252" s="190" t="s">
        <v>140</v>
      </c>
      <c r="E252" s="201" t="s">
        <v>19</v>
      </c>
      <c r="F252" s="202" t="s">
        <v>250</v>
      </c>
      <c r="G252" s="200"/>
      <c r="H252" s="203">
        <v>515.069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140</v>
      </c>
      <c r="AU252" s="209" t="s">
        <v>82</v>
      </c>
      <c r="AV252" s="14" t="s">
        <v>82</v>
      </c>
      <c r="AW252" s="14" t="s">
        <v>33</v>
      </c>
      <c r="AX252" s="14" t="s">
        <v>80</v>
      </c>
      <c r="AY252" s="209" t="s">
        <v>131</v>
      </c>
    </row>
    <row r="253" spans="1:65" s="2" customFormat="1" ht="45.6">
      <c r="A253" s="36"/>
      <c r="B253" s="37"/>
      <c r="C253" s="175" t="s">
        <v>322</v>
      </c>
      <c r="D253" s="175" t="s">
        <v>133</v>
      </c>
      <c r="E253" s="176" t="s">
        <v>305</v>
      </c>
      <c r="F253" s="177" t="s">
        <v>306</v>
      </c>
      <c r="G253" s="178" t="s">
        <v>185</v>
      </c>
      <c r="H253" s="179">
        <v>64.48</v>
      </c>
      <c r="I253" s="180"/>
      <c r="J253" s="181">
        <f>ROUND(I253*H253,2)</f>
        <v>0</v>
      </c>
      <c r="K253" s="177" t="s">
        <v>137</v>
      </c>
      <c r="L253" s="41"/>
      <c r="M253" s="182" t="s">
        <v>19</v>
      </c>
      <c r="N253" s="183" t="s">
        <v>43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227</v>
      </c>
      <c r="AT253" s="186" t="s">
        <v>133</v>
      </c>
      <c r="AU253" s="186" t="s">
        <v>82</v>
      </c>
      <c r="AY253" s="19" t="s">
        <v>131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80</v>
      </c>
      <c r="BK253" s="187">
        <f>ROUND(I253*H253,2)</f>
        <v>0</v>
      </c>
      <c r="BL253" s="19" t="s">
        <v>227</v>
      </c>
      <c r="BM253" s="186" t="s">
        <v>817</v>
      </c>
    </row>
    <row r="254" spans="2:63" s="12" customFormat="1" ht="22.8" customHeight="1">
      <c r="B254" s="159"/>
      <c r="C254" s="160"/>
      <c r="D254" s="161" t="s">
        <v>71</v>
      </c>
      <c r="E254" s="173" t="s">
        <v>677</v>
      </c>
      <c r="F254" s="173" t="s">
        <v>678</v>
      </c>
      <c r="G254" s="160"/>
      <c r="H254" s="160"/>
      <c r="I254" s="163"/>
      <c r="J254" s="174">
        <f>BK254</f>
        <v>0</v>
      </c>
      <c r="K254" s="160"/>
      <c r="L254" s="165"/>
      <c r="M254" s="166"/>
      <c r="N254" s="167"/>
      <c r="O254" s="167"/>
      <c r="P254" s="168">
        <f>SUM(P255:P306)</f>
        <v>0</v>
      </c>
      <c r="Q254" s="167"/>
      <c r="R254" s="168">
        <f>SUM(R255:R306)</f>
        <v>0.84964872</v>
      </c>
      <c r="S254" s="167"/>
      <c r="T254" s="169">
        <f>SUM(T255:T306)</f>
        <v>0</v>
      </c>
      <c r="AR254" s="170" t="s">
        <v>82</v>
      </c>
      <c r="AT254" s="171" t="s">
        <v>71</v>
      </c>
      <c r="AU254" s="171" t="s">
        <v>80</v>
      </c>
      <c r="AY254" s="170" t="s">
        <v>131</v>
      </c>
      <c r="BK254" s="172">
        <f>SUM(BK255:BK306)</f>
        <v>0</v>
      </c>
    </row>
    <row r="255" spans="1:65" s="2" customFormat="1" ht="22.8">
      <c r="A255" s="36"/>
      <c r="B255" s="37"/>
      <c r="C255" s="175" t="s">
        <v>327</v>
      </c>
      <c r="D255" s="175" t="s">
        <v>133</v>
      </c>
      <c r="E255" s="176" t="s">
        <v>680</v>
      </c>
      <c r="F255" s="177" t="s">
        <v>681</v>
      </c>
      <c r="G255" s="178" t="s">
        <v>167</v>
      </c>
      <c r="H255" s="179">
        <v>3540.203</v>
      </c>
      <c r="I255" s="180"/>
      <c r="J255" s="181">
        <f>ROUND(I255*H255,2)</f>
        <v>0</v>
      </c>
      <c r="K255" s="177" t="s">
        <v>137</v>
      </c>
      <c r="L255" s="41"/>
      <c r="M255" s="182" t="s">
        <v>19</v>
      </c>
      <c r="N255" s="183" t="s">
        <v>43</v>
      </c>
      <c r="O255" s="66"/>
      <c r="P255" s="184">
        <f>O255*H255</f>
        <v>0</v>
      </c>
      <c r="Q255" s="184">
        <v>2E-05</v>
      </c>
      <c r="R255" s="184">
        <f>Q255*H255</f>
        <v>0.07080406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227</v>
      </c>
      <c r="AT255" s="186" t="s">
        <v>133</v>
      </c>
      <c r="AU255" s="186" t="s">
        <v>82</v>
      </c>
      <c r="AY255" s="19" t="s">
        <v>131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80</v>
      </c>
      <c r="BK255" s="187">
        <f>ROUND(I255*H255,2)</f>
        <v>0</v>
      </c>
      <c r="BL255" s="19" t="s">
        <v>227</v>
      </c>
      <c r="BM255" s="186" t="s">
        <v>818</v>
      </c>
    </row>
    <row r="256" spans="2:51" s="13" customFormat="1" ht="12">
      <c r="B256" s="188"/>
      <c r="C256" s="189"/>
      <c r="D256" s="190" t="s">
        <v>140</v>
      </c>
      <c r="E256" s="191" t="s">
        <v>19</v>
      </c>
      <c r="F256" s="192" t="s">
        <v>709</v>
      </c>
      <c r="G256" s="189"/>
      <c r="H256" s="191" t="s">
        <v>19</v>
      </c>
      <c r="I256" s="193"/>
      <c r="J256" s="189"/>
      <c r="K256" s="189"/>
      <c r="L256" s="194"/>
      <c r="M256" s="195"/>
      <c r="N256" s="196"/>
      <c r="O256" s="196"/>
      <c r="P256" s="196"/>
      <c r="Q256" s="196"/>
      <c r="R256" s="196"/>
      <c r="S256" s="196"/>
      <c r="T256" s="197"/>
      <c r="AT256" s="198" t="s">
        <v>140</v>
      </c>
      <c r="AU256" s="198" t="s">
        <v>82</v>
      </c>
      <c r="AV256" s="13" t="s">
        <v>80</v>
      </c>
      <c r="AW256" s="13" t="s">
        <v>33</v>
      </c>
      <c r="AX256" s="13" t="s">
        <v>72</v>
      </c>
      <c r="AY256" s="198" t="s">
        <v>131</v>
      </c>
    </row>
    <row r="257" spans="2:51" s="13" customFormat="1" ht="12">
      <c r="B257" s="188"/>
      <c r="C257" s="189"/>
      <c r="D257" s="190" t="s">
        <v>140</v>
      </c>
      <c r="E257" s="191" t="s">
        <v>19</v>
      </c>
      <c r="F257" s="192" t="s">
        <v>819</v>
      </c>
      <c r="G257" s="189"/>
      <c r="H257" s="191" t="s">
        <v>19</v>
      </c>
      <c r="I257" s="193"/>
      <c r="J257" s="189"/>
      <c r="K257" s="189"/>
      <c r="L257" s="194"/>
      <c r="M257" s="195"/>
      <c r="N257" s="196"/>
      <c r="O257" s="196"/>
      <c r="P257" s="196"/>
      <c r="Q257" s="196"/>
      <c r="R257" s="196"/>
      <c r="S257" s="196"/>
      <c r="T257" s="197"/>
      <c r="AT257" s="198" t="s">
        <v>140</v>
      </c>
      <c r="AU257" s="198" t="s">
        <v>82</v>
      </c>
      <c r="AV257" s="13" t="s">
        <v>80</v>
      </c>
      <c r="AW257" s="13" t="s">
        <v>33</v>
      </c>
      <c r="AX257" s="13" t="s">
        <v>72</v>
      </c>
      <c r="AY257" s="198" t="s">
        <v>131</v>
      </c>
    </row>
    <row r="258" spans="2:51" s="14" customFormat="1" ht="12">
      <c r="B258" s="199"/>
      <c r="C258" s="200"/>
      <c r="D258" s="190" t="s">
        <v>140</v>
      </c>
      <c r="E258" s="201" t="s">
        <v>19</v>
      </c>
      <c r="F258" s="202" t="s">
        <v>820</v>
      </c>
      <c r="G258" s="200"/>
      <c r="H258" s="203">
        <v>86.2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140</v>
      </c>
      <c r="AU258" s="209" t="s">
        <v>82</v>
      </c>
      <c r="AV258" s="14" t="s">
        <v>82</v>
      </c>
      <c r="AW258" s="14" t="s">
        <v>33</v>
      </c>
      <c r="AX258" s="14" t="s">
        <v>72</v>
      </c>
      <c r="AY258" s="209" t="s">
        <v>131</v>
      </c>
    </row>
    <row r="259" spans="2:51" s="14" customFormat="1" ht="12">
      <c r="B259" s="199"/>
      <c r="C259" s="200"/>
      <c r="D259" s="190" t="s">
        <v>140</v>
      </c>
      <c r="E259" s="201" t="s">
        <v>19</v>
      </c>
      <c r="F259" s="202" t="s">
        <v>821</v>
      </c>
      <c r="G259" s="200"/>
      <c r="H259" s="203">
        <v>157.888</v>
      </c>
      <c r="I259" s="204"/>
      <c r="J259" s="200"/>
      <c r="K259" s="200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140</v>
      </c>
      <c r="AU259" s="209" t="s">
        <v>82</v>
      </c>
      <c r="AV259" s="14" t="s">
        <v>82</v>
      </c>
      <c r="AW259" s="14" t="s">
        <v>33</v>
      </c>
      <c r="AX259" s="14" t="s">
        <v>72</v>
      </c>
      <c r="AY259" s="209" t="s">
        <v>131</v>
      </c>
    </row>
    <row r="260" spans="2:51" s="14" customFormat="1" ht="12">
      <c r="B260" s="199"/>
      <c r="C260" s="200"/>
      <c r="D260" s="190" t="s">
        <v>140</v>
      </c>
      <c r="E260" s="201" t="s">
        <v>19</v>
      </c>
      <c r="F260" s="202" t="s">
        <v>822</v>
      </c>
      <c r="G260" s="200"/>
      <c r="H260" s="203">
        <v>166.334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140</v>
      </c>
      <c r="AU260" s="209" t="s">
        <v>82</v>
      </c>
      <c r="AV260" s="14" t="s">
        <v>82</v>
      </c>
      <c r="AW260" s="14" t="s">
        <v>33</v>
      </c>
      <c r="AX260" s="14" t="s">
        <v>72</v>
      </c>
      <c r="AY260" s="209" t="s">
        <v>131</v>
      </c>
    </row>
    <row r="261" spans="2:51" s="14" customFormat="1" ht="12">
      <c r="B261" s="199"/>
      <c r="C261" s="200"/>
      <c r="D261" s="190" t="s">
        <v>140</v>
      </c>
      <c r="E261" s="201" t="s">
        <v>19</v>
      </c>
      <c r="F261" s="202" t="s">
        <v>823</v>
      </c>
      <c r="G261" s="200"/>
      <c r="H261" s="203">
        <v>323.163</v>
      </c>
      <c r="I261" s="204"/>
      <c r="J261" s="200"/>
      <c r="K261" s="200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140</v>
      </c>
      <c r="AU261" s="209" t="s">
        <v>82</v>
      </c>
      <c r="AV261" s="14" t="s">
        <v>82</v>
      </c>
      <c r="AW261" s="14" t="s">
        <v>33</v>
      </c>
      <c r="AX261" s="14" t="s">
        <v>72</v>
      </c>
      <c r="AY261" s="209" t="s">
        <v>131</v>
      </c>
    </row>
    <row r="262" spans="2:51" s="14" customFormat="1" ht="12">
      <c r="B262" s="199"/>
      <c r="C262" s="200"/>
      <c r="D262" s="190" t="s">
        <v>140</v>
      </c>
      <c r="E262" s="201" t="s">
        <v>19</v>
      </c>
      <c r="F262" s="202" t="s">
        <v>824</v>
      </c>
      <c r="G262" s="200"/>
      <c r="H262" s="203">
        <v>115.332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140</v>
      </c>
      <c r="AU262" s="209" t="s">
        <v>82</v>
      </c>
      <c r="AV262" s="14" t="s">
        <v>82</v>
      </c>
      <c r="AW262" s="14" t="s">
        <v>33</v>
      </c>
      <c r="AX262" s="14" t="s">
        <v>72</v>
      </c>
      <c r="AY262" s="209" t="s">
        <v>131</v>
      </c>
    </row>
    <row r="263" spans="2:51" s="14" customFormat="1" ht="12">
      <c r="B263" s="199"/>
      <c r="C263" s="200"/>
      <c r="D263" s="190" t="s">
        <v>140</v>
      </c>
      <c r="E263" s="201" t="s">
        <v>19</v>
      </c>
      <c r="F263" s="202" t="s">
        <v>825</v>
      </c>
      <c r="G263" s="200"/>
      <c r="H263" s="203">
        <v>63.765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140</v>
      </c>
      <c r="AU263" s="209" t="s">
        <v>82</v>
      </c>
      <c r="AV263" s="14" t="s">
        <v>82</v>
      </c>
      <c r="AW263" s="14" t="s">
        <v>33</v>
      </c>
      <c r="AX263" s="14" t="s">
        <v>72</v>
      </c>
      <c r="AY263" s="209" t="s">
        <v>131</v>
      </c>
    </row>
    <row r="264" spans="2:51" s="14" customFormat="1" ht="12">
      <c r="B264" s="199"/>
      <c r="C264" s="200"/>
      <c r="D264" s="190" t="s">
        <v>140</v>
      </c>
      <c r="E264" s="201" t="s">
        <v>19</v>
      </c>
      <c r="F264" s="202" t="s">
        <v>826</v>
      </c>
      <c r="G264" s="200"/>
      <c r="H264" s="203">
        <v>80.077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140</v>
      </c>
      <c r="AU264" s="209" t="s">
        <v>82</v>
      </c>
      <c r="AV264" s="14" t="s">
        <v>82</v>
      </c>
      <c r="AW264" s="14" t="s">
        <v>33</v>
      </c>
      <c r="AX264" s="14" t="s">
        <v>72</v>
      </c>
      <c r="AY264" s="209" t="s">
        <v>131</v>
      </c>
    </row>
    <row r="265" spans="2:51" s="14" customFormat="1" ht="12">
      <c r="B265" s="199"/>
      <c r="C265" s="200"/>
      <c r="D265" s="190" t="s">
        <v>140</v>
      </c>
      <c r="E265" s="201" t="s">
        <v>19</v>
      </c>
      <c r="F265" s="202" t="s">
        <v>827</v>
      </c>
      <c r="G265" s="200"/>
      <c r="H265" s="203">
        <v>30.6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140</v>
      </c>
      <c r="AU265" s="209" t="s">
        <v>82</v>
      </c>
      <c r="AV265" s="14" t="s">
        <v>82</v>
      </c>
      <c r="AW265" s="14" t="s">
        <v>33</v>
      </c>
      <c r="AX265" s="14" t="s">
        <v>72</v>
      </c>
      <c r="AY265" s="209" t="s">
        <v>131</v>
      </c>
    </row>
    <row r="266" spans="2:51" s="14" customFormat="1" ht="12">
      <c r="B266" s="199"/>
      <c r="C266" s="200"/>
      <c r="D266" s="190" t="s">
        <v>140</v>
      </c>
      <c r="E266" s="201" t="s">
        <v>19</v>
      </c>
      <c r="F266" s="202" t="s">
        <v>828</v>
      </c>
      <c r="G266" s="200"/>
      <c r="H266" s="203">
        <v>244.528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140</v>
      </c>
      <c r="AU266" s="209" t="s">
        <v>82</v>
      </c>
      <c r="AV266" s="14" t="s">
        <v>82</v>
      </c>
      <c r="AW266" s="14" t="s">
        <v>33</v>
      </c>
      <c r="AX266" s="14" t="s">
        <v>72</v>
      </c>
      <c r="AY266" s="209" t="s">
        <v>131</v>
      </c>
    </row>
    <row r="267" spans="2:51" s="14" customFormat="1" ht="12">
      <c r="B267" s="199"/>
      <c r="C267" s="200"/>
      <c r="D267" s="190" t="s">
        <v>140</v>
      </c>
      <c r="E267" s="201" t="s">
        <v>19</v>
      </c>
      <c r="F267" s="202" t="s">
        <v>829</v>
      </c>
      <c r="G267" s="200"/>
      <c r="H267" s="203">
        <v>62.56</v>
      </c>
      <c r="I267" s="204"/>
      <c r="J267" s="200"/>
      <c r="K267" s="200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140</v>
      </c>
      <c r="AU267" s="209" t="s">
        <v>82</v>
      </c>
      <c r="AV267" s="14" t="s">
        <v>82</v>
      </c>
      <c r="AW267" s="14" t="s">
        <v>33</v>
      </c>
      <c r="AX267" s="14" t="s">
        <v>72</v>
      </c>
      <c r="AY267" s="209" t="s">
        <v>131</v>
      </c>
    </row>
    <row r="268" spans="2:51" s="14" customFormat="1" ht="12">
      <c r="B268" s="199"/>
      <c r="C268" s="200"/>
      <c r="D268" s="190" t="s">
        <v>140</v>
      </c>
      <c r="E268" s="201" t="s">
        <v>19</v>
      </c>
      <c r="F268" s="202" t="s">
        <v>830</v>
      </c>
      <c r="G268" s="200"/>
      <c r="H268" s="203">
        <v>191.25</v>
      </c>
      <c r="I268" s="204"/>
      <c r="J268" s="200"/>
      <c r="K268" s="200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140</v>
      </c>
      <c r="AU268" s="209" t="s">
        <v>82</v>
      </c>
      <c r="AV268" s="14" t="s">
        <v>82</v>
      </c>
      <c r="AW268" s="14" t="s">
        <v>33</v>
      </c>
      <c r="AX268" s="14" t="s">
        <v>72</v>
      </c>
      <c r="AY268" s="209" t="s">
        <v>131</v>
      </c>
    </row>
    <row r="269" spans="2:51" s="14" customFormat="1" ht="12">
      <c r="B269" s="199"/>
      <c r="C269" s="200"/>
      <c r="D269" s="190" t="s">
        <v>140</v>
      </c>
      <c r="E269" s="201" t="s">
        <v>19</v>
      </c>
      <c r="F269" s="202" t="s">
        <v>831</v>
      </c>
      <c r="G269" s="200"/>
      <c r="H269" s="203">
        <v>97.104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140</v>
      </c>
      <c r="AU269" s="209" t="s">
        <v>82</v>
      </c>
      <c r="AV269" s="14" t="s">
        <v>82</v>
      </c>
      <c r="AW269" s="14" t="s">
        <v>33</v>
      </c>
      <c r="AX269" s="14" t="s">
        <v>72</v>
      </c>
      <c r="AY269" s="209" t="s">
        <v>131</v>
      </c>
    </row>
    <row r="270" spans="2:51" s="14" customFormat="1" ht="12">
      <c r="B270" s="199"/>
      <c r="C270" s="200"/>
      <c r="D270" s="190" t="s">
        <v>140</v>
      </c>
      <c r="E270" s="201" t="s">
        <v>19</v>
      </c>
      <c r="F270" s="202" t="s">
        <v>832</v>
      </c>
      <c r="G270" s="200"/>
      <c r="H270" s="203">
        <v>95.37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140</v>
      </c>
      <c r="AU270" s="209" t="s">
        <v>82</v>
      </c>
      <c r="AV270" s="14" t="s">
        <v>82</v>
      </c>
      <c r="AW270" s="14" t="s">
        <v>33</v>
      </c>
      <c r="AX270" s="14" t="s">
        <v>72</v>
      </c>
      <c r="AY270" s="209" t="s">
        <v>131</v>
      </c>
    </row>
    <row r="271" spans="2:51" s="14" customFormat="1" ht="12">
      <c r="B271" s="199"/>
      <c r="C271" s="200"/>
      <c r="D271" s="190" t="s">
        <v>140</v>
      </c>
      <c r="E271" s="201" t="s">
        <v>19</v>
      </c>
      <c r="F271" s="202" t="s">
        <v>833</v>
      </c>
      <c r="G271" s="200"/>
      <c r="H271" s="203">
        <v>91.8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140</v>
      </c>
      <c r="AU271" s="209" t="s">
        <v>82</v>
      </c>
      <c r="AV271" s="14" t="s">
        <v>82</v>
      </c>
      <c r="AW271" s="14" t="s">
        <v>33</v>
      </c>
      <c r="AX271" s="14" t="s">
        <v>72</v>
      </c>
      <c r="AY271" s="209" t="s">
        <v>131</v>
      </c>
    </row>
    <row r="272" spans="2:51" s="14" customFormat="1" ht="12">
      <c r="B272" s="199"/>
      <c r="C272" s="200"/>
      <c r="D272" s="190" t="s">
        <v>140</v>
      </c>
      <c r="E272" s="201" t="s">
        <v>19</v>
      </c>
      <c r="F272" s="202" t="s">
        <v>834</v>
      </c>
      <c r="G272" s="200"/>
      <c r="H272" s="203">
        <v>73.181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140</v>
      </c>
      <c r="AU272" s="209" t="s">
        <v>82</v>
      </c>
      <c r="AV272" s="14" t="s">
        <v>82</v>
      </c>
      <c r="AW272" s="14" t="s">
        <v>33</v>
      </c>
      <c r="AX272" s="14" t="s">
        <v>72</v>
      </c>
      <c r="AY272" s="209" t="s">
        <v>131</v>
      </c>
    </row>
    <row r="273" spans="2:51" s="14" customFormat="1" ht="12">
      <c r="B273" s="199"/>
      <c r="C273" s="200"/>
      <c r="D273" s="190" t="s">
        <v>140</v>
      </c>
      <c r="E273" s="201" t="s">
        <v>19</v>
      </c>
      <c r="F273" s="202" t="s">
        <v>835</v>
      </c>
      <c r="G273" s="200"/>
      <c r="H273" s="203">
        <v>33.313</v>
      </c>
      <c r="I273" s="204"/>
      <c r="J273" s="200"/>
      <c r="K273" s="200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140</v>
      </c>
      <c r="AU273" s="209" t="s">
        <v>82</v>
      </c>
      <c r="AV273" s="14" t="s">
        <v>82</v>
      </c>
      <c r="AW273" s="14" t="s">
        <v>33</v>
      </c>
      <c r="AX273" s="14" t="s">
        <v>72</v>
      </c>
      <c r="AY273" s="209" t="s">
        <v>131</v>
      </c>
    </row>
    <row r="274" spans="2:51" s="14" customFormat="1" ht="12">
      <c r="B274" s="199"/>
      <c r="C274" s="200"/>
      <c r="D274" s="190" t="s">
        <v>140</v>
      </c>
      <c r="E274" s="201" t="s">
        <v>19</v>
      </c>
      <c r="F274" s="202" t="s">
        <v>836</v>
      </c>
      <c r="G274" s="200"/>
      <c r="H274" s="203">
        <v>462</v>
      </c>
      <c r="I274" s="204"/>
      <c r="J274" s="200"/>
      <c r="K274" s="200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140</v>
      </c>
      <c r="AU274" s="209" t="s">
        <v>82</v>
      </c>
      <c r="AV274" s="14" t="s">
        <v>82</v>
      </c>
      <c r="AW274" s="14" t="s">
        <v>33</v>
      </c>
      <c r="AX274" s="14" t="s">
        <v>72</v>
      </c>
      <c r="AY274" s="209" t="s">
        <v>131</v>
      </c>
    </row>
    <row r="275" spans="2:51" s="14" customFormat="1" ht="12">
      <c r="B275" s="199"/>
      <c r="C275" s="200"/>
      <c r="D275" s="190" t="s">
        <v>140</v>
      </c>
      <c r="E275" s="201" t="s">
        <v>19</v>
      </c>
      <c r="F275" s="202" t="s">
        <v>837</v>
      </c>
      <c r="G275" s="200"/>
      <c r="H275" s="203">
        <v>105.6</v>
      </c>
      <c r="I275" s="204"/>
      <c r="J275" s="200"/>
      <c r="K275" s="200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140</v>
      </c>
      <c r="AU275" s="209" t="s">
        <v>82</v>
      </c>
      <c r="AV275" s="14" t="s">
        <v>82</v>
      </c>
      <c r="AW275" s="14" t="s">
        <v>33</v>
      </c>
      <c r="AX275" s="14" t="s">
        <v>72</v>
      </c>
      <c r="AY275" s="209" t="s">
        <v>131</v>
      </c>
    </row>
    <row r="276" spans="2:51" s="14" customFormat="1" ht="12">
      <c r="B276" s="199"/>
      <c r="C276" s="200"/>
      <c r="D276" s="190" t="s">
        <v>140</v>
      </c>
      <c r="E276" s="201" t="s">
        <v>19</v>
      </c>
      <c r="F276" s="202" t="s">
        <v>838</v>
      </c>
      <c r="G276" s="200"/>
      <c r="H276" s="203">
        <v>30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140</v>
      </c>
      <c r="AU276" s="209" t="s">
        <v>82</v>
      </c>
      <c r="AV276" s="14" t="s">
        <v>82</v>
      </c>
      <c r="AW276" s="14" t="s">
        <v>33</v>
      </c>
      <c r="AX276" s="14" t="s">
        <v>72</v>
      </c>
      <c r="AY276" s="209" t="s">
        <v>131</v>
      </c>
    </row>
    <row r="277" spans="2:51" s="14" customFormat="1" ht="12">
      <c r="B277" s="199"/>
      <c r="C277" s="200"/>
      <c r="D277" s="190" t="s">
        <v>140</v>
      </c>
      <c r="E277" s="201" t="s">
        <v>19</v>
      </c>
      <c r="F277" s="202" t="s">
        <v>839</v>
      </c>
      <c r="G277" s="200"/>
      <c r="H277" s="203">
        <v>1030.138</v>
      </c>
      <c r="I277" s="204"/>
      <c r="J277" s="200"/>
      <c r="K277" s="200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140</v>
      </c>
      <c r="AU277" s="209" t="s">
        <v>82</v>
      </c>
      <c r="AV277" s="14" t="s">
        <v>82</v>
      </c>
      <c r="AW277" s="14" t="s">
        <v>33</v>
      </c>
      <c r="AX277" s="14" t="s">
        <v>72</v>
      </c>
      <c r="AY277" s="209" t="s">
        <v>131</v>
      </c>
    </row>
    <row r="278" spans="2:51" s="16" customFormat="1" ht="12">
      <c r="B278" s="231"/>
      <c r="C278" s="232"/>
      <c r="D278" s="190" t="s">
        <v>140</v>
      </c>
      <c r="E278" s="233" t="s">
        <v>19</v>
      </c>
      <c r="F278" s="234" t="s">
        <v>291</v>
      </c>
      <c r="G278" s="232"/>
      <c r="H278" s="235">
        <v>3540.203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140</v>
      </c>
      <c r="AU278" s="241" t="s">
        <v>82</v>
      </c>
      <c r="AV278" s="16" t="s">
        <v>138</v>
      </c>
      <c r="AW278" s="16" t="s">
        <v>33</v>
      </c>
      <c r="AX278" s="16" t="s">
        <v>80</v>
      </c>
      <c r="AY278" s="241" t="s">
        <v>131</v>
      </c>
    </row>
    <row r="279" spans="1:65" s="2" customFormat="1" ht="22.8">
      <c r="A279" s="36"/>
      <c r="B279" s="37"/>
      <c r="C279" s="175" t="s">
        <v>332</v>
      </c>
      <c r="D279" s="175" t="s">
        <v>133</v>
      </c>
      <c r="E279" s="176" t="s">
        <v>687</v>
      </c>
      <c r="F279" s="177" t="s">
        <v>688</v>
      </c>
      <c r="G279" s="178" t="s">
        <v>167</v>
      </c>
      <c r="H279" s="179">
        <v>3540.203</v>
      </c>
      <c r="I279" s="180"/>
      <c r="J279" s="181">
        <f>ROUND(I279*H279,2)</f>
        <v>0</v>
      </c>
      <c r="K279" s="177" t="s">
        <v>137</v>
      </c>
      <c r="L279" s="41"/>
      <c r="M279" s="182" t="s">
        <v>19</v>
      </c>
      <c r="N279" s="183" t="s">
        <v>43</v>
      </c>
      <c r="O279" s="66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227</v>
      </c>
      <c r="AT279" s="186" t="s">
        <v>133</v>
      </c>
      <c r="AU279" s="186" t="s">
        <v>82</v>
      </c>
      <c r="AY279" s="19" t="s">
        <v>131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80</v>
      </c>
      <c r="BK279" s="187">
        <f>ROUND(I279*H279,2)</f>
        <v>0</v>
      </c>
      <c r="BL279" s="19" t="s">
        <v>227</v>
      </c>
      <c r="BM279" s="186" t="s">
        <v>840</v>
      </c>
    </row>
    <row r="280" spans="2:51" s="13" customFormat="1" ht="12">
      <c r="B280" s="188"/>
      <c r="C280" s="189"/>
      <c r="D280" s="190" t="s">
        <v>140</v>
      </c>
      <c r="E280" s="191" t="s">
        <v>19</v>
      </c>
      <c r="F280" s="192" t="s">
        <v>709</v>
      </c>
      <c r="G280" s="189"/>
      <c r="H280" s="191" t="s">
        <v>19</v>
      </c>
      <c r="I280" s="193"/>
      <c r="J280" s="189"/>
      <c r="K280" s="189"/>
      <c r="L280" s="194"/>
      <c r="M280" s="195"/>
      <c r="N280" s="196"/>
      <c r="O280" s="196"/>
      <c r="P280" s="196"/>
      <c r="Q280" s="196"/>
      <c r="R280" s="196"/>
      <c r="S280" s="196"/>
      <c r="T280" s="197"/>
      <c r="AT280" s="198" t="s">
        <v>140</v>
      </c>
      <c r="AU280" s="198" t="s">
        <v>82</v>
      </c>
      <c r="AV280" s="13" t="s">
        <v>80</v>
      </c>
      <c r="AW280" s="13" t="s">
        <v>33</v>
      </c>
      <c r="AX280" s="13" t="s">
        <v>72</v>
      </c>
      <c r="AY280" s="198" t="s">
        <v>131</v>
      </c>
    </row>
    <row r="281" spans="2:51" s="13" customFormat="1" ht="12">
      <c r="B281" s="188"/>
      <c r="C281" s="189"/>
      <c r="D281" s="190" t="s">
        <v>140</v>
      </c>
      <c r="E281" s="191" t="s">
        <v>19</v>
      </c>
      <c r="F281" s="192" t="s">
        <v>819</v>
      </c>
      <c r="G281" s="189"/>
      <c r="H281" s="191" t="s">
        <v>19</v>
      </c>
      <c r="I281" s="193"/>
      <c r="J281" s="189"/>
      <c r="K281" s="189"/>
      <c r="L281" s="194"/>
      <c r="M281" s="195"/>
      <c r="N281" s="196"/>
      <c r="O281" s="196"/>
      <c r="P281" s="196"/>
      <c r="Q281" s="196"/>
      <c r="R281" s="196"/>
      <c r="S281" s="196"/>
      <c r="T281" s="197"/>
      <c r="AT281" s="198" t="s">
        <v>140</v>
      </c>
      <c r="AU281" s="198" t="s">
        <v>82</v>
      </c>
      <c r="AV281" s="13" t="s">
        <v>80</v>
      </c>
      <c r="AW281" s="13" t="s">
        <v>33</v>
      </c>
      <c r="AX281" s="13" t="s">
        <v>72</v>
      </c>
      <c r="AY281" s="198" t="s">
        <v>131</v>
      </c>
    </row>
    <row r="282" spans="2:51" s="14" customFormat="1" ht="12">
      <c r="B282" s="199"/>
      <c r="C282" s="200"/>
      <c r="D282" s="190" t="s">
        <v>140</v>
      </c>
      <c r="E282" s="201" t="s">
        <v>19</v>
      </c>
      <c r="F282" s="202" t="s">
        <v>820</v>
      </c>
      <c r="G282" s="200"/>
      <c r="H282" s="203">
        <v>86.2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140</v>
      </c>
      <c r="AU282" s="209" t="s">
        <v>82</v>
      </c>
      <c r="AV282" s="14" t="s">
        <v>82</v>
      </c>
      <c r="AW282" s="14" t="s">
        <v>33</v>
      </c>
      <c r="AX282" s="14" t="s">
        <v>72</v>
      </c>
      <c r="AY282" s="209" t="s">
        <v>131</v>
      </c>
    </row>
    <row r="283" spans="2:51" s="14" customFormat="1" ht="12">
      <c r="B283" s="199"/>
      <c r="C283" s="200"/>
      <c r="D283" s="190" t="s">
        <v>140</v>
      </c>
      <c r="E283" s="201" t="s">
        <v>19</v>
      </c>
      <c r="F283" s="202" t="s">
        <v>821</v>
      </c>
      <c r="G283" s="200"/>
      <c r="H283" s="203">
        <v>157.888</v>
      </c>
      <c r="I283" s="204"/>
      <c r="J283" s="200"/>
      <c r="K283" s="200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140</v>
      </c>
      <c r="AU283" s="209" t="s">
        <v>82</v>
      </c>
      <c r="AV283" s="14" t="s">
        <v>82</v>
      </c>
      <c r="AW283" s="14" t="s">
        <v>33</v>
      </c>
      <c r="AX283" s="14" t="s">
        <v>72</v>
      </c>
      <c r="AY283" s="209" t="s">
        <v>131</v>
      </c>
    </row>
    <row r="284" spans="2:51" s="14" customFormat="1" ht="12">
      <c r="B284" s="199"/>
      <c r="C284" s="200"/>
      <c r="D284" s="190" t="s">
        <v>140</v>
      </c>
      <c r="E284" s="201" t="s">
        <v>19</v>
      </c>
      <c r="F284" s="202" t="s">
        <v>822</v>
      </c>
      <c r="G284" s="200"/>
      <c r="H284" s="203">
        <v>166.334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140</v>
      </c>
      <c r="AU284" s="209" t="s">
        <v>82</v>
      </c>
      <c r="AV284" s="14" t="s">
        <v>82</v>
      </c>
      <c r="AW284" s="14" t="s">
        <v>33</v>
      </c>
      <c r="AX284" s="14" t="s">
        <v>72</v>
      </c>
      <c r="AY284" s="209" t="s">
        <v>131</v>
      </c>
    </row>
    <row r="285" spans="2:51" s="14" customFormat="1" ht="12">
      <c r="B285" s="199"/>
      <c r="C285" s="200"/>
      <c r="D285" s="190" t="s">
        <v>140</v>
      </c>
      <c r="E285" s="201" t="s">
        <v>19</v>
      </c>
      <c r="F285" s="202" t="s">
        <v>823</v>
      </c>
      <c r="G285" s="200"/>
      <c r="H285" s="203">
        <v>323.163</v>
      </c>
      <c r="I285" s="204"/>
      <c r="J285" s="200"/>
      <c r="K285" s="200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140</v>
      </c>
      <c r="AU285" s="209" t="s">
        <v>82</v>
      </c>
      <c r="AV285" s="14" t="s">
        <v>82</v>
      </c>
      <c r="AW285" s="14" t="s">
        <v>33</v>
      </c>
      <c r="AX285" s="14" t="s">
        <v>72</v>
      </c>
      <c r="AY285" s="209" t="s">
        <v>131</v>
      </c>
    </row>
    <row r="286" spans="2:51" s="14" customFormat="1" ht="12">
      <c r="B286" s="199"/>
      <c r="C286" s="200"/>
      <c r="D286" s="190" t="s">
        <v>140</v>
      </c>
      <c r="E286" s="201" t="s">
        <v>19</v>
      </c>
      <c r="F286" s="202" t="s">
        <v>824</v>
      </c>
      <c r="G286" s="200"/>
      <c r="H286" s="203">
        <v>115.332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140</v>
      </c>
      <c r="AU286" s="209" t="s">
        <v>82</v>
      </c>
      <c r="AV286" s="14" t="s">
        <v>82</v>
      </c>
      <c r="AW286" s="14" t="s">
        <v>33</v>
      </c>
      <c r="AX286" s="14" t="s">
        <v>72</v>
      </c>
      <c r="AY286" s="209" t="s">
        <v>131</v>
      </c>
    </row>
    <row r="287" spans="2:51" s="14" customFormat="1" ht="12">
      <c r="B287" s="199"/>
      <c r="C287" s="200"/>
      <c r="D287" s="190" t="s">
        <v>140</v>
      </c>
      <c r="E287" s="201" t="s">
        <v>19</v>
      </c>
      <c r="F287" s="202" t="s">
        <v>825</v>
      </c>
      <c r="G287" s="200"/>
      <c r="H287" s="203">
        <v>63.765</v>
      </c>
      <c r="I287" s="204"/>
      <c r="J287" s="200"/>
      <c r="K287" s="200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140</v>
      </c>
      <c r="AU287" s="209" t="s">
        <v>82</v>
      </c>
      <c r="AV287" s="14" t="s">
        <v>82</v>
      </c>
      <c r="AW287" s="14" t="s">
        <v>33</v>
      </c>
      <c r="AX287" s="14" t="s">
        <v>72</v>
      </c>
      <c r="AY287" s="209" t="s">
        <v>131</v>
      </c>
    </row>
    <row r="288" spans="2:51" s="14" customFormat="1" ht="12">
      <c r="B288" s="199"/>
      <c r="C288" s="200"/>
      <c r="D288" s="190" t="s">
        <v>140</v>
      </c>
      <c r="E288" s="201" t="s">
        <v>19</v>
      </c>
      <c r="F288" s="202" t="s">
        <v>826</v>
      </c>
      <c r="G288" s="200"/>
      <c r="H288" s="203">
        <v>80.077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140</v>
      </c>
      <c r="AU288" s="209" t="s">
        <v>82</v>
      </c>
      <c r="AV288" s="14" t="s">
        <v>82</v>
      </c>
      <c r="AW288" s="14" t="s">
        <v>33</v>
      </c>
      <c r="AX288" s="14" t="s">
        <v>72</v>
      </c>
      <c r="AY288" s="209" t="s">
        <v>131</v>
      </c>
    </row>
    <row r="289" spans="2:51" s="14" customFormat="1" ht="12">
      <c r="B289" s="199"/>
      <c r="C289" s="200"/>
      <c r="D289" s="190" t="s">
        <v>140</v>
      </c>
      <c r="E289" s="201" t="s">
        <v>19</v>
      </c>
      <c r="F289" s="202" t="s">
        <v>827</v>
      </c>
      <c r="G289" s="200"/>
      <c r="H289" s="203">
        <v>30.6</v>
      </c>
      <c r="I289" s="204"/>
      <c r="J289" s="200"/>
      <c r="K289" s="200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140</v>
      </c>
      <c r="AU289" s="209" t="s">
        <v>82</v>
      </c>
      <c r="AV289" s="14" t="s">
        <v>82</v>
      </c>
      <c r="AW289" s="14" t="s">
        <v>33</v>
      </c>
      <c r="AX289" s="14" t="s">
        <v>72</v>
      </c>
      <c r="AY289" s="209" t="s">
        <v>131</v>
      </c>
    </row>
    <row r="290" spans="2:51" s="14" customFormat="1" ht="12">
      <c r="B290" s="199"/>
      <c r="C290" s="200"/>
      <c r="D290" s="190" t="s">
        <v>140</v>
      </c>
      <c r="E290" s="201" t="s">
        <v>19</v>
      </c>
      <c r="F290" s="202" t="s">
        <v>828</v>
      </c>
      <c r="G290" s="200"/>
      <c r="H290" s="203">
        <v>244.528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140</v>
      </c>
      <c r="AU290" s="209" t="s">
        <v>82</v>
      </c>
      <c r="AV290" s="14" t="s">
        <v>82</v>
      </c>
      <c r="AW290" s="14" t="s">
        <v>33</v>
      </c>
      <c r="AX290" s="14" t="s">
        <v>72</v>
      </c>
      <c r="AY290" s="209" t="s">
        <v>131</v>
      </c>
    </row>
    <row r="291" spans="2:51" s="14" customFormat="1" ht="12">
      <c r="B291" s="199"/>
      <c r="C291" s="200"/>
      <c r="D291" s="190" t="s">
        <v>140</v>
      </c>
      <c r="E291" s="201" t="s">
        <v>19</v>
      </c>
      <c r="F291" s="202" t="s">
        <v>829</v>
      </c>
      <c r="G291" s="200"/>
      <c r="H291" s="203">
        <v>62.56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140</v>
      </c>
      <c r="AU291" s="209" t="s">
        <v>82</v>
      </c>
      <c r="AV291" s="14" t="s">
        <v>82</v>
      </c>
      <c r="AW291" s="14" t="s">
        <v>33</v>
      </c>
      <c r="AX291" s="14" t="s">
        <v>72</v>
      </c>
      <c r="AY291" s="209" t="s">
        <v>131</v>
      </c>
    </row>
    <row r="292" spans="2:51" s="14" customFormat="1" ht="12">
      <c r="B292" s="199"/>
      <c r="C292" s="200"/>
      <c r="D292" s="190" t="s">
        <v>140</v>
      </c>
      <c r="E292" s="201" t="s">
        <v>19</v>
      </c>
      <c r="F292" s="202" t="s">
        <v>830</v>
      </c>
      <c r="G292" s="200"/>
      <c r="H292" s="203">
        <v>191.25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140</v>
      </c>
      <c r="AU292" s="209" t="s">
        <v>82</v>
      </c>
      <c r="AV292" s="14" t="s">
        <v>82</v>
      </c>
      <c r="AW292" s="14" t="s">
        <v>33</v>
      </c>
      <c r="AX292" s="14" t="s">
        <v>72</v>
      </c>
      <c r="AY292" s="209" t="s">
        <v>131</v>
      </c>
    </row>
    <row r="293" spans="2:51" s="14" customFormat="1" ht="12">
      <c r="B293" s="199"/>
      <c r="C293" s="200"/>
      <c r="D293" s="190" t="s">
        <v>140</v>
      </c>
      <c r="E293" s="201" t="s">
        <v>19</v>
      </c>
      <c r="F293" s="202" t="s">
        <v>831</v>
      </c>
      <c r="G293" s="200"/>
      <c r="H293" s="203">
        <v>97.104</v>
      </c>
      <c r="I293" s="204"/>
      <c r="J293" s="200"/>
      <c r="K293" s="200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140</v>
      </c>
      <c r="AU293" s="209" t="s">
        <v>82</v>
      </c>
      <c r="AV293" s="14" t="s">
        <v>82</v>
      </c>
      <c r="AW293" s="14" t="s">
        <v>33</v>
      </c>
      <c r="AX293" s="14" t="s">
        <v>72</v>
      </c>
      <c r="AY293" s="209" t="s">
        <v>131</v>
      </c>
    </row>
    <row r="294" spans="2:51" s="14" customFormat="1" ht="12">
      <c r="B294" s="199"/>
      <c r="C294" s="200"/>
      <c r="D294" s="190" t="s">
        <v>140</v>
      </c>
      <c r="E294" s="201" t="s">
        <v>19</v>
      </c>
      <c r="F294" s="202" t="s">
        <v>832</v>
      </c>
      <c r="G294" s="200"/>
      <c r="H294" s="203">
        <v>95.37</v>
      </c>
      <c r="I294" s="204"/>
      <c r="J294" s="200"/>
      <c r="K294" s="200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140</v>
      </c>
      <c r="AU294" s="209" t="s">
        <v>82</v>
      </c>
      <c r="AV294" s="14" t="s">
        <v>82</v>
      </c>
      <c r="AW294" s="14" t="s">
        <v>33</v>
      </c>
      <c r="AX294" s="14" t="s">
        <v>72</v>
      </c>
      <c r="AY294" s="209" t="s">
        <v>131</v>
      </c>
    </row>
    <row r="295" spans="2:51" s="14" customFormat="1" ht="12">
      <c r="B295" s="199"/>
      <c r="C295" s="200"/>
      <c r="D295" s="190" t="s">
        <v>140</v>
      </c>
      <c r="E295" s="201" t="s">
        <v>19</v>
      </c>
      <c r="F295" s="202" t="s">
        <v>833</v>
      </c>
      <c r="G295" s="200"/>
      <c r="H295" s="203">
        <v>91.8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140</v>
      </c>
      <c r="AU295" s="209" t="s">
        <v>82</v>
      </c>
      <c r="AV295" s="14" t="s">
        <v>82</v>
      </c>
      <c r="AW295" s="14" t="s">
        <v>33</v>
      </c>
      <c r="AX295" s="14" t="s">
        <v>72</v>
      </c>
      <c r="AY295" s="209" t="s">
        <v>131</v>
      </c>
    </row>
    <row r="296" spans="2:51" s="14" customFormat="1" ht="12">
      <c r="B296" s="199"/>
      <c r="C296" s="200"/>
      <c r="D296" s="190" t="s">
        <v>140</v>
      </c>
      <c r="E296" s="201" t="s">
        <v>19</v>
      </c>
      <c r="F296" s="202" t="s">
        <v>834</v>
      </c>
      <c r="G296" s="200"/>
      <c r="H296" s="203">
        <v>73.181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140</v>
      </c>
      <c r="AU296" s="209" t="s">
        <v>82</v>
      </c>
      <c r="AV296" s="14" t="s">
        <v>82</v>
      </c>
      <c r="AW296" s="14" t="s">
        <v>33</v>
      </c>
      <c r="AX296" s="14" t="s">
        <v>72</v>
      </c>
      <c r="AY296" s="209" t="s">
        <v>131</v>
      </c>
    </row>
    <row r="297" spans="2:51" s="14" customFormat="1" ht="12">
      <c r="B297" s="199"/>
      <c r="C297" s="200"/>
      <c r="D297" s="190" t="s">
        <v>140</v>
      </c>
      <c r="E297" s="201" t="s">
        <v>19</v>
      </c>
      <c r="F297" s="202" t="s">
        <v>835</v>
      </c>
      <c r="G297" s="200"/>
      <c r="H297" s="203">
        <v>33.313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140</v>
      </c>
      <c r="AU297" s="209" t="s">
        <v>82</v>
      </c>
      <c r="AV297" s="14" t="s">
        <v>82</v>
      </c>
      <c r="AW297" s="14" t="s">
        <v>33</v>
      </c>
      <c r="AX297" s="14" t="s">
        <v>72</v>
      </c>
      <c r="AY297" s="209" t="s">
        <v>131</v>
      </c>
    </row>
    <row r="298" spans="2:51" s="14" customFormat="1" ht="12">
      <c r="B298" s="199"/>
      <c r="C298" s="200"/>
      <c r="D298" s="190" t="s">
        <v>140</v>
      </c>
      <c r="E298" s="201" t="s">
        <v>19</v>
      </c>
      <c r="F298" s="202" t="s">
        <v>836</v>
      </c>
      <c r="G298" s="200"/>
      <c r="H298" s="203">
        <v>462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140</v>
      </c>
      <c r="AU298" s="209" t="s">
        <v>82</v>
      </c>
      <c r="AV298" s="14" t="s">
        <v>82</v>
      </c>
      <c r="AW298" s="14" t="s">
        <v>33</v>
      </c>
      <c r="AX298" s="14" t="s">
        <v>72</v>
      </c>
      <c r="AY298" s="209" t="s">
        <v>131</v>
      </c>
    </row>
    <row r="299" spans="2:51" s="14" customFormat="1" ht="12">
      <c r="B299" s="199"/>
      <c r="C299" s="200"/>
      <c r="D299" s="190" t="s">
        <v>140</v>
      </c>
      <c r="E299" s="201" t="s">
        <v>19</v>
      </c>
      <c r="F299" s="202" t="s">
        <v>837</v>
      </c>
      <c r="G299" s="200"/>
      <c r="H299" s="203">
        <v>105.6</v>
      </c>
      <c r="I299" s="204"/>
      <c r="J299" s="200"/>
      <c r="K299" s="200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140</v>
      </c>
      <c r="AU299" s="209" t="s">
        <v>82</v>
      </c>
      <c r="AV299" s="14" t="s">
        <v>82</v>
      </c>
      <c r="AW299" s="14" t="s">
        <v>33</v>
      </c>
      <c r="AX299" s="14" t="s">
        <v>72</v>
      </c>
      <c r="AY299" s="209" t="s">
        <v>131</v>
      </c>
    </row>
    <row r="300" spans="2:51" s="14" customFormat="1" ht="12">
      <c r="B300" s="199"/>
      <c r="C300" s="200"/>
      <c r="D300" s="190" t="s">
        <v>140</v>
      </c>
      <c r="E300" s="201" t="s">
        <v>19</v>
      </c>
      <c r="F300" s="202" t="s">
        <v>838</v>
      </c>
      <c r="G300" s="200"/>
      <c r="H300" s="203">
        <v>30</v>
      </c>
      <c r="I300" s="204"/>
      <c r="J300" s="200"/>
      <c r="K300" s="200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140</v>
      </c>
      <c r="AU300" s="209" t="s">
        <v>82</v>
      </c>
      <c r="AV300" s="14" t="s">
        <v>82</v>
      </c>
      <c r="AW300" s="14" t="s">
        <v>33</v>
      </c>
      <c r="AX300" s="14" t="s">
        <v>72</v>
      </c>
      <c r="AY300" s="209" t="s">
        <v>131</v>
      </c>
    </row>
    <row r="301" spans="2:51" s="14" customFormat="1" ht="12">
      <c r="B301" s="199"/>
      <c r="C301" s="200"/>
      <c r="D301" s="190" t="s">
        <v>140</v>
      </c>
      <c r="E301" s="201" t="s">
        <v>19</v>
      </c>
      <c r="F301" s="202" t="s">
        <v>839</v>
      </c>
      <c r="G301" s="200"/>
      <c r="H301" s="203">
        <v>1030.138</v>
      </c>
      <c r="I301" s="204"/>
      <c r="J301" s="200"/>
      <c r="K301" s="200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140</v>
      </c>
      <c r="AU301" s="209" t="s">
        <v>82</v>
      </c>
      <c r="AV301" s="14" t="s">
        <v>82</v>
      </c>
      <c r="AW301" s="14" t="s">
        <v>33</v>
      </c>
      <c r="AX301" s="14" t="s">
        <v>72</v>
      </c>
      <c r="AY301" s="209" t="s">
        <v>131</v>
      </c>
    </row>
    <row r="302" spans="2:51" s="16" customFormat="1" ht="12">
      <c r="B302" s="231"/>
      <c r="C302" s="232"/>
      <c r="D302" s="190" t="s">
        <v>140</v>
      </c>
      <c r="E302" s="233" t="s">
        <v>19</v>
      </c>
      <c r="F302" s="234" t="s">
        <v>291</v>
      </c>
      <c r="G302" s="232"/>
      <c r="H302" s="235">
        <v>3540.203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140</v>
      </c>
      <c r="AU302" s="241" t="s">
        <v>82</v>
      </c>
      <c r="AV302" s="16" t="s">
        <v>138</v>
      </c>
      <c r="AW302" s="16" t="s">
        <v>33</v>
      </c>
      <c r="AX302" s="16" t="s">
        <v>80</v>
      </c>
      <c r="AY302" s="241" t="s">
        <v>131</v>
      </c>
    </row>
    <row r="303" spans="1:65" s="2" customFormat="1" ht="44.25" customHeight="1">
      <c r="A303" s="36"/>
      <c r="B303" s="37"/>
      <c r="C303" s="175" t="s">
        <v>266</v>
      </c>
      <c r="D303" s="175" t="s">
        <v>133</v>
      </c>
      <c r="E303" s="176" t="s">
        <v>691</v>
      </c>
      <c r="F303" s="177" t="s">
        <v>692</v>
      </c>
      <c r="G303" s="178" t="s">
        <v>167</v>
      </c>
      <c r="H303" s="179">
        <v>3540.203</v>
      </c>
      <c r="I303" s="180"/>
      <c r="J303" s="181">
        <f>ROUND(I303*H303,2)</f>
        <v>0</v>
      </c>
      <c r="K303" s="177" t="s">
        <v>137</v>
      </c>
      <c r="L303" s="41"/>
      <c r="M303" s="182" t="s">
        <v>19</v>
      </c>
      <c r="N303" s="183" t="s">
        <v>43</v>
      </c>
      <c r="O303" s="66"/>
      <c r="P303" s="184">
        <f>O303*H303</f>
        <v>0</v>
      </c>
      <c r="Q303" s="184">
        <v>0.00022</v>
      </c>
      <c r="R303" s="184">
        <f>Q303*H303</f>
        <v>0.7788446600000001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227</v>
      </c>
      <c r="AT303" s="186" t="s">
        <v>133</v>
      </c>
      <c r="AU303" s="186" t="s">
        <v>82</v>
      </c>
      <c r="AY303" s="19" t="s">
        <v>131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80</v>
      </c>
      <c r="BK303" s="187">
        <f>ROUND(I303*H303,2)</f>
        <v>0</v>
      </c>
      <c r="BL303" s="19" t="s">
        <v>227</v>
      </c>
      <c r="BM303" s="186" t="s">
        <v>841</v>
      </c>
    </row>
    <row r="304" spans="2:51" s="13" customFormat="1" ht="12">
      <c r="B304" s="188"/>
      <c r="C304" s="189"/>
      <c r="D304" s="190" t="s">
        <v>140</v>
      </c>
      <c r="E304" s="191" t="s">
        <v>19</v>
      </c>
      <c r="F304" s="192" t="s">
        <v>709</v>
      </c>
      <c r="G304" s="189"/>
      <c r="H304" s="191" t="s">
        <v>19</v>
      </c>
      <c r="I304" s="193"/>
      <c r="J304" s="189"/>
      <c r="K304" s="189"/>
      <c r="L304" s="194"/>
      <c r="M304" s="195"/>
      <c r="N304" s="196"/>
      <c r="O304" s="196"/>
      <c r="P304" s="196"/>
      <c r="Q304" s="196"/>
      <c r="R304" s="196"/>
      <c r="S304" s="196"/>
      <c r="T304" s="197"/>
      <c r="AT304" s="198" t="s">
        <v>140</v>
      </c>
      <c r="AU304" s="198" t="s">
        <v>82</v>
      </c>
      <c r="AV304" s="13" t="s">
        <v>80</v>
      </c>
      <c r="AW304" s="13" t="s">
        <v>33</v>
      </c>
      <c r="AX304" s="13" t="s">
        <v>72</v>
      </c>
      <c r="AY304" s="198" t="s">
        <v>131</v>
      </c>
    </row>
    <row r="305" spans="2:51" s="13" customFormat="1" ht="12">
      <c r="B305" s="188"/>
      <c r="C305" s="189"/>
      <c r="D305" s="190" t="s">
        <v>140</v>
      </c>
      <c r="E305" s="191" t="s">
        <v>19</v>
      </c>
      <c r="F305" s="192" t="s">
        <v>842</v>
      </c>
      <c r="G305" s="189"/>
      <c r="H305" s="191" t="s">
        <v>19</v>
      </c>
      <c r="I305" s="193"/>
      <c r="J305" s="189"/>
      <c r="K305" s="189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140</v>
      </c>
      <c r="AU305" s="198" t="s">
        <v>82</v>
      </c>
      <c r="AV305" s="13" t="s">
        <v>80</v>
      </c>
      <c r="AW305" s="13" t="s">
        <v>33</v>
      </c>
      <c r="AX305" s="13" t="s">
        <v>72</v>
      </c>
      <c r="AY305" s="198" t="s">
        <v>131</v>
      </c>
    </row>
    <row r="306" spans="2:51" s="14" customFormat="1" ht="12">
      <c r="B306" s="199"/>
      <c r="C306" s="200"/>
      <c r="D306" s="190" t="s">
        <v>140</v>
      </c>
      <c r="E306" s="201" t="s">
        <v>19</v>
      </c>
      <c r="F306" s="202" t="s">
        <v>843</v>
      </c>
      <c r="G306" s="200"/>
      <c r="H306" s="203">
        <v>3540.203</v>
      </c>
      <c r="I306" s="204"/>
      <c r="J306" s="200"/>
      <c r="K306" s="200"/>
      <c r="L306" s="205"/>
      <c r="M306" s="242"/>
      <c r="N306" s="243"/>
      <c r="O306" s="243"/>
      <c r="P306" s="243"/>
      <c r="Q306" s="243"/>
      <c r="R306" s="243"/>
      <c r="S306" s="243"/>
      <c r="T306" s="244"/>
      <c r="AT306" s="209" t="s">
        <v>140</v>
      </c>
      <c r="AU306" s="209" t="s">
        <v>82</v>
      </c>
      <c r="AV306" s="14" t="s">
        <v>82</v>
      </c>
      <c r="AW306" s="14" t="s">
        <v>33</v>
      </c>
      <c r="AX306" s="14" t="s">
        <v>80</v>
      </c>
      <c r="AY306" s="209" t="s">
        <v>131</v>
      </c>
    </row>
    <row r="307" spans="1:31" s="2" customFormat="1" ht="6.9" customHeight="1">
      <c r="A307" s="36"/>
      <c r="B307" s="49"/>
      <c r="C307" s="50"/>
      <c r="D307" s="50"/>
      <c r="E307" s="50"/>
      <c r="F307" s="50"/>
      <c r="G307" s="50"/>
      <c r="H307" s="50"/>
      <c r="I307" s="50"/>
      <c r="J307" s="50"/>
      <c r="K307" s="50"/>
      <c r="L307" s="41"/>
      <c r="M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</row>
  </sheetData>
  <sheetProtection algorithmName="SHA-512" hashValue="EZbWHCEDhvCHDxf75G6OSIS9JHnKboxQhMVSn9tV0aIKaxfeLZlIAJ/fRdxHoxpyCQ80v6nTmTON9ZSqqIKFig==" saltValue="7zqrPxYeJNHHfTDz4hKuEJhBhYqp8+qooUZzRzBgnRV/7zhNG/4o6igJvnlui2mlmg1j7JOz6XBiiby7GFk7UQ==" spinCount="100000" sheet="1" objects="1" scenarios="1" formatColumns="0" formatRows="0" autoFilter="0"/>
  <autoFilter ref="C86:K30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9" t="s">
        <v>88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5" t="str">
        <f>'Rekapitulace stavby'!K6</f>
        <v>Kostel sv.Václava v Opavě - oprava střechy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844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12.11.2020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42</v>
      </c>
      <c r="E33" s="107" t="s">
        <v>43</v>
      </c>
      <c r="F33" s="119">
        <f>ROUND((SUM(BE87:BE301)),2)</f>
        <v>0</v>
      </c>
      <c r="G33" s="36"/>
      <c r="H33" s="36"/>
      <c r="I33" s="120">
        <v>0.21</v>
      </c>
      <c r="J33" s="119">
        <f>ROUND(((SUM(BE87:BE301))*I33),2)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44</v>
      </c>
      <c r="F34" s="119">
        <f>ROUND((SUM(BF87:BF301)),2)</f>
        <v>0</v>
      </c>
      <c r="G34" s="36"/>
      <c r="H34" s="36"/>
      <c r="I34" s="120">
        <v>0.15</v>
      </c>
      <c r="J34" s="119">
        <f>ROUND(((SUM(BF87:BF301))*I34),2)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45</v>
      </c>
      <c r="F35" s="119">
        <f>ROUND((SUM(BG87:BG301)),2)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46</v>
      </c>
      <c r="F36" s="119">
        <f>ROUND((SUM(BH87:BH301)),2)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47</v>
      </c>
      <c r="F37" s="119">
        <f>ROUND((SUM(BI87:BI301)),2)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Kostel sv.Václava v Opavě - oprava střechy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1" t="str">
        <f>E9</f>
        <v>PS - Lešení okolo objektu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Opava</v>
      </c>
      <c r="G52" s="38"/>
      <c r="H52" s="38"/>
      <c r="I52" s="31" t="s">
        <v>23</v>
      </c>
      <c r="J52" s="61" t="str">
        <f>IF(J12="","",J12)</f>
        <v>12.11.2020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Satutární město Opava, Horní náměstí 382/69 Opava</v>
      </c>
      <c r="G54" s="38"/>
      <c r="H54" s="38"/>
      <c r="I54" s="31" t="s">
        <v>31</v>
      </c>
      <c r="J54" s="34" t="str">
        <f>E21</f>
        <v>Ateliér EMMET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Ing.Urbanová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2:12" s="9" customFormat="1" ht="24.9" customHeight="1">
      <c r="B60" s="136"/>
      <c r="C60" s="137"/>
      <c r="D60" s="138" t="s">
        <v>100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5" customHeight="1">
      <c r="B61" s="142"/>
      <c r="C61" s="143"/>
      <c r="D61" s="144" t="s">
        <v>104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5" customHeight="1">
      <c r="B62" s="142"/>
      <c r="C62" s="143"/>
      <c r="D62" s="144" t="s">
        <v>105</v>
      </c>
      <c r="E62" s="145"/>
      <c r="F62" s="145"/>
      <c r="G62" s="145"/>
      <c r="H62" s="145"/>
      <c r="I62" s="145"/>
      <c r="J62" s="146">
        <f>J205</f>
        <v>0</v>
      </c>
      <c r="K62" s="143"/>
      <c r="L62" s="147"/>
    </row>
    <row r="63" spans="2:12" s="9" customFormat="1" ht="24.9" customHeight="1">
      <c r="B63" s="136"/>
      <c r="C63" s="137"/>
      <c r="D63" s="138" t="s">
        <v>107</v>
      </c>
      <c r="E63" s="139"/>
      <c r="F63" s="139"/>
      <c r="G63" s="139"/>
      <c r="H63" s="139"/>
      <c r="I63" s="139"/>
      <c r="J63" s="140">
        <f>J211</f>
        <v>0</v>
      </c>
      <c r="K63" s="137"/>
      <c r="L63" s="141"/>
    </row>
    <row r="64" spans="2:12" s="10" customFormat="1" ht="19.95" customHeight="1">
      <c r="B64" s="142"/>
      <c r="C64" s="143"/>
      <c r="D64" s="144" t="s">
        <v>109</v>
      </c>
      <c r="E64" s="145"/>
      <c r="F64" s="145"/>
      <c r="G64" s="145"/>
      <c r="H64" s="145"/>
      <c r="I64" s="145"/>
      <c r="J64" s="146">
        <f>J212</f>
        <v>0</v>
      </c>
      <c r="K64" s="143"/>
      <c r="L64" s="147"/>
    </row>
    <row r="65" spans="2:12" s="10" customFormat="1" ht="19.95" customHeight="1">
      <c r="B65" s="142"/>
      <c r="C65" s="143"/>
      <c r="D65" s="144" t="s">
        <v>110</v>
      </c>
      <c r="E65" s="145"/>
      <c r="F65" s="145"/>
      <c r="G65" s="145"/>
      <c r="H65" s="145"/>
      <c r="I65" s="145"/>
      <c r="J65" s="146">
        <f>J238</f>
        <v>0</v>
      </c>
      <c r="K65" s="143"/>
      <c r="L65" s="147"/>
    </row>
    <row r="66" spans="2:12" s="10" customFormat="1" ht="19.95" customHeight="1">
      <c r="B66" s="142"/>
      <c r="C66" s="143"/>
      <c r="D66" s="144" t="s">
        <v>111</v>
      </c>
      <c r="E66" s="145"/>
      <c r="F66" s="145"/>
      <c r="G66" s="145"/>
      <c r="H66" s="145"/>
      <c r="I66" s="145"/>
      <c r="J66" s="146">
        <f>J248</f>
        <v>0</v>
      </c>
      <c r="K66" s="143"/>
      <c r="L66" s="147"/>
    </row>
    <row r="67" spans="2:12" s="10" customFormat="1" ht="19.95" customHeight="1">
      <c r="B67" s="142"/>
      <c r="C67" s="143"/>
      <c r="D67" s="144" t="s">
        <v>113</v>
      </c>
      <c r="E67" s="145"/>
      <c r="F67" s="145"/>
      <c r="G67" s="145"/>
      <c r="H67" s="145"/>
      <c r="I67" s="145"/>
      <c r="J67" s="146">
        <f>J258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5" t="s">
        <v>116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73" t="str">
        <f>E7</f>
        <v>Kostel sv.Václava v Opavě - oprava střechy</v>
      </c>
      <c r="F77" s="374"/>
      <c r="G77" s="374"/>
      <c r="H77" s="374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93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61" t="str">
        <f>E9</f>
        <v>PS - Lešení okolo objektu</v>
      </c>
      <c r="F79" s="372"/>
      <c r="G79" s="372"/>
      <c r="H79" s="372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Opava</v>
      </c>
      <c r="G81" s="38"/>
      <c r="H81" s="38"/>
      <c r="I81" s="31" t="s">
        <v>23</v>
      </c>
      <c r="J81" s="61" t="str">
        <f>IF(J12="","",J12)</f>
        <v>12.11.2020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1" t="s">
        <v>25</v>
      </c>
      <c r="D83" s="38"/>
      <c r="E83" s="38"/>
      <c r="F83" s="29" t="str">
        <f>E15</f>
        <v>Satutární město Opava, Horní náměstí 382/69 Opava</v>
      </c>
      <c r="G83" s="38"/>
      <c r="H83" s="38"/>
      <c r="I83" s="31" t="s">
        <v>31</v>
      </c>
      <c r="J83" s="34" t="str">
        <f>E21</f>
        <v>Ateliér EMMET s.r.o.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34</v>
      </c>
      <c r="J84" s="34" t="str">
        <f>E24</f>
        <v>Ing.Urbanová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117</v>
      </c>
      <c r="D86" s="151" t="s">
        <v>57</v>
      </c>
      <c r="E86" s="151" t="s">
        <v>53</v>
      </c>
      <c r="F86" s="151" t="s">
        <v>54</v>
      </c>
      <c r="G86" s="151" t="s">
        <v>118</v>
      </c>
      <c r="H86" s="151" t="s">
        <v>119</v>
      </c>
      <c r="I86" s="151" t="s">
        <v>120</v>
      </c>
      <c r="J86" s="151" t="s">
        <v>98</v>
      </c>
      <c r="K86" s="152" t="s">
        <v>121</v>
      </c>
      <c r="L86" s="153"/>
      <c r="M86" s="70" t="s">
        <v>19</v>
      </c>
      <c r="N86" s="71" t="s">
        <v>42</v>
      </c>
      <c r="O86" s="71" t="s">
        <v>122</v>
      </c>
      <c r="P86" s="71" t="s">
        <v>123</v>
      </c>
      <c r="Q86" s="71" t="s">
        <v>124</v>
      </c>
      <c r="R86" s="71" t="s">
        <v>125</v>
      </c>
      <c r="S86" s="71" t="s">
        <v>126</v>
      </c>
      <c r="T86" s="72" t="s">
        <v>127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8" customHeight="1">
      <c r="A87" s="36"/>
      <c r="B87" s="37"/>
      <c r="C87" s="77" t="s">
        <v>128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P88+P211</f>
        <v>0</v>
      </c>
      <c r="Q87" s="74"/>
      <c r="R87" s="156">
        <f>R88+R211</f>
        <v>43.71058121</v>
      </c>
      <c r="S87" s="74"/>
      <c r="T87" s="157">
        <f>T88+T211</f>
        <v>1.3185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99</v>
      </c>
      <c r="BK87" s="158">
        <f>BK88+BK211</f>
        <v>0</v>
      </c>
    </row>
    <row r="88" spans="2:63" s="12" customFormat="1" ht="25.95" customHeight="1">
      <c r="B88" s="159"/>
      <c r="C88" s="160"/>
      <c r="D88" s="161" t="s">
        <v>71</v>
      </c>
      <c r="E88" s="162" t="s">
        <v>129</v>
      </c>
      <c r="F88" s="162" t="s">
        <v>130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P89+P205</f>
        <v>0</v>
      </c>
      <c r="Q88" s="167"/>
      <c r="R88" s="168">
        <f>R89+R205</f>
        <v>0</v>
      </c>
      <c r="S88" s="167"/>
      <c r="T88" s="169">
        <f>T89+T205</f>
        <v>0</v>
      </c>
      <c r="AR88" s="170" t="s">
        <v>80</v>
      </c>
      <c r="AT88" s="171" t="s">
        <v>71</v>
      </c>
      <c r="AU88" s="171" t="s">
        <v>72</v>
      </c>
      <c r="AY88" s="170" t="s">
        <v>131</v>
      </c>
      <c r="BK88" s="172">
        <f>BK89+BK205</f>
        <v>0</v>
      </c>
    </row>
    <row r="89" spans="2:63" s="12" customFormat="1" ht="22.8" customHeight="1">
      <c r="B89" s="159"/>
      <c r="C89" s="160"/>
      <c r="D89" s="161" t="s">
        <v>71</v>
      </c>
      <c r="E89" s="173" t="s">
        <v>173</v>
      </c>
      <c r="F89" s="173" t="s">
        <v>174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SUM(P90:P204)</f>
        <v>0</v>
      </c>
      <c r="Q89" s="167"/>
      <c r="R89" s="168">
        <f>SUM(R90:R204)</f>
        <v>0</v>
      </c>
      <c r="S89" s="167"/>
      <c r="T89" s="169">
        <f>SUM(T90:T204)</f>
        <v>0</v>
      </c>
      <c r="AR89" s="170" t="s">
        <v>80</v>
      </c>
      <c r="AT89" s="171" t="s">
        <v>71</v>
      </c>
      <c r="AU89" s="171" t="s">
        <v>80</v>
      </c>
      <c r="AY89" s="170" t="s">
        <v>131</v>
      </c>
      <c r="BK89" s="172">
        <f>SUM(BK90:BK204)</f>
        <v>0</v>
      </c>
    </row>
    <row r="90" spans="1:65" s="2" customFormat="1" ht="22.8">
      <c r="A90" s="36"/>
      <c r="B90" s="37"/>
      <c r="C90" s="175" t="s">
        <v>80</v>
      </c>
      <c r="D90" s="175" t="s">
        <v>133</v>
      </c>
      <c r="E90" s="176" t="s">
        <v>845</v>
      </c>
      <c r="F90" s="177" t="s">
        <v>846</v>
      </c>
      <c r="G90" s="178" t="s">
        <v>167</v>
      </c>
      <c r="H90" s="179">
        <v>89.6</v>
      </c>
      <c r="I90" s="180"/>
      <c r="J90" s="181">
        <f>ROUND(I90*H90,2)</f>
        <v>0</v>
      </c>
      <c r="K90" s="177" t="s">
        <v>151</v>
      </c>
      <c r="L90" s="41"/>
      <c r="M90" s="182" t="s">
        <v>19</v>
      </c>
      <c r="N90" s="183" t="s">
        <v>43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138</v>
      </c>
      <c r="AT90" s="186" t="s">
        <v>133</v>
      </c>
      <c r="AU90" s="186" t="s">
        <v>82</v>
      </c>
      <c r="AY90" s="19" t="s">
        <v>131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80</v>
      </c>
      <c r="BK90" s="187">
        <f>ROUND(I90*H90,2)</f>
        <v>0</v>
      </c>
      <c r="BL90" s="19" t="s">
        <v>138</v>
      </c>
      <c r="BM90" s="186" t="s">
        <v>847</v>
      </c>
    </row>
    <row r="91" spans="2:51" s="13" customFormat="1" ht="12">
      <c r="B91" s="188"/>
      <c r="C91" s="189"/>
      <c r="D91" s="190" t="s">
        <v>140</v>
      </c>
      <c r="E91" s="191" t="s">
        <v>19</v>
      </c>
      <c r="F91" s="192" t="s">
        <v>848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140</v>
      </c>
      <c r="AU91" s="198" t="s">
        <v>82</v>
      </c>
      <c r="AV91" s="13" t="s">
        <v>80</v>
      </c>
      <c r="AW91" s="13" t="s">
        <v>33</v>
      </c>
      <c r="AX91" s="13" t="s">
        <v>72</v>
      </c>
      <c r="AY91" s="198" t="s">
        <v>131</v>
      </c>
    </row>
    <row r="92" spans="2:51" s="14" customFormat="1" ht="20.4">
      <c r="B92" s="199"/>
      <c r="C92" s="200"/>
      <c r="D92" s="190" t="s">
        <v>140</v>
      </c>
      <c r="E92" s="201" t="s">
        <v>19</v>
      </c>
      <c r="F92" s="202" t="s">
        <v>849</v>
      </c>
      <c r="G92" s="200"/>
      <c r="H92" s="203">
        <v>89.6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140</v>
      </c>
      <c r="AU92" s="209" t="s">
        <v>82</v>
      </c>
      <c r="AV92" s="14" t="s">
        <v>82</v>
      </c>
      <c r="AW92" s="14" t="s">
        <v>33</v>
      </c>
      <c r="AX92" s="14" t="s">
        <v>80</v>
      </c>
      <c r="AY92" s="209" t="s">
        <v>131</v>
      </c>
    </row>
    <row r="93" spans="1:65" s="2" customFormat="1" ht="22.8">
      <c r="A93" s="36"/>
      <c r="B93" s="37"/>
      <c r="C93" s="175" t="s">
        <v>82</v>
      </c>
      <c r="D93" s="175" t="s">
        <v>133</v>
      </c>
      <c r="E93" s="176" t="s">
        <v>850</v>
      </c>
      <c r="F93" s="177" t="s">
        <v>851</v>
      </c>
      <c r="G93" s="178" t="s">
        <v>167</v>
      </c>
      <c r="H93" s="179">
        <v>13440</v>
      </c>
      <c r="I93" s="180"/>
      <c r="J93" s="181">
        <f>ROUND(I93*H93,2)</f>
        <v>0</v>
      </c>
      <c r="K93" s="177" t="s">
        <v>151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138</v>
      </c>
      <c r="AT93" s="186" t="s">
        <v>133</v>
      </c>
      <c r="AU93" s="186" t="s">
        <v>82</v>
      </c>
      <c r="AY93" s="19" t="s">
        <v>131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138</v>
      </c>
      <c r="BM93" s="186" t="s">
        <v>852</v>
      </c>
    </row>
    <row r="94" spans="2:51" s="13" customFormat="1" ht="12">
      <c r="B94" s="188"/>
      <c r="C94" s="189"/>
      <c r="D94" s="190" t="s">
        <v>140</v>
      </c>
      <c r="E94" s="191" t="s">
        <v>19</v>
      </c>
      <c r="F94" s="192" t="s">
        <v>848</v>
      </c>
      <c r="G94" s="189"/>
      <c r="H94" s="191" t="s">
        <v>19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140</v>
      </c>
      <c r="AU94" s="198" t="s">
        <v>82</v>
      </c>
      <c r="AV94" s="13" t="s">
        <v>80</v>
      </c>
      <c r="AW94" s="13" t="s">
        <v>33</v>
      </c>
      <c r="AX94" s="13" t="s">
        <v>72</v>
      </c>
      <c r="AY94" s="198" t="s">
        <v>131</v>
      </c>
    </row>
    <row r="95" spans="2:51" s="14" customFormat="1" ht="20.4">
      <c r="B95" s="199"/>
      <c r="C95" s="200"/>
      <c r="D95" s="190" t="s">
        <v>140</v>
      </c>
      <c r="E95" s="201" t="s">
        <v>19</v>
      </c>
      <c r="F95" s="202" t="s">
        <v>849</v>
      </c>
      <c r="G95" s="200"/>
      <c r="H95" s="203">
        <v>89.6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140</v>
      </c>
      <c r="AU95" s="209" t="s">
        <v>82</v>
      </c>
      <c r="AV95" s="14" t="s">
        <v>82</v>
      </c>
      <c r="AW95" s="14" t="s">
        <v>33</v>
      </c>
      <c r="AX95" s="14" t="s">
        <v>72</v>
      </c>
      <c r="AY95" s="209" t="s">
        <v>131</v>
      </c>
    </row>
    <row r="96" spans="2:51" s="14" customFormat="1" ht="12">
      <c r="B96" s="199"/>
      <c r="C96" s="200"/>
      <c r="D96" s="190" t="s">
        <v>140</v>
      </c>
      <c r="E96" s="201" t="s">
        <v>19</v>
      </c>
      <c r="F96" s="202" t="s">
        <v>853</v>
      </c>
      <c r="G96" s="200"/>
      <c r="H96" s="203">
        <v>13440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140</v>
      </c>
      <c r="AU96" s="209" t="s">
        <v>82</v>
      </c>
      <c r="AV96" s="14" t="s">
        <v>82</v>
      </c>
      <c r="AW96" s="14" t="s">
        <v>33</v>
      </c>
      <c r="AX96" s="14" t="s">
        <v>80</v>
      </c>
      <c r="AY96" s="209" t="s">
        <v>131</v>
      </c>
    </row>
    <row r="97" spans="1:65" s="2" customFormat="1" ht="22.8">
      <c r="A97" s="36"/>
      <c r="B97" s="37"/>
      <c r="C97" s="175" t="s">
        <v>147</v>
      </c>
      <c r="D97" s="175" t="s">
        <v>133</v>
      </c>
      <c r="E97" s="176" t="s">
        <v>854</v>
      </c>
      <c r="F97" s="177" t="s">
        <v>855</v>
      </c>
      <c r="G97" s="178" t="s">
        <v>167</v>
      </c>
      <c r="H97" s="179">
        <v>89.6</v>
      </c>
      <c r="I97" s="180"/>
      <c r="J97" s="181">
        <f>ROUND(I97*H97,2)</f>
        <v>0</v>
      </c>
      <c r="K97" s="177" t="s">
        <v>151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138</v>
      </c>
      <c r="AT97" s="186" t="s">
        <v>133</v>
      </c>
      <c r="AU97" s="186" t="s">
        <v>82</v>
      </c>
      <c r="AY97" s="19" t="s">
        <v>131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138</v>
      </c>
      <c r="BM97" s="186" t="s">
        <v>856</v>
      </c>
    </row>
    <row r="98" spans="2:51" s="13" customFormat="1" ht="12">
      <c r="B98" s="188"/>
      <c r="C98" s="189"/>
      <c r="D98" s="190" t="s">
        <v>140</v>
      </c>
      <c r="E98" s="191" t="s">
        <v>19</v>
      </c>
      <c r="F98" s="192" t="s">
        <v>848</v>
      </c>
      <c r="G98" s="189"/>
      <c r="H98" s="191" t="s">
        <v>19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140</v>
      </c>
      <c r="AU98" s="198" t="s">
        <v>82</v>
      </c>
      <c r="AV98" s="13" t="s">
        <v>80</v>
      </c>
      <c r="AW98" s="13" t="s">
        <v>33</v>
      </c>
      <c r="AX98" s="13" t="s">
        <v>72</v>
      </c>
      <c r="AY98" s="198" t="s">
        <v>131</v>
      </c>
    </row>
    <row r="99" spans="2:51" s="14" customFormat="1" ht="20.4">
      <c r="B99" s="199"/>
      <c r="C99" s="200"/>
      <c r="D99" s="190" t="s">
        <v>140</v>
      </c>
      <c r="E99" s="201" t="s">
        <v>19</v>
      </c>
      <c r="F99" s="202" t="s">
        <v>849</v>
      </c>
      <c r="G99" s="200"/>
      <c r="H99" s="203">
        <v>89.6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140</v>
      </c>
      <c r="AU99" s="209" t="s">
        <v>82</v>
      </c>
      <c r="AV99" s="14" t="s">
        <v>82</v>
      </c>
      <c r="AW99" s="14" t="s">
        <v>33</v>
      </c>
      <c r="AX99" s="14" t="s">
        <v>80</v>
      </c>
      <c r="AY99" s="209" t="s">
        <v>131</v>
      </c>
    </row>
    <row r="100" spans="1:65" s="2" customFormat="1" ht="22.8">
      <c r="A100" s="36"/>
      <c r="B100" s="37"/>
      <c r="C100" s="175" t="s">
        <v>138</v>
      </c>
      <c r="D100" s="175" t="s">
        <v>133</v>
      </c>
      <c r="E100" s="176" t="s">
        <v>857</v>
      </c>
      <c r="F100" s="177" t="s">
        <v>858</v>
      </c>
      <c r="G100" s="178" t="s">
        <v>136</v>
      </c>
      <c r="H100" s="179">
        <v>137</v>
      </c>
      <c r="I100" s="180"/>
      <c r="J100" s="181">
        <f>ROUND(I100*H100,2)</f>
        <v>0</v>
      </c>
      <c r="K100" s="177" t="s">
        <v>137</v>
      </c>
      <c r="L100" s="41"/>
      <c r="M100" s="182" t="s">
        <v>19</v>
      </c>
      <c r="N100" s="183" t="s">
        <v>43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138</v>
      </c>
      <c r="AT100" s="186" t="s">
        <v>133</v>
      </c>
      <c r="AU100" s="186" t="s">
        <v>82</v>
      </c>
      <c r="AY100" s="19" t="s">
        <v>131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80</v>
      </c>
      <c r="BK100" s="187">
        <f>ROUND(I100*H100,2)</f>
        <v>0</v>
      </c>
      <c r="BL100" s="19" t="s">
        <v>138</v>
      </c>
      <c r="BM100" s="186" t="s">
        <v>859</v>
      </c>
    </row>
    <row r="101" spans="2:51" s="13" customFormat="1" ht="12">
      <c r="B101" s="188"/>
      <c r="C101" s="189"/>
      <c r="D101" s="190" t="s">
        <v>140</v>
      </c>
      <c r="E101" s="191" t="s">
        <v>19</v>
      </c>
      <c r="F101" s="192" t="s">
        <v>860</v>
      </c>
      <c r="G101" s="189"/>
      <c r="H101" s="191" t="s">
        <v>19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140</v>
      </c>
      <c r="AU101" s="198" t="s">
        <v>82</v>
      </c>
      <c r="AV101" s="13" t="s">
        <v>80</v>
      </c>
      <c r="AW101" s="13" t="s">
        <v>33</v>
      </c>
      <c r="AX101" s="13" t="s">
        <v>72</v>
      </c>
      <c r="AY101" s="198" t="s">
        <v>131</v>
      </c>
    </row>
    <row r="102" spans="2:51" s="14" customFormat="1" ht="12">
      <c r="B102" s="199"/>
      <c r="C102" s="200"/>
      <c r="D102" s="190" t="s">
        <v>140</v>
      </c>
      <c r="E102" s="201" t="s">
        <v>19</v>
      </c>
      <c r="F102" s="202" t="s">
        <v>861</v>
      </c>
      <c r="G102" s="200"/>
      <c r="H102" s="203">
        <v>137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140</v>
      </c>
      <c r="AU102" s="209" t="s">
        <v>82</v>
      </c>
      <c r="AV102" s="14" t="s">
        <v>82</v>
      </c>
      <c r="AW102" s="14" t="s">
        <v>33</v>
      </c>
      <c r="AX102" s="14" t="s">
        <v>80</v>
      </c>
      <c r="AY102" s="209" t="s">
        <v>131</v>
      </c>
    </row>
    <row r="103" spans="1:65" s="2" customFormat="1" ht="33" customHeight="1">
      <c r="A103" s="36"/>
      <c r="B103" s="37"/>
      <c r="C103" s="175" t="s">
        <v>164</v>
      </c>
      <c r="D103" s="175" t="s">
        <v>133</v>
      </c>
      <c r="E103" s="176" t="s">
        <v>862</v>
      </c>
      <c r="F103" s="177" t="s">
        <v>863</v>
      </c>
      <c r="G103" s="178" t="s">
        <v>136</v>
      </c>
      <c r="H103" s="179">
        <v>20550</v>
      </c>
      <c r="I103" s="180"/>
      <c r="J103" s="181">
        <f>ROUND(I103*H103,2)</f>
        <v>0</v>
      </c>
      <c r="K103" s="177" t="s">
        <v>137</v>
      </c>
      <c r="L103" s="41"/>
      <c r="M103" s="182" t="s">
        <v>19</v>
      </c>
      <c r="N103" s="183" t="s">
        <v>43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138</v>
      </c>
      <c r="AT103" s="186" t="s">
        <v>133</v>
      </c>
      <c r="AU103" s="186" t="s">
        <v>82</v>
      </c>
      <c r="AY103" s="19" t="s">
        <v>131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80</v>
      </c>
      <c r="BK103" s="187">
        <f>ROUND(I103*H103,2)</f>
        <v>0</v>
      </c>
      <c r="BL103" s="19" t="s">
        <v>138</v>
      </c>
      <c r="BM103" s="186" t="s">
        <v>864</v>
      </c>
    </row>
    <row r="104" spans="2:51" s="13" customFormat="1" ht="12">
      <c r="B104" s="188"/>
      <c r="C104" s="189"/>
      <c r="D104" s="190" t="s">
        <v>140</v>
      </c>
      <c r="E104" s="191" t="s">
        <v>19</v>
      </c>
      <c r="F104" s="192" t="s">
        <v>860</v>
      </c>
      <c r="G104" s="189"/>
      <c r="H104" s="191" t="s">
        <v>19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140</v>
      </c>
      <c r="AU104" s="198" t="s">
        <v>82</v>
      </c>
      <c r="AV104" s="13" t="s">
        <v>80</v>
      </c>
      <c r="AW104" s="13" t="s">
        <v>33</v>
      </c>
      <c r="AX104" s="13" t="s">
        <v>72</v>
      </c>
      <c r="AY104" s="198" t="s">
        <v>131</v>
      </c>
    </row>
    <row r="105" spans="2:51" s="14" customFormat="1" ht="12">
      <c r="B105" s="199"/>
      <c r="C105" s="200"/>
      <c r="D105" s="190" t="s">
        <v>140</v>
      </c>
      <c r="E105" s="201" t="s">
        <v>19</v>
      </c>
      <c r="F105" s="202" t="s">
        <v>861</v>
      </c>
      <c r="G105" s="200"/>
      <c r="H105" s="203">
        <v>137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140</v>
      </c>
      <c r="AU105" s="209" t="s">
        <v>82</v>
      </c>
      <c r="AV105" s="14" t="s">
        <v>82</v>
      </c>
      <c r="AW105" s="14" t="s">
        <v>33</v>
      </c>
      <c r="AX105" s="14" t="s">
        <v>72</v>
      </c>
      <c r="AY105" s="209" t="s">
        <v>131</v>
      </c>
    </row>
    <row r="106" spans="2:51" s="14" customFormat="1" ht="12">
      <c r="B106" s="199"/>
      <c r="C106" s="200"/>
      <c r="D106" s="190" t="s">
        <v>140</v>
      </c>
      <c r="E106" s="201" t="s">
        <v>19</v>
      </c>
      <c r="F106" s="202" t="s">
        <v>865</v>
      </c>
      <c r="G106" s="200"/>
      <c r="H106" s="203">
        <v>20550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140</v>
      </c>
      <c r="AU106" s="209" t="s">
        <v>82</v>
      </c>
      <c r="AV106" s="14" t="s">
        <v>82</v>
      </c>
      <c r="AW106" s="14" t="s">
        <v>33</v>
      </c>
      <c r="AX106" s="14" t="s">
        <v>80</v>
      </c>
      <c r="AY106" s="209" t="s">
        <v>131</v>
      </c>
    </row>
    <row r="107" spans="1:65" s="2" customFormat="1" ht="22.8">
      <c r="A107" s="36"/>
      <c r="B107" s="37"/>
      <c r="C107" s="175" t="s">
        <v>175</v>
      </c>
      <c r="D107" s="175" t="s">
        <v>133</v>
      </c>
      <c r="E107" s="176" t="s">
        <v>866</v>
      </c>
      <c r="F107" s="177" t="s">
        <v>867</v>
      </c>
      <c r="G107" s="178" t="s">
        <v>136</v>
      </c>
      <c r="H107" s="179">
        <v>137</v>
      </c>
      <c r="I107" s="180"/>
      <c r="J107" s="181">
        <f>ROUND(I107*H107,2)</f>
        <v>0</v>
      </c>
      <c r="K107" s="177" t="s">
        <v>137</v>
      </c>
      <c r="L107" s="41"/>
      <c r="M107" s="182" t="s">
        <v>19</v>
      </c>
      <c r="N107" s="183" t="s">
        <v>43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138</v>
      </c>
      <c r="AT107" s="186" t="s">
        <v>133</v>
      </c>
      <c r="AU107" s="186" t="s">
        <v>82</v>
      </c>
      <c r="AY107" s="19" t="s">
        <v>131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80</v>
      </c>
      <c r="BK107" s="187">
        <f>ROUND(I107*H107,2)</f>
        <v>0</v>
      </c>
      <c r="BL107" s="19" t="s">
        <v>138</v>
      </c>
      <c r="BM107" s="186" t="s">
        <v>868</v>
      </c>
    </row>
    <row r="108" spans="2:51" s="13" customFormat="1" ht="12">
      <c r="B108" s="188"/>
      <c r="C108" s="189"/>
      <c r="D108" s="190" t="s">
        <v>140</v>
      </c>
      <c r="E108" s="191" t="s">
        <v>19</v>
      </c>
      <c r="F108" s="192" t="s">
        <v>860</v>
      </c>
      <c r="G108" s="189"/>
      <c r="H108" s="191" t="s">
        <v>19</v>
      </c>
      <c r="I108" s="193"/>
      <c r="J108" s="189"/>
      <c r="K108" s="189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140</v>
      </c>
      <c r="AU108" s="198" t="s">
        <v>82</v>
      </c>
      <c r="AV108" s="13" t="s">
        <v>80</v>
      </c>
      <c r="AW108" s="13" t="s">
        <v>33</v>
      </c>
      <c r="AX108" s="13" t="s">
        <v>72</v>
      </c>
      <c r="AY108" s="198" t="s">
        <v>131</v>
      </c>
    </row>
    <row r="109" spans="2:51" s="14" customFormat="1" ht="12">
      <c r="B109" s="199"/>
      <c r="C109" s="200"/>
      <c r="D109" s="190" t="s">
        <v>140</v>
      </c>
      <c r="E109" s="201" t="s">
        <v>19</v>
      </c>
      <c r="F109" s="202" t="s">
        <v>861</v>
      </c>
      <c r="G109" s="200"/>
      <c r="H109" s="203">
        <v>137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140</v>
      </c>
      <c r="AU109" s="209" t="s">
        <v>82</v>
      </c>
      <c r="AV109" s="14" t="s">
        <v>82</v>
      </c>
      <c r="AW109" s="14" t="s">
        <v>33</v>
      </c>
      <c r="AX109" s="14" t="s">
        <v>80</v>
      </c>
      <c r="AY109" s="209" t="s">
        <v>131</v>
      </c>
    </row>
    <row r="110" spans="1:65" s="2" customFormat="1" ht="44.25" customHeight="1">
      <c r="A110" s="36"/>
      <c r="B110" s="37"/>
      <c r="C110" s="175" t="s">
        <v>182</v>
      </c>
      <c r="D110" s="175" t="s">
        <v>133</v>
      </c>
      <c r="E110" s="176" t="s">
        <v>869</v>
      </c>
      <c r="F110" s="177" t="s">
        <v>870</v>
      </c>
      <c r="G110" s="178" t="s">
        <v>167</v>
      </c>
      <c r="H110" s="179">
        <v>139.2</v>
      </c>
      <c r="I110" s="180"/>
      <c r="J110" s="181">
        <f>ROUND(I110*H110,2)</f>
        <v>0</v>
      </c>
      <c r="K110" s="177" t="s">
        <v>137</v>
      </c>
      <c r="L110" s="41"/>
      <c r="M110" s="182" t="s">
        <v>19</v>
      </c>
      <c r="N110" s="183" t="s">
        <v>43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138</v>
      </c>
      <c r="AT110" s="186" t="s">
        <v>133</v>
      </c>
      <c r="AU110" s="186" t="s">
        <v>82</v>
      </c>
      <c r="AY110" s="19" t="s">
        <v>131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80</v>
      </c>
      <c r="BK110" s="187">
        <f>ROUND(I110*H110,2)</f>
        <v>0</v>
      </c>
      <c r="BL110" s="19" t="s">
        <v>138</v>
      </c>
      <c r="BM110" s="186" t="s">
        <v>871</v>
      </c>
    </row>
    <row r="111" spans="2:51" s="13" customFormat="1" ht="12">
      <c r="B111" s="188"/>
      <c r="C111" s="189"/>
      <c r="D111" s="190" t="s">
        <v>140</v>
      </c>
      <c r="E111" s="191" t="s">
        <v>19</v>
      </c>
      <c r="F111" s="192" t="s">
        <v>872</v>
      </c>
      <c r="G111" s="189"/>
      <c r="H111" s="191" t="s">
        <v>19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140</v>
      </c>
      <c r="AU111" s="198" t="s">
        <v>82</v>
      </c>
      <c r="AV111" s="13" t="s">
        <v>80</v>
      </c>
      <c r="AW111" s="13" t="s">
        <v>33</v>
      </c>
      <c r="AX111" s="13" t="s">
        <v>72</v>
      </c>
      <c r="AY111" s="198" t="s">
        <v>131</v>
      </c>
    </row>
    <row r="112" spans="2:51" s="14" customFormat="1" ht="12">
      <c r="B112" s="199"/>
      <c r="C112" s="200"/>
      <c r="D112" s="190" t="s">
        <v>140</v>
      </c>
      <c r="E112" s="201" t="s">
        <v>19</v>
      </c>
      <c r="F112" s="202" t="s">
        <v>873</v>
      </c>
      <c r="G112" s="200"/>
      <c r="H112" s="203">
        <v>139.2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140</v>
      </c>
      <c r="AU112" s="209" t="s">
        <v>82</v>
      </c>
      <c r="AV112" s="14" t="s">
        <v>82</v>
      </c>
      <c r="AW112" s="14" t="s">
        <v>33</v>
      </c>
      <c r="AX112" s="14" t="s">
        <v>80</v>
      </c>
      <c r="AY112" s="209" t="s">
        <v>131</v>
      </c>
    </row>
    <row r="113" spans="1:65" s="2" customFormat="1" ht="45.6">
      <c r="A113" s="36"/>
      <c r="B113" s="37"/>
      <c r="C113" s="175" t="s">
        <v>187</v>
      </c>
      <c r="D113" s="175" t="s">
        <v>133</v>
      </c>
      <c r="E113" s="176" t="s">
        <v>874</v>
      </c>
      <c r="F113" s="177" t="s">
        <v>875</v>
      </c>
      <c r="G113" s="178" t="s">
        <v>167</v>
      </c>
      <c r="H113" s="179">
        <v>139.2</v>
      </c>
      <c r="I113" s="180"/>
      <c r="J113" s="181">
        <f>ROUND(I113*H113,2)</f>
        <v>0</v>
      </c>
      <c r="K113" s="177" t="s">
        <v>137</v>
      </c>
      <c r="L113" s="41"/>
      <c r="M113" s="182" t="s">
        <v>19</v>
      </c>
      <c r="N113" s="183" t="s">
        <v>43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138</v>
      </c>
      <c r="AT113" s="186" t="s">
        <v>133</v>
      </c>
      <c r="AU113" s="186" t="s">
        <v>82</v>
      </c>
      <c r="AY113" s="19" t="s">
        <v>131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80</v>
      </c>
      <c r="BK113" s="187">
        <f>ROUND(I113*H113,2)</f>
        <v>0</v>
      </c>
      <c r="BL113" s="19" t="s">
        <v>138</v>
      </c>
      <c r="BM113" s="186" t="s">
        <v>876</v>
      </c>
    </row>
    <row r="114" spans="2:51" s="13" customFormat="1" ht="12">
      <c r="B114" s="188"/>
      <c r="C114" s="189"/>
      <c r="D114" s="190" t="s">
        <v>140</v>
      </c>
      <c r="E114" s="191" t="s">
        <v>19</v>
      </c>
      <c r="F114" s="192" t="s">
        <v>877</v>
      </c>
      <c r="G114" s="189"/>
      <c r="H114" s="191" t="s">
        <v>19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140</v>
      </c>
      <c r="AU114" s="198" t="s">
        <v>82</v>
      </c>
      <c r="AV114" s="13" t="s">
        <v>80</v>
      </c>
      <c r="AW114" s="13" t="s">
        <v>33</v>
      </c>
      <c r="AX114" s="13" t="s">
        <v>72</v>
      </c>
      <c r="AY114" s="198" t="s">
        <v>131</v>
      </c>
    </row>
    <row r="115" spans="2:51" s="14" customFormat="1" ht="12">
      <c r="B115" s="199"/>
      <c r="C115" s="200"/>
      <c r="D115" s="190" t="s">
        <v>140</v>
      </c>
      <c r="E115" s="201" t="s">
        <v>19</v>
      </c>
      <c r="F115" s="202" t="s">
        <v>873</v>
      </c>
      <c r="G115" s="200"/>
      <c r="H115" s="203">
        <v>139.2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140</v>
      </c>
      <c r="AU115" s="209" t="s">
        <v>82</v>
      </c>
      <c r="AV115" s="14" t="s">
        <v>82</v>
      </c>
      <c r="AW115" s="14" t="s">
        <v>33</v>
      </c>
      <c r="AX115" s="14" t="s">
        <v>80</v>
      </c>
      <c r="AY115" s="209" t="s">
        <v>131</v>
      </c>
    </row>
    <row r="116" spans="1:65" s="2" customFormat="1" ht="45.6">
      <c r="A116" s="36"/>
      <c r="B116" s="37"/>
      <c r="C116" s="175" t="s">
        <v>162</v>
      </c>
      <c r="D116" s="175" t="s">
        <v>133</v>
      </c>
      <c r="E116" s="176" t="s">
        <v>878</v>
      </c>
      <c r="F116" s="177" t="s">
        <v>879</v>
      </c>
      <c r="G116" s="178" t="s">
        <v>167</v>
      </c>
      <c r="H116" s="179">
        <v>612</v>
      </c>
      <c r="I116" s="180"/>
      <c r="J116" s="181">
        <f>ROUND(I116*H116,2)</f>
        <v>0</v>
      </c>
      <c r="K116" s="177" t="s">
        <v>137</v>
      </c>
      <c r="L116" s="41"/>
      <c r="M116" s="182" t="s">
        <v>19</v>
      </c>
      <c r="N116" s="183" t="s">
        <v>43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138</v>
      </c>
      <c r="AT116" s="186" t="s">
        <v>133</v>
      </c>
      <c r="AU116" s="186" t="s">
        <v>82</v>
      </c>
      <c r="AY116" s="19" t="s">
        <v>131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80</v>
      </c>
      <c r="BK116" s="187">
        <f>ROUND(I116*H116,2)</f>
        <v>0</v>
      </c>
      <c r="BL116" s="19" t="s">
        <v>138</v>
      </c>
      <c r="BM116" s="186" t="s">
        <v>880</v>
      </c>
    </row>
    <row r="117" spans="2:51" s="13" customFormat="1" ht="12">
      <c r="B117" s="188"/>
      <c r="C117" s="189"/>
      <c r="D117" s="190" t="s">
        <v>140</v>
      </c>
      <c r="E117" s="191" t="s">
        <v>19</v>
      </c>
      <c r="F117" s="192" t="s">
        <v>860</v>
      </c>
      <c r="G117" s="189"/>
      <c r="H117" s="191" t="s">
        <v>19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140</v>
      </c>
      <c r="AU117" s="198" t="s">
        <v>82</v>
      </c>
      <c r="AV117" s="13" t="s">
        <v>80</v>
      </c>
      <c r="AW117" s="13" t="s">
        <v>33</v>
      </c>
      <c r="AX117" s="13" t="s">
        <v>72</v>
      </c>
      <c r="AY117" s="198" t="s">
        <v>131</v>
      </c>
    </row>
    <row r="118" spans="2:51" s="13" customFormat="1" ht="20.4">
      <c r="B118" s="188"/>
      <c r="C118" s="189"/>
      <c r="D118" s="190" t="s">
        <v>140</v>
      </c>
      <c r="E118" s="191" t="s">
        <v>19</v>
      </c>
      <c r="F118" s="192" t="s">
        <v>881</v>
      </c>
      <c r="G118" s="189"/>
      <c r="H118" s="191" t="s">
        <v>19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140</v>
      </c>
      <c r="AU118" s="198" t="s">
        <v>82</v>
      </c>
      <c r="AV118" s="13" t="s">
        <v>80</v>
      </c>
      <c r="AW118" s="13" t="s">
        <v>33</v>
      </c>
      <c r="AX118" s="13" t="s">
        <v>72</v>
      </c>
      <c r="AY118" s="198" t="s">
        <v>131</v>
      </c>
    </row>
    <row r="119" spans="2:51" s="14" customFormat="1" ht="12">
      <c r="B119" s="199"/>
      <c r="C119" s="200"/>
      <c r="D119" s="190" t="s">
        <v>140</v>
      </c>
      <c r="E119" s="201" t="s">
        <v>19</v>
      </c>
      <c r="F119" s="202" t="s">
        <v>882</v>
      </c>
      <c r="G119" s="200"/>
      <c r="H119" s="203">
        <v>351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140</v>
      </c>
      <c r="AU119" s="209" t="s">
        <v>82</v>
      </c>
      <c r="AV119" s="14" t="s">
        <v>82</v>
      </c>
      <c r="AW119" s="14" t="s">
        <v>33</v>
      </c>
      <c r="AX119" s="14" t="s">
        <v>72</v>
      </c>
      <c r="AY119" s="209" t="s">
        <v>131</v>
      </c>
    </row>
    <row r="120" spans="2:51" s="14" customFormat="1" ht="12">
      <c r="B120" s="199"/>
      <c r="C120" s="200"/>
      <c r="D120" s="190" t="s">
        <v>140</v>
      </c>
      <c r="E120" s="201" t="s">
        <v>19</v>
      </c>
      <c r="F120" s="202" t="s">
        <v>883</v>
      </c>
      <c r="G120" s="200"/>
      <c r="H120" s="203">
        <v>222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140</v>
      </c>
      <c r="AU120" s="209" t="s">
        <v>82</v>
      </c>
      <c r="AV120" s="14" t="s">
        <v>82</v>
      </c>
      <c r="AW120" s="14" t="s">
        <v>33</v>
      </c>
      <c r="AX120" s="14" t="s">
        <v>72</v>
      </c>
      <c r="AY120" s="209" t="s">
        <v>131</v>
      </c>
    </row>
    <row r="121" spans="2:51" s="14" customFormat="1" ht="12">
      <c r="B121" s="199"/>
      <c r="C121" s="200"/>
      <c r="D121" s="190" t="s">
        <v>140</v>
      </c>
      <c r="E121" s="201" t="s">
        <v>19</v>
      </c>
      <c r="F121" s="202" t="s">
        <v>884</v>
      </c>
      <c r="G121" s="200"/>
      <c r="H121" s="203">
        <v>39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140</v>
      </c>
      <c r="AU121" s="209" t="s">
        <v>82</v>
      </c>
      <c r="AV121" s="14" t="s">
        <v>82</v>
      </c>
      <c r="AW121" s="14" t="s">
        <v>33</v>
      </c>
      <c r="AX121" s="14" t="s">
        <v>72</v>
      </c>
      <c r="AY121" s="209" t="s">
        <v>131</v>
      </c>
    </row>
    <row r="122" spans="2:51" s="16" customFormat="1" ht="12">
      <c r="B122" s="231"/>
      <c r="C122" s="232"/>
      <c r="D122" s="190" t="s">
        <v>140</v>
      </c>
      <c r="E122" s="233" t="s">
        <v>19</v>
      </c>
      <c r="F122" s="234" t="s">
        <v>291</v>
      </c>
      <c r="G122" s="232"/>
      <c r="H122" s="235">
        <v>612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140</v>
      </c>
      <c r="AU122" s="241" t="s">
        <v>82</v>
      </c>
      <c r="AV122" s="16" t="s">
        <v>138</v>
      </c>
      <c r="AW122" s="16" t="s">
        <v>33</v>
      </c>
      <c r="AX122" s="16" t="s">
        <v>80</v>
      </c>
      <c r="AY122" s="241" t="s">
        <v>131</v>
      </c>
    </row>
    <row r="123" spans="1:65" s="2" customFormat="1" ht="45.6">
      <c r="A123" s="36"/>
      <c r="B123" s="37"/>
      <c r="C123" s="175" t="s">
        <v>197</v>
      </c>
      <c r="D123" s="175" t="s">
        <v>133</v>
      </c>
      <c r="E123" s="176" t="s">
        <v>885</v>
      </c>
      <c r="F123" s="177" t="s">
        <v>886</v>
      </c>
      <c r="G123" s="178" t="s">
        <v>167</v>
      </c>
      <c r="H123" s="179">
        <v>806.4</v>
      </c>
      <c r="I123" s="180"/>
      <c r="J123" s="181">
        <f>ROUND(I123*H123,2)</f>
        <v>0</v>
      </c>
      <c r="K123" s="177" t="s">
        <v>137</v>
      </c>
      <c r="L123" s="41"/>
      <c r="M123" s="182" t="s">
        <v>19</v>
      </c>
      <c r="N123" s="183" t="s">
        <v>43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138</v>
      </c>
      <c r="AT123" s="186" t="s">
        <v>133</v>
      </c>
      <c r="AU123" s="186" t="s">
        <v>82</v>
      </c>
      <c r="AY123" s="19" t="s">
        <v>131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80</v>
      </c>
      <c r="BK123" s="187">
        <f>ROUND(I123*H123,2)</f>
        <v>0</v>
      </c>
      <c r="BL123" s="19" t="s">
        <v>138</v>
      </c>
      <c r="BM123" s="186" t="s">
        <v>887</v>
      </c>
    </row>
    <row r="124" spans="2:51" s="13" customFormat="1" ht="12">
      <c r="B124" s="188"/>
      <c r="C124" s="189"/>
      <c r="D124" s="190" t="s">
        <v>140</v>
      </c>
      <c r="E124" s="191" t="s">
        <v>19</v>
      </c>
      <c r="F124" s="192" t="s">
        <v>888</v>
      </c>
      <c r="G124" s="189"/>
      <c r="H124" s="191" t="s">
        <v>19</v>
      </c>
      <c r="I124" s="193"/>
      <c r="J124" s="189"/>
      <c r="K124" s="189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140</v>
      </c>
      <c r="AU124" s="198" t="s">
        <v>82</v>
      </c>
      <c r="AV124" s="13" t="s">
        <v>80</v>
      </c>
      <c r="AW124" s="13" t="s">
        <v>33</v>
      </c>
      <c r="AX124" s="13" t="s">
        <v>72</v>
      </c>
      <c r="AY124" s="198" t="s">
        <v>131</v>
      </c>
    </row>
    <row r="125" spans="2:51" s="14" customFormat="1" ht="20.4">
      <c r="B125" s="199"/>
      <c r="C125" s="200"/>
      <c r="D125" s="190" t="s">
        <v>140</v>
      </c>
      <c r="E125" s="201" t="s">
        <v>19</v>
      </c>
      <c r="F125" s="202" t="s">
        <v>889</v>
      </c>
      <c r="G125" s="200"/>
      <c r="H125" s="203">
        <v>322.05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140</v>
      </c>
      <c r="AU125" s="209" t="s">
        <v>82</v>
      </c>
      <c r="AV125" s="14" t="s">
        <v>82</v>
      </c>
      <c r="AW125" s="14" t="s">
        <v>33</v>
      </c>
      <c r="AX125" s="14" t="s">
        <v>72</v>
      </c>
      <c r="AY125" s="209" t="s">
        <v>131</v>
      </c>
    </row>
    <row r="126" spans="2:51" s="14" customFormat="1" ht="20.4">
      <c r="B126" s="199"/>
      <c r="C126" s="200"/>
      <c r="D126" s="190" t="s">
        <v>140</v>
      </c>
      <c r="E126" s="201" t="s">
        <v>19</v>
      </c>
      <c r="F126" s="202" t="s">
        <v>890</v>
      </c>
      <c r="G126" s="200"/>
      <c r="H126" s="203">
        <v>484.35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140</v>
      </c>
      <c r="AU126" s="209" t="s">
        <v>82</v>
      </c>
      <c r="AV126" s="14" t="s">
        <v>82</v>
      </c>
      <c r="AW126" s="14" t="s">
        <v>33</v>
      </c>
      <c r="AX126" s="14" t="s">
        <v>72</v>
      </c>
      <c r="AY126" s="209" t="s">
        <v>131</v>
      </c>
    </row>
    <row r="127" spans="2:51" s="16" customFormat="1" ht="12">
      <c r="B127" s="231"/>
      <c r="C127" s="232"/>
      <c r="D127" s="190" t="s">
        <v>140</v>
      </c>
      <c r="E127" s="233" t="s">
        <v>19</v>
      </c>
      <c r="F127" s="234" t="s">
        <v>291</v>
      </c>
      <c r="G127" s="232"/>
      <c r="H127" s="235">
        <v>806.4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140</v>
      </c>
      <c r="AU127" s="241" t="s">
        <v>82</v>
      </c>
      <c r="AV127" s="16" t="s">
        <v>138</v>
      </c>
      <c r="AW127" s="16" t="s">
        <v>33</v>
      </c>
      <c r="AX127" s="16" t="s">
        <v>80</v>
      </c>
      <c r="AY127" s="241" t="s">
        <v>131</v>
      </c>
    </row>
    <row r="128" spans="1:65" s="2" customFormat="1" ht="45.6">
      <c r="A128" s="36"/>
      <c r="B128" s="37"/>
      <c r="C128" s="175" t="s">
        <v>201</v>
      </c>
      <c r="D128" s="175" t="s">
        <v>133</v>
      </c>
      <c r="E128" s="176" t="s">
        <v>891</v>
      </c>
      <c r="F128" s="177" t="s">
        <v>892</v>
      </c>
      <c r="G128" s="178" t="s">
        <v>167</v>
      </c>
      <c r="H128" s="179">
        <v>91800</v>
      </c>
      <c r="I128" s="180"/>
      <c r="J128" s="181">
        <f>ROUND(I128*H128,2)</f>
        <v>0</v>
      </c>
      <c r="K128" s="177" t="s">
        <v>137</v>
      </c>
      <c r="L128" s="41"/>
      <c r="M128" s="182" t="s">
        <v>19</v>
      </c>
      <c r="N128" s="183" t="s">
        <v>43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138</v>
      </c>
      <c r="AT128" s="186" t="s">
        <v>133</v>
      </c>
      <c r="AU128" s="186" t="s">
        <v>82</v>
      </c>
      <c r="AY128" s="19" t="s">
        <v>131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80</v>
      </c>
      <c r="BK128" s="187">
        <f>ROUND(I128*H128,2)</f>
        <v>0</v>
      </c>
      <c r="BL128" s="19" t="s">
        <v>138</v>
      </c>
      <c r="BM128" s="186" t="s">
        <v>893</v>
      </c>
    </row>
    <row r="129" spans="2:51" s="13" customFormat="1" ht="12">
      <c r="B129" s="188"/>
      <c r="C129" s="189"/>
      <c r="D129" s="190" t="s">
        <v>140</v>
      </c>
      <c r="E129" s="191" t="s">
        <v>19</v>
      </c>
      <c r="F129" s="192" t="s">
        <v>860</v>
      </c>
      <c r="G129" s="189"/>
      <c r="H129" s="191" t="s">
        <v>19</v>
      </c>
      <c r="I129" s="193"/>
      <c r="J129" s="189"/>
      <c r="K129" s="189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140</v>
      </c>
      <c r="AU129" s="198" t="s">
        <v>82</v>
      </c>
      <c r="AV129" s="13" t="s">
        <v>80</v>
      </c>
      <c r="AW129" s="13" t="s">
        <v>33</v>
      </c>
      <c r="AX129" s="13" t="s">
        <v>72</v>
      </c>
      <c r="AY129" s="198" t="s">
        <v>131</v>
      </c>
    </row>
    <row r="130" spans="2:51" s="13" customFormat="1" ht="20.4">
      <c r="B130" s="188"/>
      <c r="C130" s="189"/>
      <c r="D130" s="190" t="s">
        <v>140</v>
      </c>
      <c r="E130" s="191" t="s">
        <v>19</v>
      </c>
      <c r="F130" s="192" t="s">
        <v>881</v>
      </c>
      <c r="G130" s="189"/>
      <c r="H130" s="191" t="s">
        <v>19</v>
      </c>
      <c r="I130" s="193"/>
      <c r="J130" s="189"/>
      <c r="K130" s="189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140</v>
      </c>
      <c r="AU130" s="198" t="s">
        <v>82</v>
      </c>
      <c r="AV130" s="13" t="s">
        <v>80</v>
      </c>
      <c r="AW130" s="13" t="s">
        <v>33</v>
      </c>
      <c r="AX130" s="13" t="s">
        <v>72</v>
      </c>
      <c r="AY130" s="198" t="s">
        <v>131</v>
      </c>
    </row>
    <row r="131" spans="2:51" s="14" customFormat="1" ht="12">
      <c r="B131" s="199"/>
      <c r="C131" s="200"/>
      <c r="D131" s="190" t="s">
        <v>140</v>
      </c>
      <c r="E131" s="201" t="s">
        <v>19</v>
      </c>
      <c r="F131" s="202" t="s">
        <v>882</v>
      </c>
      <c r="G131" s="200"/>
      <c r="H131" s="203">
        <v>351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140</v>
      </c>
      <c r="AU131" s="209" t="s">
        <v>82</v>
      </c>
      <c r="AV131" s="14" t="s">
        <v>82</v>
      </c>
      <c r="AW131" s="14" t="s">
        <v>33</v>
      </c>
      <c r="AX131" s="14" t="s">
        <v>72</v>
      </c>
      <c r="AY131" s="209" t="s">
        <v>131</v>
      </c>
    </row>
    <row r="132" spans="2:51" s="14" customFormat="1" ht="12">
      <c r="B132" s="199"/>
      <c r="C132" s="200"/>
      <c r="D132" s="190" t="s">
        <v>140</v>
      </c>
      <c r="E132" s="201" t="s">
        <v>19</v>
      </c>
      <c r="F132" s="202" t="s">
        <v>883</v>
      </c>
      <c r="G132" s="200"/>
      <c r="H132" s="203">
        <v>222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140</v>
      </c>
      <c r="AU132" s="209" t="s">
        <v>82</v>
      </c>
      <c r="AV132" s="14" t="s">
        <v>82</v>
      </c>
      <c r="AW132" s="14" t="s">
        <v>33</v>
      </c>
      <c r="AX132" s="14" t="s">
        <v>72</v>
      </c>
      <c r="AY132" s="209" t="s">
        <v>131</v>
      </c>
    </row>
    <row r="133" spans="2:51" s="14" customFormat="1" ht="12">
      <c r="B133" s="199"/>
      <c r="C133" s="200"/>
      <c r="D133" s="190" t="s">
        <v>140</v>
      </c>
      <c r="E133" s="201" t="s">
        <v>19</v>
      </c>
      <c r="F133" s="202" t="s">
        <v>884</v>
      </c>
      <c r="G133" s="200"/>
      <c r="H133" s="203">
        <v>39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140</v>
      </c>
      <c r="AU133" s="209" t="s">
        <v>82</v>
      </c>
      <c r="AV133" s="14" t="s">
        <v>82</v>
      </c>
      <c r="AW133" s="14" t="s">
        <v>33</v>
      </c>
      <c r="AX133" s="14" t="s">
        <v>72</v>
      </c>
      <c r="AY133" s="209" t="s">
        <v>131</v>
      </c>
    </row>
    <row r="134" spans="2:51" s="15" customFormat="1" ht="12">
      <c r="B134" s="210"/>
      <c r="C134" s="211"/>
      <c r="D134" s="190" t="s">
        <v>140</v>
      </c>
      <c r="E134" s="212" t="s">
        <v>19</v>
      </c>
      <c r="F134" s="213" t="s">
        <v>249</v>
      </c>
      <c r="G134" s="211"/>
      <c r="H134" s="214">
        <v>612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140</v>
      </c>
      <c r="AU134" s="220" t="s">
        <v>82</v>
      </c>
      <c r="AV134" s="15" t="s">
        <v>147</v>
      </c>
      <c r="AW134" s="15" t="s">
        <v>33</v>
      </c>
      <c r="AX134" s="15" t="s">
        <v>72</v>
      </c>
      <c r="AY134" s="220" t="s">
        <v>131</v>
      </c>
    </row>
    <row r="135" spans="2:51" s="14" customFormat="1" ht="12">
      <c r="B135" s="199"/>
      <c r="C135" s="200"/>
      <c r="D135" s="190" t="s">
        <v>140</v>
      </c>
      <c r="E135" s="201" t="s">
        <v>19</v>
      </c>
      <c r="F135" s="202" t="s">
        <v>894</v>
      </c>
      <c r="G135" s="200"/>
      <c r="H135" s="203">
        <v>91800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140</v>
      </c>
      <c r="AU135" s="209" t="s">
        <v>82</v>
      </c>
      <c r="AV135" s="14" t="s">
        <v>82</v>
      </c>
      <c r="AW135" s="14" t="s">
        <v>33</v>
      </c>
      <c r="AX135" s="14" t="s">
        <v>80</v>
      </c>
      <c r="AY135" s="209" t="s">
        <v>131</v>
      </c>
    </row>
    <row r="136" spans="2:51" s="16" customFormat="1" ht="12">
      <c r="B136" s="231"/>
      <c r="C136" s="232"/>
      <c r="D136" s="190" t="s">
        <v>140</v>
      </c>
      <c r="E136" s="233" t="s">
        <v>19</v>
      </c>
      <c r="F136" s="234" t="s">
        <v>291</v>
      </c>
      <c r="G136" s="232"/>
      <c r="H136" s="235">
        <v>92412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140</v>
      </c>
      <c r="AU136" s="241" t="s">
        <v>82</v>
      </c>
      <c r="AV136" s="16" t="s">
        <v>138</v>
      </c>
      <c r="AW136" s="16" t="s">
        <v>33</v>
      </c>
      <c r="AX136" s="16" t="s">
        <v>72</v>
      </c>
      <c r="AY136" s="241" t="s">
        <v>131</v>
      </c>
    </row>
    <row r="137" spans="1:65" s="2" customFormat="1" ht="45.6">
      <c r="A137" s="36"/>
      <c r="B137" s="37"/>
      <c r="C137" s="175" t="s">
        <v>206</v>
      </c>
      <c r="D137" s="175" t="s">
        <v>133</v>
      </c>
      <c r="E137" s="176" t="s">
        <v>895</v>
      </c>
      <c r="F137" s="177" t="s">
        <v>896</v>
      </c>
      <c r="G137" s="178" t="s">
        <v>167</v>
      </c>
      <c r="H137" s="179">
        <v>120960</v>
      </c>
      <c r="I137" s="180"/>
      <c r="J137" s="181">
        <f>ROUND(I137*H137,2)</f>
        <v>0</v>
      </c>
      <c r="K137" s="177" t="s">
        <v>137</v>
      </c>
      <c r="L137" s="41"/>
      <c r="M137" s="182" t="s">
        <v>19</v>
      </c>
      <c r="N137" s="183" t="s">
        <v>43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138</v>
      </c>
      <c r="AT137" s="186" t="s">
        <v>133</v>
      </c>
      <c r="AU137" s="186" t="s">
        <v>82</v>
      </c>
      <c r="AY137" s="19" t="s">
        <v>131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80</v>
      </c>
      <c r="BK137" s="187">
        <f>ROUND(I137*H137,2)</f>
        <v>0</v>
      </c>
      <c r="BL137" s="19" t="s">
        <v>138</v>
      </c>
      <c r="BM137" s="186" t="s">
        <v>897</v>
      </c>
    </row>
    <row r="138" spans="2:51" s="13" customFormat="1" ht="12">
      <c r="B138" s="188"/>
      <c r="C138" s="189"/>
      <c r="D138" s="190" t="s">
        <v>140</v>
      </c>
      <c r="E138" s="191" t="s">
        <v>19</v>
      </c>
      <c r="F138" s="192" t="s">
        <v>888</v>
      </c>
      <c r="G138" s="189"/>
      <c r="H138" s="191" t="s">
        <v>19</v>
      </c>
      <c r="I138" s="193"/>
      <c r="J138" s="189"/>
      <c r="K138" s="189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140</v>
      </c>
      <c r="AU138" s="198" t="s">
        <v>82</v>
      </c>
      <c r="AV138" s="13" t="s">
        <v>80</v>
      </c>
      <c r="AW138" s="13" t="s">
        <v>33</v>
      </c>
      <c r="AX138" s="13" t="s">
        <v>72</v>
      </c>
      <c r="AY138" s="198" t="s">
        <v>131</v>
      </c>
    </row>
    <row r="139" spans="2:51" s="14" customFormat="1" ht="20.4">
      <c r="B139" s="199"/>
      <c r="C139" s="200"/>
      <c r="D139" s="190" t="s">
        <v>140</v>
      </c>
      <c r="E139" s="201" t="s">
        <v>19</v>
      </c>
      <c r="F139" s="202" t="s">
        <v>889</v>
      </c>
      <c r="G139" s="200"/>
      <c r="H139" s="203">
        <v>322.05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140</v>
      </c>
      <c r="AU139" s="209" t="s">
        <v>82</v>
      </c>
      <c r="AV139" s="14" t="s">
        <v>82</v>
      </c>
      <c r="AW139" s="14" t="s">
        <v>33</v>
      </c>
      <c r="AX139" s="14" t="s">
        <v>72</v>
      </c>
      <c r="AY139" s="209" t="s">
        <v>131</v>
      </c>
    </row>
    <row r="140" spans="2:51" s="14" customFormat="1" ht="20.4">
      <c r="B140" s="199"/>
      <c r="C140" s="200"/>
      <c r="D140" s="190" t="s">
        <v>140</v>
      </c>
      <c r="E140" s="201" t="s">
        <v>19</v>
      </c>
      <c r="F140" s="202" t="s">
        <v>890</v>
      </c>
      <c r="G140" s="200"/>
      <c r="H140" s="203">
        <v>484.35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140</v>
      </c>
      <c r="AU140" s="209" t="s">
        <v>82</v>
      </c>
      <c r="AV140" s="14" t="s">
        <v>82</v>
      </c>
      <c r="AW140" s="14" t="s">
        <v>33</v>
      </c>
      <c r="AX140" s="14" t="s">
        <v>72</v>
      </c>
      <c r="AY140" s="209" t="s">
        <v>131</v>
      </c>
    </row>
    <row r="141" spans="2:51" s="15" customFormat="1" ht="12">
      <c r="B141" s="210"/>
      <c r="C141" s="211"/>
      <c r="D141" s="190" t="s">
        <v>140</v>
      </c>
      <c r="E141" s="212" t="s">
        <v>19</v>
      </c>
      <c r="F141" s="213" t="s">
        <v>249</v>
      </c>
      <c r="G141" s="211"/>
      <c r="H141" s="214">
        <v>806.4000000000001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140</v>
      </c>
      <c r="AU141" s="220" t="s">
        <v>82</v>
      </c>
      <c r="AV141" s="15" t="s">
        <v>147</v>
      </c>
      <c r="AW141" s="15" t="s">
        <v>33</v>
      </c>
      <c r="AX141" s="15" t="s">
        <v>72</v>
      </c>
      <c r="AY141" s="220" t="s">
        <v>131</v>
      </c>
    </row>
    <row r="142" spans="2:51" s="14" customFormat="1" ht="12">
      <c r="B142" s="199"/>
      <c r="C142" s="200"/>
      <c r="D142" s="190" t="s">
        <v>140</v>
      </c>
      <c r="E142" s="201" t="s">
        <v>19</v>
      </c>
      <c r="F142" s="202" t="s">
        <v>898</v>
      </c>
      <c r="G142" s="200"/>
      <c r="H142" s="203">
        <v>120960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140</v>
      </c>
      <c r="AU142" s="209" t="s">
        <v>82</v>
      </c>
      <c r="AV142" s="14" t="s">
        <v>82</v>
      </c>
      <c r="AW142" s="14" t="s">
        <v>33</v>
      </c>
      <c r="AX142" s="14" t="s">
        <v>80</v>
      </c>
      <c r="AY142" s="209" t="s">
        <v>131</v>
      </c>
    </row>
    <row r="143" spans="1:65" s="2" customFormat="1" ht="45.6">
      <c r="A143" s="36"/>
      <c r="B143" s="37"/>
      <c r="C143" s="175" t="s">
        <v>211</v>
      </c>
      <c r="D143" s="175" t="s">
        <v>133</v>
      </c>
      <c r="E143" s="176" t="s">
        <v>899</v>
      </c>
      <c r="F143" s="177" t="s">
        <v>900</v>
      </c>
      <c r="G143" s="178" t="s">
        <v>167</v>
      </c>
      <c r="H143" s="179">
        <v>612</v>
      </c>
      <c r="I143" s="180"/>
      <c r="J143" s="181">
        <f>ROUND(I143*H143,2)</f>
        <v>0</v>
      </c>
      <c r="K143" s="177" t="s">
        <v>137</v>
      </c>
      <c r="L143" s="41"/>
      <c r="M143" s="182" t="s">
        <v>19</v>
      </c>
      <c r="N143" s="183" t="s">
        <v>43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138</v>
      </c>
      <c r="AT143" s="186" t="s">
        <v>133</v>
      </c>
      <c r="AU143" s="186" t="s">
        <v>82</v>
      </c>
      <c r="AY143" s="19" t="s">
        <v>131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80</v>
      </c>
      <c r="BK143" s="187">
        <f>ROUND(I143*H143,2)</f>
        <v>0</v>
      </c>
      <c r="BL143" s="19" t="s">
        <v>138</v>
      </c>
      <c r="BM143" s="186" t="s">
        <v>901</v>
      </c>
    </row>
    <row r="144" spans="2:51" s="13" customFormat="1" ht="12">
      <c r="B144" s="188"/>
      <c r="C144" s="189"/>
      <c r="D144" s="190" t="s">
        <v>140</v>
      </c>
      <c r="E144" s="191" t="s">
        <v>19</v>
      </c>
      <c r="F144" s="192" t="s">
        <v>860</v>
      </c>
      <c r="G144" s="189"/>
      <c r="H144" s="191" t="s">
        <v>19</v>
      </c>
      <c r="I144" s="193"/>
      <c r="J144" s="189"/>
      <c r="K144" s="189"/>
      <c r="L144" s="194"/>
      <c r="M144" s="195"/>
      <c r="N144" s="196"/>
      <c r="O144" s="196"/>
      <c r="P144" s="196"/>
      <c r="Q144" s="196"/>
      <c r="R144" s="196"/>
      <c r="S144" s="196"/>
      <c r="T144" s="197"/>
      <c r="AT144" s="198" t="s">
        <v>140</v>
      </c>
      <c r="AU144" s="198" t="s">
        <v>82</v>
      </c>
      <c r="AV144" s="13" t="s">
        <v>80</v>
      </c>
      <c r="AW144" s="13" t="s">
        <v>33</v>
      </c>
      <c r="AX144" s="13" t="s">
        <v>72</v>
      </c>
      <c r="AY144" s="198" t="s">
        <v>131</v>
      </c>
    </row>
    <row r="145" spans="2:51" s="13" customFormat="1" ht="20.4">
      <c r="B145" s="188"/>
      <c r="C145" s="189"/>
      <c r="D145" s="190" t="s">
        <v>140</v>
      </c>
      <c r="E145" s="191" t="s">
        <v>19</v>
      </c>
      <c r="F145" s="192" t="s">
        <v>881</v>
      </c>
      <c r="G145" s="189"/>
      <c r="H145" s="191" t="s">
        <v>19</v>
      </c>
      <c r="I145" s="193"/>
      <c r="J145" s="189"/>
      <c r="K145" s="189"/>
      <c r="L145" s="194"/>
      <c r="M145" s="195"/>
      <c r="N145" s="196"/>
      <c r="O145" s="196"/>
      <c r="P145" s="196"/>
      <c r="Q145" s="196"/>
      <c r="R145" s="196"/>
      <c r="S145" s="196"/>
      <c r="T145" s="197"/>
      <c r="AT145" s="198" t="s">
        <v>140</v>
      </c>
      <c r="AU145" s="198" t="s">
        <v>82</v>
      </c>
      <c r="AV145" s="13" t="s">
        <v>80</v>
      </c>
      <c r="AW145" s="13" t="s">
        <v>33</v>
      </c>
      <c r="AX145" s="13" t="s">
        <v>72</v>
      </c>
      <c r="AY145" s="198" t="s">
        <v>131</v>
      </c>
    </row>
    <row r="146" spans="2:51" s="14" customFormat="1" ht="12">
      <c r="B146" s="199"/>
      <c r="C146" s="200"/>
      <c r="D146" s="190" t="s">
        <v>140</v>
      </c>
      <c r="E146" s="201" t="s">
        <v>19</v>
      </c>
      <c r="F146" s="202" t="s">
        <v>882</v>
      </c>
      <c r="G146" s="200"/>
      <c r="H146" s="203">
        <v>351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140</v>
      </c>
      <c r="AU146" s="209" t="s">
        <v>82</v>
      </c>
      <c r="AV146" s="14" t="s">
        <v>82</v>
      </c>
      <c r="AW146" s="14" t="s">
        <v>33</v>
      </c>
      <c r="AX146" s="14" t="s">
        <v>72</v>
      </c>
      <c r="AY146" s="209" t="s">
        <v>131</v>
      </c>
    </row>
    <row r="147" spans="2:51" s="14" customFormat="1" ht="12">
      <c r="B147" s="199"/>
      <c r="C147" s="200"/>
      <c r="D147" s="190" t="s">
        <v>140</v>
      </c>
      <c r="E147" s="201" t="s">
        <v>19</v>
      </c>
      <c r="F147" s="202" t="s">
        <v>883</v>
      </c>
      <c r="G147" s="200"/>
      <c r="H147" s="203">
        <v>222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140</v>
      </c>
      <c r="AU147" s="209" t="s">
        <v>82</v>
      </c>
      <c r="AV147" s="14" t="s">
        <v>82</v>
      </c>
      <c r="AW147" s="14" t="s">
        <v>33</v>
      </c>
      <c r="AX147" s="14" t="s">
        <v>72</v>
      </c>
      <c r="AY147" s="209" t="s">
        <v>131</v>
      </c>
    </row>
    <row r="148" spans="2:51" s="14" customFormat="1" ht="12">
      <c r="B148" s="199"/>
      <c r="C148" s="200"/>
      <c r="D148" s="190" t="s">
        <v>140</v>
      </c>
      <c r="E148" s="201" t="s">
        <v>19</v>
      </c>
      <c r="F148" s="202" t="s">
        <v>884</v>
      </c>
      <c r="G148" s="200"/>
      <c r="H148" s="203">
        <v>39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140</v>
      </c>
      <c r="AU148" s="209" t="s">
        <v>82</v>
      </c>
      <c r="AV148" s="14" t="s">
        <v>82</v>
      </c>
      <c r="AW148" s="14" t="s">
        <v>33</v>
      </c>
      <c r="AX148" s="14" t="s">
        <v>72</v>
      </c>
      <c r="AY148" s="209" t="s">
        <v>131</v>
      </c>
    </row>
    <row r="149" spans="2:51" s="16" customFormat="1" ht="12">
      <c r="B149" s="231"/>
      <c r="C149" s="232"/>
      <c r="D149" s="190" t="s">
        <v>140</v>
      </c>
      <c r="E149" s="233" t="s">
        <v>19</v>
      </c>
      <c r="F149" s="234" t="s">
        <v>291</v>
      </c>
      <c r="G149" s="232"/>
      <c r="H149" s="235">
        <v>612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140</v>
      </c>
      <c r="AU149" s="241" t="s">
        <v>82</v>
      </c>
      <c r="AV149" s="16" t="s">
        <v>138</v>
      </c>
      <c r="AW149" s="16" t="s">
        <v>33</v>
      </c>
      <c r="AX149" s="16" t="s">
        <v>80</v>
      </c>
      <c r="AY149" s="241" t="s">
        <v>131</v>
      </c>
    </row>
    <row r="150" spans="1:65" s="2" customFormat="1" ht="45.6">
      <c r="A150" s="36"/>
      <c r="B150" s="37"/>
      <c r="C150" s="175" t="s">
        <v>217</v>
      </c>
      <c r="D150" s="175" t="s">
        <v>133</v>
      </c>
      <c r="E150" s="176" t="s">
        <v>902</v>
      </c>
      <c r="F150" s="177" t="s">
        <v>903</v>
      </c>
      <c r="G150" s="178" t="s">
        <v>167</v>
      </c>
      <c r="H150" s="179">
        <v>806.4</v>
      </c>
      <c r="I150" s="180"/>
      <c r="J150" s="181">
        <f>ROUND(I150*H150,2)</f>
        <v>0</v>
      </c>
      <c r="K150" s="177" t="s">
        <v>137</v>
      </c>
      <c r="L150" s="41"/>
      <c r="M150" s="182" t="s">
        <v>19</v>
      </c>
      <c r="N150" s="183" t="s">
        <v>43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138</v>
      </c>
      <c r="AT150" s="186" t="s">
        <v>133</v>
      </c>
      <c r="AU150" s="186" t="s">
        <v>82</v>
      </c>
      <c r="AY150" s="19" t="s">
        <v>131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80</v>
      </c>
      <c r="BK150" s="187">
        <f>ROUND(I150*H150,2)</f>
        <v>0</v>
      </c>
      <c r="BL150" s="19" t="s">
        <v>138</v>
      </c>
      <c r="BM150" s="186" t="s">
        <v>904</v>
      </c>
    </row>
    <row r="151" spans="2:51" s="13" customFormat="1" ht="12">
      <c r="B151" s="188"/>
      <c r="C151" s="189"/>
      <c r="D151" s="190" t="s">
        <v>140</v>
      </c>
      <c r="E151" s="191" t="s">
        <v>19</v>
      </c>
      <c r="F151" s="192" t="s">
        <v>888</v>
      </c>
      <c r="G151" s="189"/>
      <c r="H151" s="191" t="s">
        <v>19</v>
      </c>
      <c r="I151" s="193"/>
      <c r="J151" s="189"/>
      <c r="K151" s="189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140</v>
      </c>
      <c r="AU151" s="198" t="s">
        <v>82</v>
      </c>
      <c r="AV151" s="13" t="s">
        <v>80</v>
      </c>
      <c r="AW151" s="13" t="s">
        <v>33</v>
      </c>
      <c r="AX151" s="13" t="s">
        <v>72</v>
      </c>
      <c r="AY151" s="198" t="s">
        <v>131</v>
      </c>
    </row>
    <row r="152" spans="2:51" s="14" customFormat="1" ht="20.4">
      <c r="B152" s="199"/>
      <c r="C152" s="200"/>
      <c r="D152" s="190" t="s">
        <v>140</v>
      </c>
      <c r="E152" s="201" t="s">
        <v>19</v>
      </c>
      <c r="F152" s="202" t="s">
        <v>889</v>
      </c>
      <c r="G152" s="200"/>
      <c r="H152" s="203">
        <v>322.05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140</v>
      </c>
      <c r="AU152" s="209" t="s">
        <v>82</v>
      </c>
      <c r="AV152" s="14" t="s">
        <v>82</v>
      </c>
      <c r="AW152" s="14" t="s">
        <v>33</v>
      </c>
      <c r="AX152" s="14" t="s">
        <v>72</v>
      </c>
      <c r="AY152" s="209" t="s">
        <v>131</v>
      </c>
    </row>
    <row r="153" spans="2:51" s="14" customFormat="1" ht="20.4">
      <c r="B153" s="199"/>
      <c r="C153" s="200"/>
      <c r="D153" s="190" t="s">
        <v>140</v>
      </c>
      <c r="E153" s="201" t="s">
        <v>19</v>
      </c>
      <c r="F153" s="202" t="s">
        <v>890</v>
      </c>
      <c r="G153" s="200"/>
      <c r="H153" s="203">
        <v>484.35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140</v>
      </c>
      <c r="AU153" s="209" t="s">
        <v>82</v>
      </c>
      <c r="AV153" s="14" t="s">
        <v>82</v>
      </c>
      <c r="AW153" s="14" t="s">
        <v>33</v>
      </c>
      <c r="AX153" s="14" t="s">
        <v>72</v>
      </c>
      <c r="AY153" s="209" t="s">
        <v>131</v>
      </c>
    </row>
    <row r="154" spans="2:51" s="16" customFormat="1" ht="12">
      <c r="B154" s="231"/>
      <c r="C154" s="232"/>
      <c r="D154" s="190" t="s">
        <v>140</v>
      </c>
      <c r="E154" s="233" t="s">
        <v>19</v>
      </c>
      <c r="F154" s="234" t="s">
        <v>291</v>
      </c>
      <c r="G154" s="232"/>
      <c r="H154" s="235">
        <v>806.4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140</v>
      </c>
      <c r="AU154" s="241" t="s">
        <v>82</v>
      </c>
      <c r="AV154" s="16" t="s">
        <v>138</v>
      </c>
      <c r="AW154" s="16" t="s">
        <v>33</v>
      </c>
      <c r="AX154" s="16" t="s">
        <v>80</v>
      </c>
      <c r="AY154" s="241" t="s">
        <v>131</v>
      </c>
    </row>
    <row r="155" spans="1:65" s="2" customFormat="1" ht="44.25" customHeight="1">
      <c r="A155" s="36"/>
      <c r="B155" s="37"/>
      <c r="C155" s="175" t="s">
        <v>8</v>
      </c>
      <c r="D155" s="175" t="s">
        <v>133</v>
      </c>
      <c r="E155" s="176" t="s">
        <v>905</v>
      </c>
      <c r="F155" s="177" t="s">
        <v>906</v>
      </c>
      <c r="G155" s="178" t="s">
        <v>167</v>
      </c>
      <c r="H155" s="179">
        <v>1022</v>
      </c>
      <c r="I155" s="180"/>
      <c r="J155" s="181">
        <f>ROUND(I155*H155,2)</f>
        <v>0</v>
      </c>
      <c r="K155" s="177" t="s">
        <v>151</v>
      </c>
      <c r="L155" s="41"/>
      <c r="M155" s="182" t="s">
        <v>19</v>
      </c>
      <c r="N155" s="183" t="s">
        <v>43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138</v>
      </c>
      <c r="AT155" s="186" t="s">
        <v>133</v>
      </c>
      <c r="AU155" s="186" t="s">
        <v>82</v>
      </c>
      <c r="AY155" s="19" t="s">
        <v>131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80</v>
      </c>
      <c r="BK155" s="187">
        <f>ROUND(I155*H155,2)</f>
        <v>0</v>
      </c>
      <c r="BL155" s="19" t="s">
        <v>138</v>
      </c>
      <c r="BM155" s="186" t="s">
        <v>907</v>
      </c>
    </row>
    <row r="156" spans="2:51" s="13" customFormat="1" ht="12">
      <c r="B156" s="188"/>
      <c r="C156" s="189"/>
      <c r="D156" s="190" t="s">
        <v>140</v>
      </c>
      <c r="E156" s="191" t="s">
        <v>19</v>
      </c>
      <c r="F156" s="192" t="s">
        <v>860</v>
      </c>
      <c r="G156" s="189"/>
      <c r="H156" s="191" t="s">
        <v>19</v>
      </c>
      <c r="I156" s="193"/>
      <c r="J156" s="189"/>
      <c r="K156" s="189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140</v>
      </c>
      <c r="AU156" s="198" t="s">
        <v>82</v>
      </c>
      <c r="AV156" s="13" t="s">
        <v>80</v>
      </c>
      <c r="AW156" s="13" t="s">
        <v>33</v>
      </c>
      <c r="AX156" s="13" t="s">
        <v>72</v>
      </c>
      <c r="AY156" s="198" t="s">
        <v>131</v>
      </c>
    </row>
    <row r="157" spans="2:51" s="13" customFormat="1" ht="12">
      <c r="B157" s="188"/>
      <c r="C157" s="189"/>
      <c r="D157" s="190" t="s">
        <v>140</v>
      </c>
      <c r="E157" s="191" t="s">
        <v>19</v>
      </c>
      <c r="F157" s="192" t="s">
        <v>908</v>
      </c>
      <c r="G157" s="189"/>
      <c r="H157" s="191" t="s">
        <v>19</v>
      </c>
      <c r="I157" s="193"/>
      <c r="J157" s="189"/>
      <c r="K157" s="189"/>
      <c r="L157" s="194"/>
      <c r="M157" s="195"/>
      <c r="N157" s="196"/>
      <c r="O157" s="196"/>
      <c r="P157" s="196"/>
      <c r="Q157" s="196"/>
      <c r="R157" s="196"/>
      <c r="S157" s="196"/>
      <c r="T157" s="197"/>
      <c r="AT157" s="198" t="s">
        <v>140</v>
      </c>
      <c r="AU157" s="198" t="s">
        <v>82</v>
      </c>
      <c r="AV157" s="13" t="s">
        <v>80</v>
      </c>
      <c r="AW157" s="13" t="s">
        <v>33</v>
      </c>
      <c r="AX157" s="13" t="s">
        <v>72</v>
      </c>
      <c r="AY157" s="198" t="s">
        <v>131</v>
      </c>
    </row>
    <row r="158" spans="2:51" s="13" customFormat="1" ht="20.4">
      <c r="B158" s="188"/>
      <c r="C158" s="189"/>
      <c r="D158" s="190" t="s">
        <v>140</v>
      </c>
      <c r="E158" s="191" t="s">
        <v>19</v>
      </c>
      <c r="F158" s="192" t="s">
        <v>909</v>
      </c>
      <c r="G158" s="189"/>
      <c r="H158" s="191" t="s">
        <v>19</v>
      </c>
      <c r="I158" s="193"/>
      <c r="J158" s="189"/>
      <c r="K158" s="189"/>
      <c r="L158" s="194"/>
      <c r="M158" s="195"/>
      <c r="N158" s="196"/>
      <c r="O158" s="196"/>
      <c r="P158" s="196"/>
      <c r="Q158" s="196"/>
      <c r="R158" s="196"/>
      <c r="S158" s="196"/>
      <c r="T158" s="197"/>
      <c r="AT158" s="198" t="s">
        <v>140</v>
      </c>
      <c r="AU158" s="198" t="s">
        <v>82</v>
      </c>
      <c r="AV158" s="13" t="s">
        <v>80</v>
      </c>
      <c r="AW158" s="13" t="s">
        <v>33</v>
      </c>
      <c r="AX158" s="13" t="s">
        <v>72</v>
      </c>
      <c r="AY158" s="198" t="s">
        <v>131</v>
      </c>
    </row>
    <row r="159" spans="2:51" s="14" customFormat="1" ht="12">
      <c r="B159" s="199"/>
      <c r="C159" s="200"/>
      <c r="D159" s="190" t="s">
        <v>140</v>
      </c>
      <c r="E159" s="201" t="s">
        <v>19</v>
      </c>
      <c r="F159" s="202" t="s">
        <v>910</v>
      </c>
      <c r="G159" s="200"/>
      <c r="H159" s="203">
        <v>557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140</v>
      </c>
      <c r="AU159" s="209" t="s">
        <v>82</v>
      </c>
      <c r="AV159" s="14" t="s">
        <v>82</v>
      </c>
      <c r="AW159" s="14" t="s">
        <v>33</v>
      </c>
      <c r="AX159" s="14" t="s">
        <v>72</v>
      </c>
      <c r="AY159" s="209" t="s">
        <v>131</v>
      </c>
    </row>
    <row r="160" spans="2:51" s="14" customFormat="1" ht="12">
      <c r="B160" s="199"/>
      <c r="C160" s="200"/>
      <c r="D160" s="190" t="s">
        <v>140</v>
      </c>
      <c r="E160" s="201" t="s">
        <v>19</v>
      </c>
      <c r="F160" s="202" t="s">
        <v>911</v>
      </c>
      <c r="G160" s="200"/>
      <c r="H160" s="203">
        <v>400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140</v>
      </c>
      <c r="AU160" s="209" t="s">
        <v>82</v>
      </c>
      <c r="AV160" s="14" t="s">
        <v>82</v>
      </c>
      <c r="AW160" s="14" t="s">
        <v>33</v>
      </c>
      <c r="AX160" s="14" t="s">
        <v>72</v>
      </c>
      <c r="AY160" s="209" t="s">
        <v>131</v>
      </c>
    </row>
    <row r="161" spans="2:51" s="14" customFormat="1" ht="12">
      <c r="B161" s="199"/>
      <c r="C161" s="200"/>
      <c r="D161" s="190" t="s">
        <v>140</v>
      </c>
      <c r="E161" s="201" t="s">
        <v>19</v>
      </c>
      <c r="F161" s="202" t="s">
        <v>912</v>
      </c>
      <c r="G161" s="200"/>
      <c r="H161" s="203">
        <v>65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140</v>
      </c>
      <c r="AU161" s="209" t="s">
        <v>82</v>
      </c>
      <c r="AV161" s="14" t="s">
        <v>82</v>
      </c>
      <c r="AW161" s="14" t="s">
        <v>33</v>
      </c>
      <c r="AX161" s="14" t="s">
        <v>72</v>
      </c>
      <c r="AY161" s="209" t="s">
        <v>131</v>
      </c>
    </row>
    <row r="162" spans="2:51" s="16" customFormat="1" ht="12">
      <c r="B162" s="231"/>
      <c r="C162" s="232"/>
      <c r="D162" s="190" t="s">
        <v>140</v>
      </c>
      <c r="E162" s="233" t="s">
        <v>19</v>
      </c>
      <c r="F162" s="234" t="s">
        <v>291</v>
      </c>
      <c r="G162" s="232"/>
      <c r="H162" s="235">
        <v>1022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140</v>
      </c>
      <c r="AU162" s="241" t="s">
        <v>82</v>
      </c>
      <c r="AV162" s="16" t="s">
        <v>138</v>
      </c>
      <c r="AW162" s="16" t="s">
        <v>33</v>
      </c>
      <c r="AX162" s="16" t="s">
        <v>80</v>
      </c>
      <c r="AY162" s="241" t="s">
        <v>131</v>
      </c>
    </row>
    <row r="163" spans="1:65" s="2" customFormat="1" ht="44.25" customHeight="1">
      <c r="A163" s="36"/>
      <c r="B163" s="37"/>
      <c r="C163" s="175" t="s">
        <v>227</v>
      </c>
      <c r="D163" s="175" t="s">
        <v>133</v>
      </c>
      <c r="E163" s="176" t="s">
        <v>913</v>
      </c>
      <c r="F163" s="177" t="s">
        <v>914</v>
      </c>
      <c r="G163" s="178" t="s">
        <v>167</v>
      </c>
      <c r="H163" s="179">
        <v>1022</v>
      </c>
      <c r="I163" s="180"/>
      <c r="J163" s="181">
        <f>ROUND(I163*H163,2)</f>
        <v>0</v>
      </c>
      <c r="K163" s="177" t="s">
        <v>151</v>
      </c>
      <c r="L163" s="41"/>
      <c r="M163" s="182" t="s">
        <v>19</v>
      </c>
      <c r="N163" s="183" t="s">
        <v>43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138</v>
      </c>
      <c r="AT163" s="186" t="s">
        <v>133</v>
      </c>
      <c r="AU163" s="186" t="s">
        <v>82</v>
      </c>
      <c r="AY163" s="19" t="s">
        <v>131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80</v>
      </c>
      <c r="BK163" s="187">
        <f>ROUND(I163*H163,2)</f>
        <v>0</v>
      </c>
      <c r="BL163" s="19" t="s">
        <v>138</v>
      </c>
      <c r="BM163" s="186" t="s">
        <v>915</v>
      </c>
    </row>
    <row r="164" spans="2:51" s="13" customFormat="1" ht="12">
      <c r="B164" s="188"/>
      <c r="C164" s="189"/>
      <c r="D164" s="190" t="s">
        <v>140</v>
      </c>
      <c r="E164" s="191" t="s">
        <v>19</v>
      </c>
      <c r="F164" s="192" t="s">
        <v>860</v>
      </c>
      <c r="G164" s="189"/>
      <c r="H164" s="191" t="s">
        <v>19</v>
      </c>
      <c r="I164" s="193"/>
      <c r="J164" s="189"/>
      <c r="K164" s="189"/>
      <c r="L164" s="194"/>
      <c r="M164" s="195"/>
      <c r="N164" s="196"/>
      <c r="O164" s="196"/>
      <c r="P164" s="196"/>
      <c r="Q164" s="196"/>
      <c r="R164" s="196"/>
      <c r="S164" s="196"/>
      <c r="T164" s="197"/>
      <c r="AT164" s="198" t="s">
        <v>140</v>
      </c>
      <c r="AU164" s="198" t="s">
        <v>82</v>
      </c>
      <c r="AV164" s="13" t="s">
        <v>80</v>
      </c>
      <c r="AW164" s="13" t="s">
        <v>33</v>
      </c>
      <c r="AX164" s="13" t="s">
        <v>72</v>
      </c>
      <c r="AY164" s="198" t="s">
        <v>131</v>
      </c>
    </row>
    <row r="165" spans="2:51" s="13" customFormat="1" ht="12">
      <c r="B165" s="188"/>
      <c r="C165" s="189"/>
      <c r="D165" s="190" t="s">
        <v>140</v>
      </c>
      <c r="E165" s="191" t="s">
        <v>19</v>
      </c>
      <c r="F165" s="192" t="s">
        <v>908</v>
      </c>
      <c r="G165" s="189"/>
      <c r="H165" s="191" t="s">
        <v>19</v>
      </c>
      <c r="I165" s="193"/>
      <c r="J165" s="189"/>
      <c r="K165" s="189"/>
      <c r="L165" s="194"/>
      <c r="M165" s="195"/>
      <c r="N165" s="196"/>
      <c r="O165" s="196"/>
      <c r="P165" s="196"/>
      <c r="Q165" s="196"/>
      <c r="R165" s="196"/>
      <c r="S165" s="196"/>
      <c r="T165" s="197"/>
      <c r="AT165" s="198" t="s">
        <v>140</v>
      </c>
      <c r="AU165" s="198" t="s">
        <v>82</v>
      </c>
      <c r="AV165" s="13" t="s">
        <v>80</v>
      </c>
      <c r="AW165" s="13" t="s">
        <v>33</v>
      </c>
      <c r="AX165" s="13" t="s">
        <v>72</v>
      </c>
      <c r="AY165" s="198" t="s">
        <v>131</v>
      </c>
    </row>
    <row r="166" spans="2:51" s="13" customFormat="1" ht="20.4">
      <c r="B166" s="188"/>
      <c r="C166" s="189"/>
      <c r="D166" s="190" t="s">
        <v>140</v>
      </c>
      <c r="E166" s="191" t="s">
        <v>19</v>
      </c>
      <c r="F166" s="192" t="s">
        <v>909</v>
      </c>
      <c r="G166" s="189"/>
      <c r="H166" s="191" t="s">
        <v>19</v>
      </c>
      <c r="I166" s="193"/>
      <c r="J166" s="189"/>
      <c r="K166" s="189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140</v>
      </c>
      <c r="AU166" s="198" t="s">
        <v>82</v>
      </c>
      <c r="AV166" s="13" t="s">
        <v>80</v>
      </c>
      <c r="AW166" s="13" t="s">
        <v>33</v>
      </c>
      <c r="AX166" s="13" t="s">
        <v>72</v>
      </c>
      <c r="AY166" s="198" t="s">
        <v>131</v>
      </c>
    </row>
    <row r="167" spans="2:51" s="14" customFormat="1" ht="12">
      <c r="B167" s="199"/>
      <c r="C167" s="200"/>
      <c r="D167" s="190" t="s">
        <v>140</v>
      </c>
      <c r="E167" s="201" t="s">
        <v>19</v>
      </c>
      <c r="F167" s="202" t="s">
        <v>910</v>
      </c>
      <c r="G167" s="200"/>
      <c r="H167" s="203">
        <v>557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140</v>
      </c>
      <c r="AU167" s="209" t="s">
        <v>82</v>
      </c>
      <c r="AV167" s="14" t="s">
        <v>82</v>
      </c>
      <c r="AW167" s="14" t="s">
        <v>33</v>
      </c>
      <c r="AX167" s="14" t="s">
        <v>72</v>
      </c>
      <c r="AY167" s="209" t="s">
        <v>131</v>
      </c>
    </row>
    <row r="168" spans="2:51" s="14" customFormat="1" ht="12">
      <c r="B168" s="199"/>
      <c r="C168" s="200"/>
      <c r="D168" s="190" t="s">
        <v>140</v>
      </c>
      <c r="E168" s="201" t="s">
        <v>19</v>
      </c>
      <c r="F168" s="202" t="s">
        <v>911</v>
      </c>
      <c r="G168" s="200"/>
      <c r="H168" s="203">
        <v>400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140</v>
      </c>
      <c r="AU168" s="209" t="s">
        <v>82</v>
      </c>
      <c r="AV168" s="14" t="s">
        <v>82</v>
      </c>
      <c r="AW168" s="14" t="s">
        <v>33</v>
      </c>
      <c r="AX168" s="14" t="s">
        <v>72</v>
      </c>
      <c r="AY168" s="209" t="s">
        <v>131</v>
      </c>
    </row>
    <row r="169" spans="2:51" s="14" customFormat="1" ht="12">
      <c r="B169" s="199"/>
      <c r="C169" s="200"/>
      <c r="D169" s="190" t="s">
        <v>140</v>
      </c>
      <c r="E169" s="201" t="s">
        <v>19</v>
      </c>
      <c r="F169" s="202" t="s">
        <v>912</v>
      </c>
      <c r="G169" s="200"/>
      <c r="H169" s="203">
        <v>65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140</v>
      </c>
      <c r="AU169" s="209" t="s">
        <v>82</v>
      </c>
      <c r="AV169" s="14" t="s">
        <v>82</v>
      </c>
      <c r="AW169" s="14" t="s">
        <v>33</v>
      </c>
      <c r="AX169" s="14" t="s">
        <v>72</v>
      </c>
      <c r="AY169" s="209" t="s">
        <v>131</v>
      </c>
    </row>
    <row r="170" spans="2:51" s="16" customFormat="1" ht="12">
      <c r="B170" s="231"/>
      <c r="C170" s="232"/>
      <c r="D170" s="190" t="s">
        <v>140</v>
      </c>
      <c r="E170" s="233" t="s">
        <v>19</v>
      </c>
      <c r="F170" s="234" t="s">
        <v>291</v>
      </c>
      <c r="G170" s="232"/>
      <c r="H170" s="235">
        <v>1022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140</v>
      </c>
      <c r="AU170" s="241" t="s">
        <v>82</v>
      </c>
      <c r="AV170" s="16" t="s">
        <v>138</v>
      </c>
      <c r="AW170" s="16" t="s">
        <v>33</v>
      </c>
      <c r="AX170" s="16" t="s">
        <v>80</v>
      </c>
      <c r="AY170" s="241" t="s">
        <v>131</v>
      </c>
    </row>
    <row r="171" spans="1:65" s="2" customFormat="1" ht="33" customHeight="1">
      <c r="A171" s="36"/>
      <c r="B171" s="37"/>
      <c r="C171" s="175" t="s">
        <v>239</v>
      </c>
      <c r="D171" s="175" t="s">
        <v>133</v>
      </c>
      <c r="E171" s="176" t="s">
        <v>916</v>
      </c>
      <c r="F171" s="177" t="s">
        <v>917</v>
      </c>
      <c r="G171" s="178" t="s">
        <v>167</v>
      </c>
      <c r="H171" s="179">
        <v>153300</v>
      </c>
      <c r="I171" s="180"/>
      <c r="J171" s="181">
        <f>ROUND(I171*H171,2)</f>
        <v>0</v>
      </c>
      <c r="K171" s="177" t="s">
        <v>151</v>
      </c>
      <c r="L171" s="41"/>
      <c r="M171" s="182" t="s">
        <v>19</v>
      </c>
      <c r="N171" s="183" t="s">
        <v>43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138</v>
      </c>
      <c r="AT171" s="186" t="s">
        <v>133</v>
      </c>
      <c r="AU171" s="186" t="s">
        <v>82</v>
      </c>
      <c r="AY171" s="19" t="s">
        <v>131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80</v>
      </c>
      <c r="BK171" s="187">
        <f>ROUND(I171*H171,2)</f>
        <v>0</v>
      </c>
      <c r="BL171" s="19" t="s">
        <v>138</v>
      </c>
      <c r="BM171" s="186" t="s">
        <v>918</v>
      </c>
    </row>
    <row r="172" spans="2:51" s="13" customFormat="1" ht="12">
      <c r="B172" s="188"/>
      <c r="C172" s="189"/>
      <c r="D172" s="190" t="s">
        <v>140</v>
      </c>
      <c r="E172" s="191" t="s">
        <v>19</v>
      </c>
      <c r="F172" s="192" t="s">
        <v>860</v>
      </c>
      <c r="G172" s="189"/>
      <c r="H172" s="191" t="s">
        <v>19</v>
      </c>
      <c r="I172" s="193"/>
      <c r="J172" s="189"/>
      <c r="K172" s="189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140</v>
      </c>
      <c r="AU172" s="198" t="s">
        <v>82</v>
      </c>
      <c r="AV172" s="13" t="s">
        <v>80</v>
      </c>
      <c r="AW172" s="13" t="s">
        <v>33</v>
      </c>
      <c r="AX172" s="13" t="s">
        <v>72</v>
      </c>
      <c r="AY172" s="198" t="s">
        <v>131</v>
      </c>
    </row>
    <row r="173" spans="2:51" s="13" customFormat="1" ht="12">
      <c r="B173" s="188"/>
      <c r="C173" s="189"/>
      <c r="D173" s="190" t="s">
        <v>140</v>
      </c>
      <c r="E173" s="191" t="s">
        <v>19</v>
      </c>
      <c r="F173" s="192" t="s">
        <v>908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140</v>
      </c>
      <c r="AU173" s="198" t="s">
        <v>82</v>
      </c>
      <c r="AV173" s="13" t="s">
        <v>80</v>
      </c>
      <c r="AW173" s="13" t="s">
        <v>33</v>
      </c>
      <c r="AX173" s="13" t="s">
        <v>72</v>
      </c>
      <c r="AY173" s="198" t="s">
        <v>131</v>
      </c>
    </row>
    <row r="174" spans="2:51" s="13" customFormat="1" ht="20.4">
      <c r="B174" s="188"/>
      <c r="C174" s="189"/>
      <c r="D174" s="190" t="s">
        <v>140</v>
      </c>
      <c r="E174" s="191" t="s">
        <v>19</v>
      </c>
      <c r="F174" s="192" t="s">
        <v>909</v>
      </c>
      <c r="G174" s="189"/>
      <c r="H174" s="191" t="s">
        <v>19</v>
      </c>
      <c r="I174" s="193"/>
      <c r="J174" s="189"/>
      <c r="K174" s="189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140</v>
      </c>
      <c r="AU174" s="198" t="s">
        <v>82</v>
      </c>
      <c r="AV174" s="13" t="s">
        <v>80</v>
      </c>
      <c r="AW174" s="13" t="s">
        <v>33</v>
      </c>
      <c r="AX174" s="13" t="s">
        <v>72</v>
      </c>
      <c r="AY174" s="198" t="s">
        <v>131</v>
      </c>
    </row>
    <row r="175" spans="2:51" s="14" customFormat="1" ht="12">
      <c r="B175" s="199"/>
      <c r="C175" s="200"/>
      <c r="D175" s="190" t="s">
        <v>140</v>
      </c>
      <c r="E175" s="201" t="s">
        <v>19</v>
      </c>
      <c r="F175" s="202" t="s">
        <v>910</v>
      </c>
      <c r="G175" s="200"/>
      <c r="H175" s="203">
        <v>557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140</v>
      </c>
      <c r="AU175" s="209" t="s">
        <v>82</v>
      </c>
      <c r="AV175" s="14" t="s">
        <v>82</v>
      </c>
      <c r="AW175" s="14" t="s">
        <v>33</v>
      </c>
      <c r="AX175" s="14" t="s">
        <v>72</v>
      </c>
      <c r="AY175" s="209" t="s">
        <v>131</v>
      </c>
    </row>
    <row r="176" spans="2:51" s="14" customFormat="1" ht="12">
      <c r="B176" s="199"/>
      <c r="C176" s="200"/>
      <c r="D176" s="190" t="s">
        <v>140</v>
      </c>
      <c r="E176" s="201" t="s">
        <v>19</v>
      </c>
      <c r="F176" s="202" t="s">
        <v>911</v>
      </c>
      <c r="G176" s="200"/>
      <c r="H176" s="203">
        <v>400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140</v>
      </c>
      <c r="AU176" s="209" t="s">
        <v>82</v>
      </c>
      <c r="AV176" s="14" t="s">
        <v>82</v>
      </c>
      <c r="AW176" s="14" t="s">
        <v>33</v>
      </c>
      <c r="AX176" s="14" t="s">
        <v>72</v>
      </c>
      <c r="AY176" s="209" t="s">
        <v>131</v>
      </c>
    </row>
    <row r="177" spans="2:51" s="14" customFormat="1" ht="12">
      <c r="B177" s="199"/>
      <c r="C177" s="200"/>
      <c r="D177" s="190" t="s">
        <v>140</v>
      </c>
      <c r="E177" s="201" t="s">
        <v>19</v>
      </c>
      <c r="F177" s="202" t="s">
        <v>912</v>
      </c>
      <c r="G177" s="200"/>
      <c r="H177" s="203">
        <v>65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140</v>
      </c>
      <c r="AU177" s="209" t="s">
        <v>82</v>
      </c>
      <c r="AV177" s="14" t="s">
        <v>82</v>
      </c>
      <c r="AW177" s="14" t="s">
        <v>33</v>
      </c>
      <c r="AX177" s="14" t="s">
        <v>72</v>
      </c>
      <c r="AY177" s="209" t="s">
        <v>131</v>
      </c>
    </row>
    <row r="178" spans="2:51" s="15" customFormat="1" ht="12">
      <c r="B178" s="210"/>
      <c r="C178" s="211"/>
      <c r="D178" s="190" t="s">
        <v>140</v>
      </c>
      <c r="E178" s="212" t="s">
        <v>19</v>
      </c>
      <c r="F178" s="213" t="s">
        <v>249</v>
      </c>
      <c r="G178" s="211"/>
      <c r="H178" s="214">
        <v>1022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140</v>
      </c>
      <c r="AU178" s="220" t="s">
        <v>82</v>
      </c>
      <c r="AV178" s="15" t="s">
        <v>147</v>
      </c>
      <c r="AW178" s="15" t="s">
        <v>33</v>
      </c>
      <c r="AX178" s="15" t="s">
        <v>72</v>
      </c>
      <c r="AY178" s="220" t="s">
        <v>131</v>
      </c>
    </row>
    <row r="179" spans="2:51" s="14" customFormat="1" ht="12">
      <c r="B179" s="199"/>
      <c r="C179" s="200"/>
      <c r="D179" s="190" t="s">
        <v>140</v>
      </c>
      <c r="E179" s="201" t="s">
        <v>19</v>
      </c>
      <c r="F179" s="202" t="s">
        <v>919</v>
      </c>
      <c r="G179" s="200"/>
      <c r="H179" s="203">
        <v>153300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140</v>
      </c>
      <c r="AU179" s="209" t="s">
        <v>82</v>
      </c>
      <c r="AV179" s="14" t="s">
        <v>82</v>
      </c>
      <c r="AW179" s="14" t="s">
        <v>33</v>
      </c>
      <c r="AX179" s="14" t="s">
        <v>80</v>
      </c>
      <c r="AY179" s="209" t="s">
        <v>131</v>
      </c>
    </row>
    <row r="180" spans="1:65" s="2" customFormat="1" ht="22.8">
      <c r="A180" s="36"/>
      <c r="B180" s="37"/>
      <c r="C180" s="175" t="s">
        <v>251</v>
      </c>
      <c r="D180" s="175" t="s">
        <v>133</v>
      </c>
      <c r="E180" s="176" t="s">
        <v>920</v>
      </c>
      <c r="F180" s="177" t="s">
        <v>921</v>
      </c>
      <c r="G180" s="178" t="s">
        <v>167</v>
      </c>
      <c r="H180" s="179">
        <v>1388.4</v>
      </c>
      <c r="I180" s="180"/>
      <c r="J180" s="181">
        <f>ROUND(I180*H180,2)</f>
        <v>0</v>
      </c>
      <c r="K180" s="177" t="s">
        <v>137</v>
      </c>
      <c r="L180" s="41"/>
      <c r="M180" s="182" t="s">
        <v>19</v>
      </c>
      <c r="N180" s="183" t="s">
        <v>43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138</v>
      </c>
      <c r="AT180" s="186" t="s">
        <v>133</v>
      </c>
      <c r="AU180" s="186" t="s">
        <v>82</v>
      </c>
      <c r="AY180" s="19" t="s">
        <v>131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80</v>
      </c>
      <c r="BK180" s="187">
        <f>ROUND(I180*H180,2)</f>
        <v>0</v>
      </c>
      <c r="BL180" s="19" t="s">
        <v>138</v>
      </c>
      <c r="BM180" s="186" t="s">
        <v>922</v>
      </c>
    </row>
    <row r="181" spans="2:51" s="13" customFormat="1" ht="12">
      <c r="B181" s="188"/>
      <c r="C181" s="189"/>
      <c r="D181" s="190" t="s">
        <v>140</v>
      </c>
      <c r="E181" s="191" t="s">
        <v>19</v>
      </c>
      <c r="F181" s="192" t="s">
        <v>888</v>
      </c>
      <c r="G181" s="189"/>
      <c r="H181" s="191" t="s">
        <v>19</v>
      </c>
      <c r="I181" s="193"/>
      <c r="J181" s="189"/>
      <c r="K181" s="189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140</v>
      </c>
      <c r="AU181" s="198" t="s">
        <v>82</v>
      </c>
      <c r="AV181" s="13" t="s">
        <v>80</v>
      </c>
      <c r="AW181" s="13" t="s">
        <v>33</v>
      </c>
      <c r="AX181" s="13" t="s">
        <v>72</v>
      </c>
      <c r="AY181" s="198" t="s">
        <v>131</v>
      </c>
    </row>
    <row r="182" spans="2:51" s="14" customFormat="1" ht="20.4">
      <c r="B182" s="199"/>
      <c r="C182" s="200"/>
      <c r="D182" s="190" t="s">
        <v>140</v>
      </c>
      <c r="E182" s="201" t="s">
        <v>19</v>
      </c>
      <c r="F182" s="202" t="s">
        <v>889</v>
      </c>
      <c r="G182" s="200"/>
      <c r="H182" s="203">
        <v>322.05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140</v>
      </c>
      <c r="AU182" s="209" t="s">
        <v>82</v>
      </c>
      <c r="AV182" s="14" t="s">
        <v>82</v>
      </c>
      <c r="AW182" s="14" t="s">
        <v>33</v>
      </c>
      <c r="AX182" s="14" t="s">
        <v>72</v>
      </c>
      <c r="AY182" s="209" t="s">
        <v>131</v>
      </c>
    </row>
    <row r="183" spans="2:51" s="14" customFormat="1" ht="20.4">
      <c r="B183" s="199"/>
      <c r="C183" s="200"/>
      <c r="D183" s="190" t="s">
        <v>140</v>
      </c>
      <c r="E183" s="201" t="s">
        <v>19</v>
      </c>
      <c r="F183" s="202" t="s">
        <v>890</v>
      </c>
      <c r="G183" s="200"/>
      <c r="H183" s="203">
        <v>484.35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140</v>
      </c>
      <c r="AU183" s="209" t="s">
        <v>82</v>
      </c>
      <c r="AV183" s="14" t="s">
        <v>82</v>
      </c>
      <c r="AW183" s="14" t="s">
        <v>33</v>
      </c>
      <c r="AX183" s="14" t="s">
        <v>72</v>
      </c>
      <c r="AY183" s="209" t="s">
        <v>131</v>
      </c>
    </row>
    <row r="184" spans="2:51" s="14" customFormat="1" ht="12">
      <c r="B184" s="199"/>
      <c r="C184" s="200"/>
      <c r="D184" s="190" t="s">
        <v>140</v>
      </c>
      <c r="E184" s="201" t="s">
        <v>19</v>
      </c>
      <c r="F184" s="202" t="s">
        <v>923</v>
      </c>
      <c r="G184" s="200"/>
      <c r="H184" s="203">
        <v>342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140</v>
      </c>
      <c r="AU184" s="209" t="s">
        <v>82</v>
      </c>
      <c r="AV184" s="14" t="s">
        <v>82</v>
      </c>
      <c r="AW184" s="14" t="s">
        <v>33</v>
      </c>
      <c r="AX184" s="14" t="s">
        <v>72</v>
      </c>
      <c r="AY184" s="209" t="s">
        <v>131</v>
      </c>
    </row>
    <row r="185" spans="2:51" s="14" customFormat="1" ht="12">
      <c r="B185" s="199"/>
      <c r="C185" s="200"/>
      <c r="D185" s="190" t="s">
        <v>140</v>
      </c>
      <c r="E185" s="201" t="s">
        <v>19</v>
      </c>
      <c r="F185" s="202" t="s">
        <v>924</v>
      </c>
      <c r="G185" s="200"/>
      <c r="H185" s="203">
        <v>240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140</v>
      </c>
      <c r="AU185" s="209" t="s">
        <v>82</v>
      </c>
      <c r="AV185" s="14" t="s">
        <v>82</v>
      </c>
      <c r="AW185" s="14" t="s">
        <v>33</v>
      </c>
      <c r="AX185" s="14" t="s">
        <v>72</v>
      </c>
      <c r="AY185" s="209" t="s">
        <v>131</v>
      </c>
    </row>
    <row r="186" spans="2:51" s="16" customFormat="1" ht="12">
      <c r="B186" s="231"/>
      <c r="C186" s="232"/>
      <c r="D186" s="190" t="s">
        <v>140</v>
      </c>
      <c r="E186" s="233" t="s">
        <v>19</v>
      </c>
      <c r="F186" s="234" t="s">
        <v>291</v>
      </c>
      <c r="G186" s="232"/>
      <c r="H186" s="235">
        <v>1388.4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140</v>
      </c>
      <c r="AU186" s="241" t="s">
        <v>82</v>
      </c>
      <c r="AV186" s="16" t="s">
        <v>138</v>
      </c>
      <c r="AW186" s="16" t="s">
        <v>33</v>
      </c>
      <c r="AX186" s="16" t="s">
        <v>80</v>
      </c>
      <c r="AY186" s="241" t="s">
        <v>131</v>
      </c>
    </row>
    <row r="187" spans="1:65" s="2" customFormat="1" ht="22.8">
      <c r="A187" s="36"/>
      <c r="B187" s="37"/>
      <c r="C187" s="175" t="s">
        <v>255</v>
      </c>
      <c r="D187" s="175" t="s">
        <v>133</v>
      </c>
      <c r="E187" s="176" t="s">
        <v>925</v>
      </c>
      <c r="F187" s="177" t="s">
        <v>926</v>
      </c>
      <c r="G187" s="178" t="s">
        <v>167</v>
      </c>
      <c r="H187" s="179">
        <v>208260</v>
      </c>
      <c r="I187" s="180"/>
      <c r="J187" s="181">
        <f>ROUND(I187*H187,2)</f>
        <v>0</v>
      </c>
      <c r="K187" s="177" t="s">
        <v>137</v>
      </c>
      <c r="L187" s="41"/>
      <c r="M187" s="182" t="s">
        <v>19</v>
      </c>
      <c r="N187" s="183" t="s">
        <v>43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138</v>
      </c>
      <c r="AT187" s="186" t="s">
        <v>133</v>
      </c>
      <c r="AU187" s="186" t="s">
        <v>82</v>
      </c>
      <c r="AY187" s="19" t="s">
        <v>131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80</v>
      </c>
      <c r="BK187" s="187">
        <f>ROUND(I187*H187,2)</f>
        <v>0</v>
      </c>
      <c r="BL187" s="19" t="s">
        <v>138</v>
      </c>
      <c r="BM187" s="186" t="s">
        <v>927</v>
      </c>
    </row>
    <row r="188" spans="2:51" s="13" customFormat="1" ht="12">
      <c r="B188" s="188"/>
      <c r="C188" s="189"/>
      <c r="D188" s="190" t="s">
        <v>140</v>
      </c>
      <c r="E188" s="191" t="s">
        <v>19</v>
      </c>
      <c r="F188" s="192" t="s">
        <v>888</v>
      </c>
      <c r="G188" s="189"/>
      <c r="H188" s="191" t="s">
        <v>19</v>
      </c>
      <c r="I188" s="193"/>
      <c r="J188" s="189"/>
      <c r="K188" s="189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140</v>
      </c>
      <c r="AU188" s="198" t="s">
        <v>82</v>
      </c>
      <c r="AV188" s="13" t="s">
        <v>80</v>
      </c>
      <c r="AW188" s="13" t="s">
        <v>33</v>
      </c>
      <c r="AX188" s="13" t="s">
        <v>72</v>
      </c>
      <c r="AY188" s="198" t="s">
        <v>131</v>
      </c>
    </row>
    <row r="189" spans="2:51" s="14" customFormat="1" ht="20.4">
      <c r="B189" s="199"/>
      <c r="C189" s="200"/>
      <c r="D189" s="190" t="s">
        <v>140</v>
      </c>
      <c r="E189" s="201" t="s">
        <v>19</v>
      </c>
      <c r="F189" s="202" t="s">
        <v>889</v>
      </c>
      <c r="G189" s="200"/>
      <c r="H189" s="203">
        <v>322.05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140</v>
      </c>
      <c r="AU189" s="209" t="s">
        <v>82</v>
      </c>
      <c r="AV189" s="14" t="s">
        <v>82</v>
      </c>
      <c r="AW189" s="14" t="s">
        <v>33</v>
      </c>
      <c r="AX189" s="14" t="s">
        <v>72</v>
      </c>
      <c r="AY189" s="209" t="s">
        <v>131</v>
      </c>
    </row>
    <row r="190" spans="2:51" s="14" customFormat="1" ht="20.4">
      <c r="B190" s="199"/>
      <c r="C190" s="200"/>
      <c r="D190" s="190" t="s">
        <v>140</v>
      </c>
      <c r="E190" s="201" t="s">
        <v>19</v>
      </c>
      <c r="F190" s="202" t="s">
        <v>890</v>
      </c>
      <c r="G190" s="200"/>
      <c r="H190" s="203">
        <v>484.35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140</v>
      </c>
      <c r="AU190" s="209" t="s">
        <v>82</v>
      </c>
      <c r="AV190" s="14" t="s">
        <v>82</v>
      </c>
      <c r="AW190" s="14" t="s">
        <v>33</v>
      </c>
      <c r="AX190" s="14" t="s">
        <v>72</v>
      </c>
      <c r="AY190" s="209" t="s">
        <v>131</v>
      </c>
    </row>
    <row r="191" spans="2:51" s="14" customFormat="1" ht="12">
      <c r="B191" s="199"/>
      <c r="C191" s="200"/>
      <c r="D191" s="190" t="s">
        <v>140</v>
      </c>
      <c r="E191" s="201" t="s">
        <v>19</v>
      </c>
      <c r="F191" s="202" t="s">
        <v>923</v>
      </c>
      <c r="G191" s="200"/>
      <c r="H191" s="203">
        <v>342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140</v>
      </c>
      <c r="AU191" s="209" t="s">
        <v>82</v>
      </c>
      <c r="AV191" s="14" t="s">
        <v>82</v>
      </c>
      <c r="AW191" s="14" t="s">
        <v>33</v>
      </c>
      <c r="AX191" s="14" t="s">
        <v>72</v>
      </c>
      <c r="AY191" s="209" t="s">
        <v>131</v>
      </c>
    </row>
    <row r="192" spans="2:51" s="14" customFormat="1" ht="12">
      <c r="B192" s="199"/>
      <c r="C192" s="200"/>
      <c r="D192" s="190" t="s">
        <v>140</v>
      </c>
      <c r="E192" s="201" t="s">
        <v>19</v>
      </c>
      <c r="F192" s="202" t="s">
        <v>924</v>
      </c>
      <c r="G192" s="200"/>
      <c r="H192" s="203">
        <v>240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140</v>
      </c>
      <c r="AU192" s="209" t="s">
        <v>82</v>
      </c>
      <c r="AV192" s="14" t="s">
        <v>82</v>
      </c>
      <c r="AW192" s="14" t="s">
        <v>33</v>
      </c>
      <c r="AX192" s="14" t="s">
        <v>72</v>
      </c>
      <c r="AY192" s="209" t="s">
        <v>131</v>
      </c>
    </row>
    <row r="193" spans="2:51" s="15" customFormat="1" ht="12">
      <c r="B193" s="210"/>
      <c r="C193" s="211"/>
      <c r="D193" s="190" t="s">
        <v>140</v>
      </c>
      <c r="E193" s="212" t="s">
        <v>19</v>
      </c>
      <c r="F193" s="213" t="s">
        <v>249</v>
      </c>
      <c r="G193" s="211"/>
      <c r="H193" s="214">
        <v>1388.4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140</v>
      </c>
      <c r="AU193" s="220" t="s">
        <v>82</v>
      </c>
      <c r="AV193" s="15" t="s">
        <v>147</v>
      </c>
      <c r="AW193" s="15" t="s">
        <v>33</v>
      </c>
      <c r="AX193" s="15" t="s">
        <v>72</v>
      </c>
      <c r="AY193" s="220" t="s">
        <v>131</v>
      </c>
    </row>
    <row r="194" spans="2:51" s="14" customFormat="1" ht="12">
      <c r="B194" s="199"/>
      <c r="C194" s="200"/>
      <c r="D194" s="190" t="s">
        <v>140</v>
      </c>
      <c r="E194" s="201" t="s">
        <v>19</v>
      </c>
      <c r="F194" s="202" t="s">
        <v>928</v>
      </c>
      <c r="G194" s="200"/>
      <c r="H194" s="203">
        <v>208260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140</v>
      </c>
      <c r="AU194" s="209" t="s">
        <v>82</v>
      </c>
      <c r="AV194" s="14" t="s">
        <v>82</v>
      </c>
      <c r="AW194" s="14" t="s">
        <v>33</v>
      </c>
      <c r="AX194" s="14" t="s">
        <v>80</v>
      </c>
      <c r="AY194" s="209" t="s">
        <v>131</v>
      </c>
    </row>
    <row r="195" spans="1:65" s="2" customFormat="1" ht="22.8">
      <c r="A195" s="36"/>
      <c r="B195" s="37"/>
      <c r="C195" s="175" t="s">
        <v>261</v>
      </c>
      <c r="D195" s="175" t="s">
        <v>133</v>
      </c>
      <c r="E195" s="176" t="s">
        <v>929</v>
      </c>
      <c r="F195" s="177" t="s">
        <v>930</v>
      </c>
      <c r="G195" s="178" t="s">
        <v>167</v>
      </c>
      <c r="H195" s="179">
        <v>1388.4</v>
      </c>
      <c r="I195" s="180"/>
      <c r="J195" s="181">
        <f>ROUND(I195*H195,2)</f>
        <v>0</v>
      </c>
      <c r="K195" s="177" t="s">
        <v>137</v>
      </c>
      <c r="L195" s="41"/>
      <c r="M195" s="182" t="s">
        <v>19</v>
      </c>
      <c r="N195" s="183" t="s">
        <v>43</v>
      </c>
      <c r="O195" s="66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138</v>
      </c>
      <c r="AT195" s="186" t="s">
        <v>133</v>
      </c>
      <c r="AU195" s="186" t="s">
        <v>82</v>
      </c>
      <c r="AY195" s="19" t="s">
        <v>131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80</v>
      </c>
      <c r="BK195" s="187">
        <f>ROUND(I195*H195,2)</f>
        <v>0</v>
      </c>
      <c r="BL195" s="19" t="s">
        <v>138</v>
      </c>
      <c r="BM195" s="186" t="s">
        <v>931</v>
      </c>
    </row>
    <row r="196" spans="2:51" s="13" customFormat="1" ht="12">
      <c r="B196" s="188"/>
      <c r="C196" s="189"/>
      <c r="D196" s="190" t="s">
        <v>140</v>
      </c>
      <c r="E196" s="191" t="s">
        <v>19</v>
      </c>
      <c r="F196" s="192" t="s">
        <v>888</v>
      </c>
      <c r="G196" s="189"/>
      <c r="H196" s="191" t="s">
        <v>19</v>
      </c>
      <c r="I196" s="193"/>
      <c r="J196" s="189"/>
      <c r="K196" s="189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140</v>
      </c>
      <c r="AU196" s="198" t="s">
        <v>82</v>
      </c>
      <c r="AV196" s="13" t="s">
        <v>80</v>
      </c>
      <c r="AW196" s="13" t="s">
        <v>33</v>
      </c>
      <c r="AX196" s="13" t="s">
        <v>72</v>
      </c>
      <c r="AY196" s="198" t="s">
        <v>131</v>
      </c>
    </row>
    <row r="197" spans="2:51" s="14" customFormat="1" ht="20.4">
      <c r="B197" s="199"/>
      <c r="C197" s="200"/>
      <c r="D197" s="190" t="s">
        <v>140</v>
      </c>
      <c r="E197" s="201" t="s">
        <v>19</v>
      </c>
      <c r="F197" s="202" t="s">
        <v>889</v>
      </c>
      <c r="G197" s="200"/>
      <c r="H197" s="203">
        <v>322.05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140</v>
      </c>
      <c r="AU197" s="209" t="s">
        <v>82</v>
      </c>
      <c r="AV197" s="14" t="s">
        <v>82</v>
      </c>
      <c r="AW197" s="14" t="s">
        <v>33</v>
      </c>
      <c r="AX197" s="14" t="s">
        <v>72</v>
      </c>
      <c r="AY197" s="209" t="s">
        <v>131</v>
      </c>
    </row>
    <row r="198" spans="2:51" s="14" customFormat="1" ht="20.4">
      <c r="B198" s="199"/>
      <c r="C198" s="200"/>
      <c r="D198" s="190" t="s">
        <v>140</v>
      </c>
      <c r="E198" s="201" t="s">
        <v>19</v>
      </c>
      <c r="F198" s="202" t="s">
        <v>890</v>
      </c>
      <c r="G198" s="200"/>
      <c r="H198" s="203">
        <v>484.35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140</v>
      </c>
      <c r="AU198" s="209" t="s">
        <v>82</v>
      </c>
      <c r="AV198" s="14" t="s">
        <v>82</v>
      </c>
      <c r="AW198" s="14" t="s">
        <v>33</v>
      </c>
      <c r="AX198" s="14" t="s">
        <v>72</v>
      </c>
      <c r="AY198" s="209" t="s">
        <v>131</v>
      </c>
    </row>
    <row r="199" spans="2:51" s="14" customFormat="1" ht="12">
      <c r="B199" s="199"/>
      <c r="C199" s="200"/>
      <c r="D199" s="190" t="s">
        <v>140</v>
      </c>
      <c r="E199" s="201" t="s">
        <v>19</v>
      </c>
      <c r="F199" s="202" t="s">
        <v>923</v>
      </c>
      <c r="G199" s="200"/>
      <c r="H199" s="203">
        <v>342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140</v>
      </c>
      <c r="AU199" s="209" t="s">
        <v>82</v>
      </c>
      <c r="AV199" s="14" t="s">
        <v>82</v>
      </c>
      <c r="AW199" s="14" t="s">
        <v>33</v>
      </c>
      <c r="AX199" s="14" t="s">
        <v>72</v>
      </c>
      <c r="AY199" s="209" t="s">
        <v>131</v>
      </c>
    </row>
    <row r="200" spans="2:51" s="14" customFormat="1" ht="12">
      <c r="B200" s="199"/>
      <c r="C200" s="200"/>
      <c r="D200" s="190" t="s">
        <v>140</v>
      </c>
      <c r="E200" s="201" t="s">
        <v>19</v>
      </c>
      <c r="F200" s="202" t="s">
        <v>924</v>
      </c>
      <c r="G200" s="200"/>
      <c r="H200" s="203">
        <v>240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140</v>
      </c>
      <c r="AU200" s="209" t="s">
        <v>82</v>
      </c>
      <c r="AV200" s="14" t="s">
        <v>82</v>
      </c>
      <c r="AW200" s="14" t="s">
        <v>33</v>
      </c>
      <c r="AX200" s="14" t="s">
        <v>72</v>
      </c>
      <c r="AY200" s="209" t="s">
        <v>131</v>
      </c>
    </row>
    <row r="201" spans="2:51" s="16" customFormat="1" ht="12">
      <c r="B201" s="231"/>
      <c r="C201" s="232"/>
      <c r="D201" s="190" t="s">
        <v>140</v>
      </c>
      <c r="E201" s="233" t="s">
        <v>19</v>
      </c>
      <c r="F201" s="234" t="s">
        <v>291</v>
      </c>
      <c r="G201" s="232"/>
      <c r="H201" s="235">
        <v>1388.4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140</v>
      </c>
      <c r="AU201" s="241" t="s">
        <v>82</v>
      </c>
      <c r="AV201" s="16" t="s">
        <v>138</v>
      </c>
      <c r="AW201" s="16" t="s">
        <v>33</v>
      </c>
      <c r="AX201" s="16" t="s">
        <v>80</v>
      </c>
      <c r="AY201" s="241" t="s">
        <v>131</v>
      </c>
    </row>
    <row r="202" spans="1:65" s="2" customFormat="1" ht="34.2">
      <c r="A202" s="36"/>
      <c r="B202" s="37"/>
      <c r="C202" s="175" t="s">
        <v>7</v>
      </c>
      <c r="D202" s="175" t="s">
        <v>133</v>
      </c>
      <c r="E202" s="176" t="s">
        <v>932</v>
      </c>
      <c r="F202" s="177" t="s">
        <v>933</v>
      </c>
      <c r="G202" s="178" t="s">
        <v>934</v>
      </c>
      <c r="H202" s="179">
        <v>60</v>
      </c>
      <c r="I202" s="180"/>
      <c r="J202" s="181">
        <f>ROUND(I202*H202,2)</f>
        <v>0</v>
      </c>
      <c r="K202" s="177" t="s">
        <v>137</v>
      </c>
      <c r="L202" s="41"/>
      <c r="M202" s="182" t="s">
        <v>19</v>
      </c>
      <c r="N202" s="183" t="s">
        <v>43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138</v>
      </c>
      <c r="AT202" s="186" t="s">
        <v>133</v>
      </c>
      <c r="AU202" s="186" t="s">
        <v>82</v>
      </c>
      <c r="AY202" s="19" t="s">
        <v>131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80</v>
      </c>
      <c r="BK202" s="187">
        <f>ROUND(I202*H202,2)</f>
        <v>0</v>
      </c>
      <c r="BL202" s="19" t="s">
        <v>138</v>
      </c>
      <c r="BM202" s="186" t="s">
        <v>935</v>
      </c>
    </row>
    <row r="203" spans="2:51" s="13" customFormat="1" ht="20.4">
      <c r="B203" s="188"/>
      <c r="C203" s="189"/>
      <c r="D203" s="190" t="s">
        <v>140</v>
      </c>
      <c r="E203" s="191" t="s">
        <v>19</v>
      </c>
      <c r="F203" s="192" t="s">
        <v>936</v>
      </c>
      <c r="G203" s="189"/>
      <c r="H203" s="191" t="s">
        <v>19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140</v>
      </c>
      <c r="AU203" s="198" t="s">
        <v>82</v>
      </c>
      <c r="AV203" s="13" t="s">
        <v>80</v>
      </c>
      <c r="AW203" s="13" t="s">
        <v>33</v>
      </c>
      <c r="AX203" s="13" t="s">
        <v>72</v>
      </c>
      <c r="AY203" s="198" t="s">
        <v>131</v>
      </c>
    </row>
    <row r="204" spans="2:51" s="14" customFormat="1" ht="12">
      <c r="B204" s="199"/>
      <c r="C204" s="200"/>
      <c r="D204" s="190" t="s">
        <v>140</v>
      </c>
      <c r="E204" s="201" t="s">
        <v>19</v>
      </c>
      <c r="F204" s="202" t="s">
        <v>937</v>
      </c>
      <c r="G204" s="200"/>
      <c r="H204" s="203">
        <v>60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140</v>
      </c>
      <c r="AU204" s="209" t="s">
        <v>82</v>
      </c>
      <c r="AV204" s="14" t="s">
        <v>82</v>
      </c>
      <c r="AW204" s="14" t="s">
        <v>33</v>
      </c>
      <c r="AX204" s="14" t="s">
        <v>80</v>
      </c>
      <c r="AY204" s="209" t="s">
        <v>131</v>
      </c>
    </row>
    <row r="205" spans="2:63" s="12" customFormat="1" ht="22.8" customHeight="1">
      <c r="B205" s="159"/>
      <c r="C205" s="160"/>
      <c r="D205" s="161" t="s">
        <v>71</v>
      </c>
      <c r="E205" s="173" t="s">
        <v>180</v>
      </c>
      <c r="F205" s="173" t="s">
        <v>181</v>
      </c>
      <c r="G205" s="160"/>
      <c r="H205" s="160"/>
      <c r="I205" s="163"/>
      <c r="J205" s="174">
        <f>BK205</f>
        <v>0</v>
      </c>
      <c r="K205" s="160"/>
      <c r="L205" s="165"/>
      <c r="M205" s="166"/>
      <c r="N205" s="167"/>
      <c r="O205" s="167"/>
      <c r="P205" s="168">
        <f>SUM(P206:P210)</f>
        <v>0</v>
      </c>
      <c r="Q205" s="167"/>
      <c r="R205" s="168">
        <f>SUM(R206:R210)</f>
        <v>0</v>
      </c>
      <c r="S205" s="167"/>
      <c r="T205" s="169">
        <f>SUM(T206:T210)</f>
        <v>0</v>
      </c>
      <c r="AR205" s="170" t="s">
        <v>80</v>
      </c>
      <c r="AT205" s="171" t="s">
        <v>71</v>
      </c>
      <c r="AU205" s="171" t="s">
        <v>80</v>
      </c>
      <c r="AY205" s="170" t="s">
        <v>131</v>
      </c>
      <c r="BK205" s="172">
        <f>SUM(BK206:BK210)</f>
        <v>0</v>
      </c>
    </row>
    <row r="206" spans="1:65" s="2" customFormat="1" ht="44.25" customHeight="1">
      <c r="A206" s="36"/>
      <c r="B206" s="37"/>
      <c r="C206" s="175" t="s">
        <v>276</v>
      </c>
      <c r="D206" s="175" t="s">
        <v>133</v>
      </c>
      <c r="E206" s="176" t="s">
        <v>938</v>
      </c>
      <c r="F206" s="177" t="s">
        <v>939</v>
      </c>
      <c r="G206" s="178" t="s">
        <v>185</v>
      </c>
      <c r="H206" s="179">
        <v>1.319</v>
      </c>
      <c r="I206" s="180"/>
      <c r="J206" s="181">
        <f>ROUND(I206*H206,2)</f>
        <v>0</v>
      </c>
      <c r="K206" s="177" t="s">
        <v>137</v>
      </c>
      <c r="L206" s="41"/>
      <c r="M206" s="182" t="s">
        <v>19</v>
      </c>
      <c r="N206" s="183" t="s">
        <v>43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138</v>
      </c>
      <c r="AT206" s="186" t="s">
        <v>133</v>
      </c>
      <c r="AU206" s="186" t="s">
        <v>82</v>
      </c>
      <c r="AY206" s="19" t="s">
        <v>131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80</v>
      </c>
      <c r="BK206" s="187">
        <f>ROUND(I206*H206,2)</f>
        <v>0</v>
      </c>
      <c r="BL206" s="19" t="s">
        <v>138</v>
      </c>
      <c r="BM206" s="186" t="s">
        <v>940</v>
      </c>
    </row>
    <row r="207" spans="1:65" s="2" customFormat="1" ht="33" customHeight="1">
      <c r="A207" s="36"/>
      <c r="B207" s="37"/>
      <c r="C207" s="175" t="s">
        <v>282</v>
      </c>
      <c r="D207" s="175" t="s">
        <v>133</v>
      </c>
      <c r="E207" s="176" t="s">
        <v>198</v>
      </c>
      <c r="F207" s="177" t="s">
        <v>199</v>
      </c>
      <c r="G207" s="178" t="s">
        <v>185</v>
      </c>
      <c r="H207" s="179">
        <v>1.319</v>
      </c>
      <c r="I207" s="180"/>
      <c r="J207" s="181">
        <f>ROUND(I207*H207,2)</f>
        <v>0</v>
      </c>
      <c r="K207" s="177" t="s">
        <v>137</v>
      </c>
      <c r="L207" s="41"/>
      <c r="M207" s="182" t="s">
        <v>19</v>
      </c>
      <c r="N207" s="183" t="s">
        <v>43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138</v>
      </c>
      <c r="AT207" s="186" t="s">
        <v>133</v>
      </c>
      <c r="AU207" s="186" t="s">
        <v>82</v>
      </c>
      <c r="AY207" s="19" t="s">
        <v>131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80</v>
      </c>
      <c r="BK207" s="187">
        <f>ROUND(I207*H207,2)</f>
        <v>0</v>
      </c>
      <c r="BL207" s="19" t="s">
        <v>138</v>
      </c>
      <c r="BM207" s="186" t="s">
        <v>941</v>
      </c>
    </row>
    <row r="208" spans="1:65" s="2" customFormat="1" ht="44.25" customHeight="1">
      <c r="A208" s="36"/>
      <c r="B208" s="37"/>
      <c r="C208" s="175" t="s">
        <v>292</v>
      </c>
      <c r="D208" s="175" t="s">
        <v>133</v>
      </c>
      <c r="E208" s="176" t="s">
        <v>202</v>
      </c>
      <c r="F208" s="177" t="s">
        <v>203</v>
      </c>
      <c r="G208" s="178" t="s">
        <v>185</v>
      </c>
      <c r="H208" s="179">
        <v>25.061</v>
      </c>
      <c r="I208" s="180"/>
      <c r="J208" s="181">
        <f>ROUND(I208*H208,2)</f>
        <v>0</v>
      </c>
      <c r="K208" s="177" t="s">
        <v>137</v>
      </c>
      <c r="L208" s="41"/>
      <c r="M208" s="182" t="s">
        <v>19</v>
      </c>
      <c r="N208" s="183" t="s">
        <v>43</v>
      </c>
      <c r="O208" s="66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138</v>
      </c>
      <c r="AT208" s="186" t="s">
        <v>133</v>
      </c>
      <c r="AU208" s="186" t="s">
        <v>82</v>
      </c>
      <c r="AY208" s="19" t="s">
        <v>131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80</v>
      </c>
      <c r="BK208" s="187">
        <f>ROUND(I208*H208,2)</f>
        <v>0</v>
      </c>
      <c r="BL208" s="19" t="s">
        <v>138</v>
      </c>
      <c r="BM208" s="186" t="s">
        <v>942</v>
      </c>
    </row>
    <row r="209" spans="2:51" s="14" customFormat="1" ht="20.4">
      <c r="B209" s="199"/>
      <c r="C209" s="200"/>
      <c r="D209" s="190" t="s">
        <v>140</v>
      </c>
      <c r="E209" s="201" t="s">
        <v>19</v>
      </c>
      <c r="F209" s="202" t="s">
        <v>943</v>
      </c>
      <c r="G209" s="200"/>
      <c r="H209" s="203">
        <v>25.061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140</v>
      </c>
      <c r="AU209" s="209" t="s">
        <v>82</v>
      </c>
      <c r="AV209" s="14" t="s">
        <v>82</v>
      </c>
      <c r="AW209" s="14" t="s">
        <v>33</v>
      </c>
      <c r="AX209" s="14" t="s">
        <v>80</v>
      </c>
      <c r="AY209" s="209" t="s">
        <v>131</v>
      </c>
    </row>
    <row r="210" spans="1:65" s="2" customFormat="1" ht="22.8">
      <c r="A210" s="36"/>
      <c r="B210" s="37"/>
      <c r="C210" s="175" t="s">
        <v>299</v>
      </c>
      <c r="D210" s="175" t="s">
        <v>133</v>
      </c>
      <c r="E210" s="176" t="s">
        <v>944</v>
      </c>
      <c r="F210" s="177" t="s">
        <v>945</v>
      </c>
      <c r="G210" s="178" t="s">
        <v>185</v>
      </c>
      <c r="H210" s="179">
        <v>1.319</v>
      </c>
      <c r="I210" s="180"/>
      <c r="J210" s="181">
        <f>ROUND(I210*H210,2)</f>
        <v>0</v>
      </c>
      <c r="K210" s="177" t="s">
        <v>137</v>
      </c>
      <c r="L210" s="41"/>
      <c r="M210" s="182" t="s">
        <v>19</v>
      </c>
      <c r="N210" s="183" t="s">
        <v>43</v>
      </c>
      <c r="O210" s="66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138</v>
      </c>
      <c r="AT210" s="186" t="s">
        <v>133</v>
      </c>
      <c r="AU210" s="186" t="s">
        <v>82</v>
      </c>
      <c r="AY210" s="19" t="s">
        <v>131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80</v>
      </c>
      <c r="BK210" s="187">
        <f>ROUND(I210*H210,2)</f>
        <v>0</v>
      </c>
      <c r="BL210" s="19" t="s">
        <v>138</v>
      </c>
      <c r="BM210" s="186" t="s">
        <v>946</v>
      </c>
    </row>
    <row r="211" spans="2:63" s="12" customFormat="1" ht="25.95" customHeight="1">
      <c r="B211" s="159"/>
      <c r="C211" s="160"/>
      <c r="D211" s="161" t="s">
        <v>71</v>
      </c>
      <c r="E211" s="162" t="s">
        <v>221</v>
      </c>
      <c r="F211" s="162" t="s">
        <v>222</v>
      </c>
      <c r="G211" s="160"/>
      <c r="H211" s="160"/>
      <c r="I211" s="163"/>
      <c r="J211" s="164">
        <f>BK211</f>
        <v>0</v>
      </c>
      <c r="K211" s="160"/>
      <c r="L211" s="165"/>
      <c r="M211" s="166"/>
      <c r="N211" s="167"/>
      <c r="O211" s="167"/>
      <c r="P211" s="168">
        <f>P212+P238+P248+P258</f>
        <v>0</v>
      </c>
      <c r="Q211" s="167"/>
      <c r="R211" s="168">
        <f>R212+R238+R248+R258</f>
        <v>43.71058121</v>
      </c>
      <c r="S211" s="167"/>
      <c r="T211" s="169">
        <f>T212+T238+T248+T258</f>
        <v>1.3185</v>
      </c>
      <c r="AR211" s="170" t="s">
        <v>82</v>
      </c>
      <c r="AT211" s="171" t="s">
        <v>71</v>
      </c>
      <c r="AU211" s="171" t="s">
        <v>72</v>
      </c>
      <c r="AY211" s="170" t="s">
        <v>131</v>
      </c>
      <c r="BK211" s="172">
        <f>BK212+BK238+BK248+BK258</f>
        <v>0</v>
      </c>
    </row>
    <row r="212" spans="2:63" s="12" customFormat="1" ht="22.8" customHeight="1">
      <c r="B212" s="159"/>
      <c r="C212" s="160"/>
      <c r="D212" s="161" t="s">
        <v>71</v>
      </c>
      <c r="E212" s="173" t="s">
        <v>237</v>
      </c>
      <c r="F212" s="173" t="s">
        <v>238</v>
      </c>
      <c r="G212" s="160"/>
      <c r="H212" s="160"/>
      <c r="I212" s="163"/>
      <c r="J212" s="174">
        <f>BK212</f>
        <v>0</v>
      </c>
      <c r="K212" s="160"/>
      <c r="L212" s="165"/>
      <c r="M212" s="166"/>
      <c r="N212" s="167"/>
      <c r="O212" s="167"/>
      <c r="P212" s="168">
        <f>SUM(P213:P237)</f>
        <v>0</v>
      </c>
      <c r="Q212" s="167"/>
      <c r="R212" s="168">
        <f>SUM(R213:R237)</f>
        <v>17.437322960000003</v>
      </c>
      <c r="S212" s="167"/>
      <c r="T212" s="169">
        <f>SUM(T213:T237)</f>
        <v>1.196</v>
      </c>
      <c r="AR212" s="170" t="s">
        <v>82</v>
      </c>
      <c r="AT212" s="171" t="s">
        <v>71</v>
      </c>
      <c r="AU212" s="171" t="s">
        <v>80</v>
      </c>
      <c r="AY212" s="170" t="s">
        <v>131</v>
      </c>
      <c r="BK212" s="172">
        <f>SUM(BK213:BK237)</f>
        <v>0</v>
      </c>
    </row>
    <row r="213" spans="1:65" s="2" customFormat="1" ht="34.2">
      <c r="A213" s="36"/>
      <c r="B213" s="37"/>
      <c r="C213" s="175" t="s">
        <v>304</v>
      </c>
      <c r="D213" s="175" t="s">
        <v>133</v>
      </c>
      <c r="E213" s="176" t="s">
        <v>252</v>
      </c>
      <c r="F213" s="177" t="s">
        <v>253</v>
      </c>
      <c r="G213" s="178" t="s">
        <v>167</v>
      </c>
      <c r="H213" s="179">
        <v>1030.138</v>
      </c>
      <c r="I213" s="180"/>
      <c r="J213" s="181">
        <f>ROUND(I213*H213,2)</f>
        <v>0</v>
      </c>
      <c r="K213" s="177" t="s">
        <v>137</v>
      </c>
      <c r="L213" s="41"/>
      <c r="M213" s="182" t="s">
        <v>19</v>
      </c>
      <c r="N213" s="183" t="s">
        <v>43</v>
      </c>
      <c r="O213" s="66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227</v>
      </c>
      <c r="AT213" s="186" t="s">
        <v>133</v>
      </c>
      <c r="AU213" s="186" t="s">
        <v>82</v>
      </c>
      <c r="AY213" s="19" t="s">
        <v>131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80</v>
      </c>
      <c r="BK213" s="187">
        <f>ROUND(I213*H213,2)</f>
        <v>0</v>
      </c>
      <c r="BL213" s="19" t="s">
        <v>227</v>
      </c>
      <c r="BM213" s="186" t="s">
        <v>947</v>
      </c>
    </row>
    <row r="214" spans="2:51" s="13" customFormat="1" ht="12">
      <c r="B214" s="188"/>
      <c r="C214" s="189"/>
      <c r="D214" s="190" t="s">
        <v>140</v>
      </c>
      <c r="E214" s="191" t="s">
        <v>19</v>
      </c>
      <c r="F214" s="192" t="s">
        <v>948</v>
      </c>
      <c r="G214" s="189"/>
      <c r="H214" s="191" t="s">
        <v>19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140</v>
      </c>
      <c r="AU214" s="198" t="s">
        <v>82</v>
      </c>
      <c r="AV214" s="13" t="s">
        <v>80</v>
      </c>
      <c r="AW214" s="13" t="s">
        <v>33</v>
      </c>
      <c r="AX214" s="13" t="s">
        <v>72</v>
      </c>
      <c r="AY214" s="198" t="s">
        <v>131</v>
      </c>
    </row>
    <row r="215" spans="2:51" s="14" customFormat="1" ht="20.4">
      <c r="B215" s="199"/>
      <c r="C215" s="200"/>
      <c r="D215" s="190" t="s">
        <v>140</v>
      </c>
      <c r="E215" s="201" t="s">
        <v>19</v>
      </c>
      <c r="F215" s="202" t="s">
        <v>949</v>
      </c>
      <c r="G215" s="200"/>
      <c r="H215" s="203">
        <v>1030.138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140</v>
      </c>
      <c r="AU215" s="209" t="s">
        <v>82</v>
      </c>
      <c r="AV215" s="14" t="s">
        <v>82</v>
      </c>
      <c r="AW215" s="14" t="s">
        <v>33</v>
      </c>
      <c r="AX215" s="14" t="s">
        <v>72</v>
      </c>
      <c r="AY215" s="209" t="s">
        <v>131</v>
      </c>
    </row>
    <row r="216" spans="2:51" s="16" customFormat="1" ht="12">
      <c r="B216" s="231"/>
      <c r="C216" s="232"/>
      <c r="D216" s="190" t="s">
        <v>140</v>
      </c>
      <c r="E216" s="233" t="s">
        <v>19</v>
      </c>
      <c r="F216" s="234" t="s">
        <v>291</v>
      </c>
      <c r="G216" s="232"/>
      <c r="H216" s="235">
        <v>1030.138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140</v>
      </c>
      <c r="AU216" s="241" t="s">
        <v>82</v>
      </c>
      <c r="AV216" s="16" t="s">
        <v>138</v>
      </c>
      <c r="AW216" s="16" t="s">
        <v>33</v>
      </c>
      <c r="AX216" s="16" t="s">
        <v>80</v>
      </c>
      <c r="AY216" s="241" t="s">
        <v>131</v>
      </c>
    </row>
    <row r="217" spans="1:65" s="2" customFormat="1" ht="33" customHeight="1">
      <c r="A217" s="36"/>
      <c r="B217" s="37"/>
      <c r="C217" s="221" t="s">
        <v>310</v>
      </c>
      <c r="D217" s="221" t="s">
        <v>262</v>
      </c>
      <c r="E217" s="222" t="s">
        <v>809</v>
      </c>
      <c r="F217" s="223" t="s">
        <v>264</v>
      </c>
      <c r="G217" s="224" t="s">
        <v>265</v>
      </c>
      <c r="H217" s="225">
        <v>28.328</v>
      </c>
      <c r="I217" s="226"/>
      <c r="J217" s="227">
        <f>ROUND(I217*H217,2)</f>
        <v>0</v>
      </c>
      <c r="K217" s="223" t="s">
        <v>151</v>
      </c>
      <c r="L217" s="228"/>
      <c r="M217" s="229" t="s">
        <v>19</v>
      </c>
      <c r="N217" s="230" t="s">
        <v>43</v>
      </c>
      <c r="O217" s="66"/>
      <c r="P217" s="184">
        <f>O217*H217</f>
        <v>0</v>
      </c>
      <c r="Q217" s="184">
        <v>0.55</v>
      </c>
      <c r="R217" s="184">
        <f>Q217*H217</f>
        <v>15.580400000000001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266</v>
      </c>
      <c r="AT217" s="186" t="s">
        <v>262</v>
      </c>
      <c r="AU217" s="186" t="s">
        <v>82</v>
      </c>
      <c r="AY217" s="19" t="s">
        <v>131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80</v>
      </c>
      <c r="BK217" s="187">
        <f>ROUND(I217*H217,2)</f>
        <v>0</v>
      </c>
      <c r="BL217" s="19" t="s">
        <v>227</v>
      </c>
      <c r="BM217" s="186" t="s">
        <v>950</v>
      </c>
    </row>
    <row r="218" spans="2:51" s="13" customFormat="1" ht="12">
      <c r="B218" s="188"/>
      <c r="C218" s="189"/>
      <c r="D218" s="190" t="s">
        <v>140</v>
      </c>
      <c r="E218" s="191" t="s">
        <v>19</v>
      </c>
      <c r="F218" s="192" t="s">
        <v>268</v>
      </c>
      <c r="G218" s="189"/>
      <c r="H218" s="191" t="s">
        <v>19</v>
      </c>
      <c r="I218" s="193"/>
      <c r="J218" s="189"/>
      <c r="K218" s="189"/>
      <c r="L218" s="194"/>
      <c r="M218" s="195"/>
      <c r="N218" s="196"/>
      <c r="O218" s="196"/>
      <c r="P218" s="196"/>
      <c r="Q218" s="196"/>
      <c r="R218" s="196"/>
      <c r="S218" s="196"/>
      <c r="T218" s="197"/>
      <c r="AT218" s="198" t="s">
        <v>140</v>
      </c>
      <c r="AU218" s="198" t="s">
        <v>82</v>
      </c>
      <c r="AV218" s="13" t="s">
        <v>80</v>
      </c>
      <c r="AW218" s="13" t="s">
        <v>33</v>
      </c>
      <c r="AX218" s="13" t="s">
        <v>72</v>
      </c>
      <c r="AY218" s="198" t="s">
        <v>131</v>
      </c>
    </row>
    <row r="219" spans="2:51" s="14" customFormat="1" ht="12">
      <c r="B219" s="199"/>
      <c r="C219" s="200"/>
      <c r="D219" s="190" t="s">
        <v>140</v>
      </c>
      <c r="E219" s="201" t="s">
        <v>19</v>
      </c>
      <c r="F219" s="202" t="s">
        <v>951</v>
      </c>
      <c r="G219" s="200"/>
      <c r="H219" s="203">
        <v>25.753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140</v>
      </c>
      <c r="AU219" s="209" t="s">
        <v>82</v>
      </c>
      <c r="AV219" s="14" t="s">
        <v>82</v>
      </c>
      <c r="AW219" s="14" t="s">
        <v>33</v>
      </c>
      <c r="AX219" s="14" t="s">
        <v>80</v>
      </c>
      <c r="AY219" s="209" t="s">
        <v>131</v>
      </c>
    </row>
    <row r="220" spans="2:51" s="14" customFormat="1" ht="12">
      <c r="B220" s="199"/>
      <c r="C220" s="200"/>
      <c r="D220" s="190" t="s">
        <v>140</v>
      </c>
      <c r="E220" s="200"/>
      <c r="F220" s="202" t="s">
        <v>952</v>
      </c>
      <c r="G220" s="200"/>
      <c r="H220" s="203">
        <v>28.328</v>
      </c>
      <c r="I220" s="204"/>
      <c r="J220" s="200"/>
      <c r="K220" s="200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140</v>
      </c>
      <c r="AU220" s="209" t="s">
        <v>82</v>
      </c>
      <c r="AV220" s="14" t="s">
        <v>82</v>
      </c>
      <c r="AW220" s="14" t="s">
        <v>4</v>
      </c>
      <c r="AX220" s="14" t="s">
        <v>80</v>
      </c>
      <c r="AY220" s="209" t="s">
        <v>131</v>
      </c>
    </row>
    <row r="221" spans="1:65" s="2" customFormat="1" ht="34.2">
      <c r="A221" s="36"/>
      <c r="B221" s="37"/>
      <c r="C221" s="175" t="s">
        <v>317</v>
      </c>
      <c r="D221" s="175" t="s">
        <v>133</v>
      </c>
      <c r="E221" s="176" t="s">
        <v>271</v>
      </c>
      <c r="F221" s="177" t="s">
        <v>272</v>
      </c>
      <c r="G221" s="178" t="s">
        <v>265</v>
      </c>
      <c r="H221" s="179">
        <v>28.328</v>
      </c>
      <c r="I221" s="180"/>
      <c r="J221" s="181">
        <f>ROUND(I221*H221,2)</f>
        <v>0</v>
      </c>
      <c r="K221" s="177" t="s">
        <v>137</v>
      </c>
      <c r="L221" s="41"/>
      <c r="M221" s="182" t="s">
        <v>19</v>
      </c>
      <c r="N221" s="183" t="s">
        <v>43</v>
      </c>
      <c r="O221" s="66"/>
      <c r="P221" s="184">
        <f>O221*H221</f>
        <v>0</v>
      </c>
      <c r="Q221" s="184">
        <v>0.02337</v>
      </c>
      <c r="R221" s="184">
        <f>Q221*H221</f>
        <v>0.6620253599999999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227</v>
      </c>
      <c r="AT221" s="186" t="s">
        <v>133</v>
      </c>
      <c r="AU221" s="186" t="s">
        <v>82</v>
      </c>
      <c r="AY221" s="19" t="s">
        <v>131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80</v>
      </c>
      <c r="BK221" s="187">
        <f>ROUND(I221*H221,2)</f>
        <v>0</v>
      </c>
      <c r="BL221" s="19" t="s">
        <v>227</v>
      </c>
      <c r="BM221" s="186" t="s">
        <v>953</v>
      </c>
    </row>
    <row r="222" spans="2:51" s="13" customFormat="1" ht="20.4">
      <c r="B222" s="188"/>
      <c r="C222" s="189"/>
      <c r="D222" s="190" t="s">
        <v>140</v>
      </c>
      <c r="E222" s="191" t="s">
        <v>19</v>
      </c>
      <c r="F222" s="192" t="s">
        <v>274</v>
      </c>
      <c r="G222" s="189"/>
      <c r="H222" s="191" t="s">
        <v>19</v>
      </c>
      <c r="I222" s="193"/>
      <c r="J222" s="189"/>
      <c r="K222" s="189"/>
      <c r="L222" s="194"/>
      <c r="M222" s="195"/>
      <c r="N222" s="196"/>
      <c r="O222" s="196"/>
      <c r="P222" s="196"/>
      <c r="Q222" s="196"/>
      <c r="R222" s="196"/>
      <c r="S222" s="196"/>
      <c r="T222" s="197"/>
      <c r="AT222" s="198" t="s">
        <v>140</v>
      </c>
      <c r="AU222" s="198" t="s">
        <v>82</v>
      </c>
      <c r="AV222" s="13" t="s">
        <v>80</v>
      </c>
      <c r="AW222" s="13" t="s">
        <v>33</v>
      </c>
      <c r="AX222" s="13" t="s">
        <v>72</v>
      </c>
      <c r="AY222" s="198" t="s">
        <v>131</v>
      </c>
    </row>
    <row r="223" spans="2:51" s="14" customFormat="1" ht="12">
      <c r="B223" s="199"/>
      <c r="C223" s="200"/>
      <c r="D223" s="190" t="s">
        <v>140</v>
      </c>
      <c r="E223" s="201" t="s">
        <v>19</v>
      </c>
      <c r="F223" s="202" t="s">
        <v>954</v>
      </c>
      <c r="G223" s="200"/>
      <c r="H223" s="203">
        <v>28.328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140</v>
      </c>
      <c r="AU223" s="209" t="s">
        <v>82</v>
      </c>
      <c r="AV223" s="14" t="s">
        <v>82</v>
      </c>
      <c r="AW223" s="14" t="s">
        <v>33</v>
      </c>
      <c r="AX223" s="14" t="s">
        <v>80</v>
      </c>
      <c r="AY223" s="209" t="s">
        <v>131</v>
      </c>
    </row>
    <row r="224" spans="1:65" s="2" customFormat="1" ht="34.2">
      <c r="A224" s="36"/>
      <c r="B224" s="37"/>
      <c r="C224" s="175" t="s">
        <v>322</v>
      </c>
      <c r="D224" s="175" t="s">
        <v>133</v>
      </c>
      <c r="E224" s="176" t="s">
        <v>955</v>
      </c>
      <c r="F224" s="177" t="s">
        <v>956</v>
      </c>
      <c r="G224" s="178" t="s">
        <v>136</v>
      </c>
      <c r="H224" s="179">
        <v>52</v>
      </c>
      <c r="I224" s="180"/>
      <c r="J224" s="181">
        <f>ROUND(I224*H224,2)</f>
        <v>0</v>
      </c>
      <c r="K224" s="177" t="s">
        <v>137</v>
      </c>
      <c r="L224" s="41"/>
      <c r="M224" s="182" t="s">
        <v>19</v>
      </c>
      <c r="N224" s="183" t="s">
        <v>43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0.023</v>
      </c>
      <c r="T224" s="185">
        <f>S224*H224</f>
        <v>1.196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227</v>
      </c>
      <c r="AT224" s="186" t="s">
        <v>133</v>
      </c>
      <c r="AU224" s="186" t="s">
        <v>82</v>
      </c>
      <c r="AY224" s="19" t="s">
        <v>131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80</v>
      </c>
      <c r="BK224" s="187">
        <f>ROUND(I224*H224,2)</f>
        <v>0</v>
      </c>
      <c r="BL224" s="19" t="s">
        <v>227</v>
      </c>
      <c r="BM224" s="186" t="s">
        <v>957</v>
      </c>
    </row>
    <row r="225" spans="2:51" s="13" customFormat="1" ht="12">
      <c r="B225" s="188"/>
      <c r="C225" s="189"/>
      <c r="D225" s="190" t="s">
        <v>140</v>
      </c>
      <c r="E225" s="191" t="s">
        <v>19</v>
      </c>
      <c r="F225" s="192" t="s">
        <v>860</v>
      </c>
      <c r="G225" s="189"/>
      <c r="H225" s="191" t="s">
        <v>19</v>
      </c>
      <c r="I225" s="193"/>
      <c r="J225" s="189"/>
      <c r="K225" s="189"/>
      <c r="L225" s="194"/>
      <c r="M225" s="195"/>
      <c r="N225" s="196"/>
      <c r="O225" s="196"/>
      <c r="P225" s="196"/>
      <c r="Q225" s="196"/>
      <c r="R225" s="196"/>
      <c r="S225" s="196"/>
      <c r="T225" s="197"/>
      <c r="AT225" s="198" t="s">
        <v>140</v>
      </c>
      <c r="AU225" s="198" t="s">
        <v>82</v>
      </c>
      <c r="AV225" s="13" t="s">
        <v>80</v>
      </c>
      <c r="AW225" s="13" t="s">
        <v>33</v>
      </c>
      <c r="AX225" s="13" t="s">
        <v>72</v>
      </c>
      <c r="AY225" s="198" t="s">
        <v>131</v>
      </c>
    </row>
    <row r="226" spans="2:51" s="14" customFormat="1" ht="12">
      <c r="B226" s="199"/>
      <c r="C226" s="200"/>
      <c r="D226" s="190" t="s">
        <v>140</v>
      </c>
      <c r="E226" s="201" t="s">
        <v>19</v>
      </c>
      <c r="F226" s="202" t="s">
        <v>958</v>
      </c>
      <c r="G226" s="200"/>
      <c r="H226" s="203">
        <v>52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140</v>
      </c>
      <c r="AU226" s="209" t="s">
        <v>82</v>
      </c>
      <c r="AV226" s="14" t="s">
        <v>82</v>
      </c>
      <c r="AW226" s="14" t="s">
        <v>33</v>
      </c>
      <c r="AX226" s="14" t="s">
        <v>80</v>
      </c>
      <c r="AY226" s="209" t="s">
        <v>131</v>
      </c>
    </row>
    <row r="227" spans="1:65" s="2" customFormat="1" ht="34.2">
      <c r="A227" s="36"/>
      <c r="B227" s="37"/>
      <c r="C227" s="175" t="s">
        <v>327</v>
      </c>
      <c r="D227" s="175" t="s">
        <v>133</v>
      </c>
      <c r="E227" s="176" t="s">
        <v>959</v>
      </c>
      <c r="F227" s="177" t="s">
        <v>960</v>
      </c>
      <c r="G227" s="178" t="s">
        <v>136</v>
      </c>
      <c r="H227" s="179">
        <v>52</v>
      </c>
      <c r="I227" s="180"/>
      <c r="J227" s="181">
        <f>ROUND(I227*H227,2)</f>
        <v>0</v>
      </c>
      <c r="K227" s="177" t="s">
        <v>137</v>
      </c>
      <c r="L227" s="41"/>
      <c r="M227" s="182" t="s">
        <v>19</v>
      </c>
      <c r="N227" s="183" t="s">
        <v>43</v>
      </c>
      <c r="O227" s="66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227</v>
      </c>
      <c r="AT227" s="186" t="s">
        <v>133</v>
      </c>
      <c r="AU227" s="186" t="s">
        <v>82</v>
      </c>
      <c r="AY227" s="19" t="s">
        <v>131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80</v>
      </c>
      <c r="BK227" s="187">
        <f>ROUND(I227*H227,2)</f>
        <v>0</v>
      </c>
      <c r="BL227" s="19" t="s">
        <v>227</v>
      </c>
      <c r="BM227" s="186" t="s">
        <v>961</v>
      </c>
    </row>
    <row r="228" spans="2:51" s="13" customFormat="1" ht="12">
      <c r="B228" s="188"/>
      <c r="C228" s="189"/>
      <c r="D228" s="190" t="s">
        <v>140</v>
      </c>
      <c r="E228" s="191" t="s">
        <v>19</v>
      </c>
      <c r="F228" s="192" t="s">
        <v>860</v>
      </c>
      <c r="G228" s="189"/>
      <c r="H228" s="191" t="s">
        <v>19</v>
      </c>
      <c r="I228" s="193"/>
      <c r="J228" s="189"/>
      <c r="K228" s="189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140</v>
      </c>
      <c r="AU228" s="198" t="s">
        <v>82</v>
      </c>
      <c r="AV228" s="13" t="s">
        <v>80</v>
      </c>
      <c r="AW228" s="13" t="s">
        <v>33</v>
      </c>
      <c r="AX228" s="13" t="s">
        <v>72</v>
      </c>
      <c r="AY228" s="198" t="s">
        <v>131</v>
      </c>
    </row>
    <row r="229" spans="2:51" s="14" customFormat="1" ht="12">
      <c r="B229" s="199"/>
      <c r="C229" s="200"/>
      <c r="D229" s="190" t="s">
        <v>140</v>
      </c>
      <c r="E229" s="201" t="s">
        <v>19</v>
      </c>
      <c r="F229" s="202" t="s">
        <v>958</v>
      </c>
      <c r="G229" s="200"/>
      <c r="H229" s="203">
        <v>52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140</v>
      </c>
      <c r="AU229" s="209" t="s">
        <v>82</v>
      </c>
      <c r="AV229" s="14" t="s">
        <v>82</v>
      </c>
      <c r="AW229" s="14" t="s">
        <v>33</v>
      </c>
      <c r="AX229" s="14" t="s">
        <v>80</v>
      </c>
      <c r="AY229" s="209" t="s">
        <v>131</v>
      </c>
    </row>
    <row r="230" spans="1:65" s="2" customFormat="1" ht="21.75" customHeight="1">
      <c r="A230" s="36"/>
      <c r="B230" s="37"/>
      <c r="C230" s="221" t="s">
        <v>332</v>
      </c>
      <c r="D230" s="221" t="s">
        <v>262</v>
      </c>
      <c r="E230" s="222" t="s">
        <v>962</v>
      </c>
      <c r="F230" s="223" t="s">
        <v>963</v>
      </c>
      <c r="G230" s="224" t="s">
        <v>265</v>
      </c>
      <c r="H230" s="225">
        <v>2.08</v>
      </c>
      <c r="I230" s="226"/>
      <c r="J230" s="227">
        <f>ROUND(I230*H230,2)</f>
        <v>0</v>
      </c>
      <c r="K230" s="223" t="s">
        <v>137</v>
      </c>
      <c r="L230" s="228"/>
      <c r="M230" s="229" t="s">
        <v>19</v>
      </c>
      <c r="N230" s="230" t="s">
        <v>43</v>
      </c>
      <c r="O230" s="66"/>
      <c r="P230" s="184">
        <f>O230*H230</f>
        <v>0</v>
      </c>
      <c r="Q230" s="184">
        <v>0.55</v>
      </c>
      <c r="R230" s="184">
        <f>Q230*H230</f>
        <v>1.1440000000000001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266</v>
      </c>
      <c r="AT230" s="186" t="s">
        <v>262</v>
      </c>
      <c r="AU230" s="186" t="s">
        <v>82</v>
      </c>
      <c r="AY230" s="19" t="s">
        <v>131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80</v>
      </c>
      <c r="BK230" s="187">
        <f>ROUND(I230*H230,2)</f>
        <v>0</v>
      </c>
      <c r="BL230" s="19" t="s">
        <v>227</v>
      </c>
      <c r="BM230" s="186" t="s">
        <v>964</v>
      </c>
    </row>
    <row r="231" spans="2:51" s="14" customFormat="1" ht="12">
      <c r="B231" s="199"/>
      <c r="C231" s="200"/>
      <c r="D231" s="190" t="s">
        <v>140</v>
      </c>
      <c r="E231" s="201" t="s">
        <v>19</v>
      </c>
      <c r="F231" s="202" t="s">
        <v>965</v>
      </c>
      <c r="G231" s="200"/>
      <c r="H231" s="203">
        <v>2.08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140</v>
      </c>
      <c r="AU231" s="209" t="s">
        <v>82</v>
      </c>
      <c r="AV231" s="14" t="s">
        <v>82</v>
      </c>
      <c r="AW231" s="14" t="s">
        <v>33</v>
      </c>
      <c r="AX231" s="14" t="s">
        <v>80</v>
      </c>
      <c r="AY231" s="209" t="s">
        <v>131</v>
      </c>
    </row>
    <row r="232" spans="1:65" s="2" customFormat="1" ht="22.8">
      <c r="A232" s="36"/>
      <c r="B232" s="37"/>
      <c r="C232" s="175" t="s">
        <v>266</v>
      </c>
      <c r="D232" s="175" t="s">
        <v>133</v>
      </c>
      <c r="E232" s="176" t="s">
        <v>966</v>
      </c>
      <c r="F232" s="177" t="s">
        <v>967</v>
      </c>
      <c r="G232" s="178" t="s">
        <v>265</v>
      </c>
      <c r="H232" s="179">
        <v>2.08</v>
      </c>
      <c r="I232" s="180"/>
      <c r="J232" s="181">
        <f>ROUND(I232*H232,2)</f>
        <v>0</v>
      </c>
      <c r="K232" s="177" t="s">
        <v>137</v>
      </c>
      <c r="L232" s="41"/>
      <c r="M232" s="182" t="s">
        <v>19</v>
      </c>
      <c r="N232" s="183" t="s">
        <v>43</v>
      </c>
      <c r="O232" s="66"/>
      <c r="P232" s="184">
        <f>O232*H232</f>
        <v>0</v>
      </c>
      <c r="Q232" s="184">
        <v>0.02447</v>
      </c>
      <c r="R232" s="184">
        <f>Q232*H232</f>
        <v>0.0508976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227</v>
      </c>
      <c r="AT232" s="186" t="s">
        <v>133</v>
      </c>
      <c r="AU232" s="186" t="s">
        <v>82</v>
      </c>
      <c r="AY232" s="19" t="s">
        <v>131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80</v>
      </c>
      <c r="BK232" s="187">
        <f>ROUND(I232*H232,2)</f>
        <v>0</v>
      </c>
      <c r="BL232" s="19" t="s">
        <v>227</v>
      </c>
      <c r="BM232" s="186" t="s">
        <v>968</v>
      </c>
    </row>
    <row r="233" spans="2:51" s="13" customFormat="1" ht="12">
      <c r="B233" s="188"/>
      <c r="C233" s="189"/>
      <c r="D233" s="190" t="s">
        <v>140</v>
      </c>
      <c r="E233" s="191" t="s">
        <v>19</v>
      </c>
      <c r="F233" s="192" t="s">
        <v>860</v>
      </c>
      <c r="G233" s="189"/>
      <c r="H233" s="191" t="s">
        <v>19</v>
      </c>
      <c r="I233" s="193"/>
      <c r="J233" s="189"/>
      <c r="K233" s="189"/>
      <c r="L233" s="194"/>
      <c r="M233" s="195"/>
      <c r="N233" s="196"/>
      <c r="O233" s="196"/>
      <c r="P233" s="196"/>
      <c r="Q233" s="196"/>
      <c r="R233" s="196"/>
      <c r="S233" s="196"/>
      <c r="T233" s="197"/>
      <c r="AT233" s="198" t="s">
        <v>140</v>
      </c>
      <c r="AU233" s="198" t="s">
        <v>82</v>
      </c>
      <c r="AV233" s="13" t="s">
        <v>80</v>
      </c>
      <c r="AW233" s="13" t="s">
        <v>33</v>
      </c>
      <c r="AX233" s="13" t="s">
        <v>72</v>
      </c>
      <c r="AY233" s="198" t="s">
        <v>131</v>
      </c>
    </row>
    <row r="234" spans="2:51" s="13" customFormat="1" ht="20.4">
      <c r="B234" s="188"/>
      <c r="C234" s="189"/>
      <c r="D234" s="190" t="s">
        <v>140</v>
      </c>
      <c r="E234" s="191" t="s">
        <v>19</v>
      </c>
      <c r="F234" s="192" t="s">
        <v>969</v>
      </c>
      <c r="G234" s="189"/>
      <c r="H234" s="191" t="s">
        <v>19</v>
      </c>
      <c r="I234" s="193"/>
      <c r="J234" s="189"/>
      <c r="K234" s="189"/>
      <c r="L234" s="194"/>
      <c r="M234" s="195"/>
      <c r="N234" s="196"/>
      <c r="O234" s="196"/>
      <c r="P234" s="196"/>
      <c r="Q234" s="196"/>
      <c r="R234" s="196"/>
      <c r="S234" s="196"/>
      <c r="T234" s="197"/>
      <c r="AT234" s="198" t="s">
        <v>140</v>
      </c>
      <c r="AU234" s="198" t="s">
        <v>82</v>
      </c>
      <c r="AV234" s="13" t="s">
        <v>80</v>
      </c>
      <c r="AW234" s="13" t="s">
        <v>33</v>
      </c>
      <c r="AX234" s="13" t="s">
        <v>72</v>
      </c>
      <c r="AY234" s="198" t="s">
        <v>131</v>
      </c>
    </row>
    <row r="235" spans="2:51" s="13" customFormat="1" ht="12">
      <c r="B235" s="188"/>
      <c r="C235" s="189"/>
      <c r="D235" s="190" t="s">
        <v>140</v>
      </c>
      <c r="E235" s="191" t="s">
        <v>19</v>
      </c>
      <c r="F235" s="192" t="s">
        <v>970</v>
      </c>
      <c r="G235" s="189"/>
      <c r="H235" s="191" t="s">
        <v>19</v>
      </c>
      <c r="I235" s="193"/>
      <c r="J235" s="189"/>
      <c r="K235" s="189"/>
      <c r="L235" s="194"/>
      <c r="M235" s="195"/>
      <c r="N235" s="196"/>
      <c r="O235" s="196"/>
      <c r="P235" s="196"/>
      <c r="Q235" s="196"/>
      <c r="R235" s="196"/>
      <c r="S235" s="196"/>
      <c r="T235" s="197"/>
      <c r="AT235" s="198" t="s">
        <v>140</v>
      </c>
      <c r="AU235" s="198" t="s">
        <v>82</v>
      </c>
      <c r="AV235" s="13" t="s">
        <v>80</v>
      </c>
      <c r="AW235" s="13" t="s">
        <v>33</v>
      </c>
      <c r="AX235" s="13" t="s">
        <v>72</v>
      </c>
      <c r="AY235" s="198" t="s">
        <v>131</v>
      </c>
    </row>
    <row r="236" spans="2:51" s="14" customFormat="1" ht="12">
      <c r="B236" s="199"/>
      <c r="C236" s="200"/>
      <c r="D236" s="190" t="s">
        <v>140</v>
      </c>
      <c r="E236" s="201" t="s">
        <v>19</v>
      </c>
      <c r="F236" s="202" t="s">
        <v>965</v>
      </c>
      <c r="G236" s="200"/>
      <c r="H236" s="203">
        <v>2.08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140</v>
      </c>
      <c r="AU236" s="209" t="s">
        <v>82</v>
      </c>
      <c r="AV236" s="14" t="s">
        <v>82</v>
      </c>
      <c r="AW236" s="14" t="s">
        <v>33</v>
      </c>
      <c r="AX236" s="14" t="s">
        <v>80</v>
      </c>
      <c r="AY236" s="209" t="s">
        <v>131</v>
      </c>
    </row>
    <row r="237" spans="1:65" s="2" customFormat="1" ht="44.25" customHeight="1">
      <c r="A237" s="36"/>
      <c r="B237" s="37"/>
      <c r="C237" s="175" t="s">
        <v>342</v>
      </c>
      <c r="D237" s="175" t="s">
        <v>133</v>
      </c>
      <c r="E237" s="176" t="s">
        <v>971</v>
      </c>
      <c r="F237" s="177" t="s">
        <v>972</v>
      </c>
      <c r="G237" s="178" t="s">
        <v>973</v>
      </c>
      <c r="H237" s="245"/>
      <c r="I237" s="180"/>
      <c r="J237" s="181">
        <f>ROUND(I237*H237,2)</f>
        <v>0</v>
      </c>
      <c r="K237" s="177" t="s">
        <v>137</v>
      </c>
      <c r="L237" s="41"/>
      <c r="M237" s="182" t="s">
        <v>19</v>
      </c>
      <c r="N237" s="183" t="s">
        <v>43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227</v>
      </c>
      <c r="AT237" s="186" t="s">
        <v>133</v>
      </c>
      <c r="AU237" s="186" t="s">
        <v>82</v>
      </c>
      <c r="AY237" s="19" t="s">
        <v>131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80</v>
      </c>
      <c r="BK237" s="187">
        <f>ROUND(I237*H237,2)</f>
        <v>0</v>
      </c>
      <c r="BL237" s="19" t="s">
        <v>227</v>
      </c>
      <c r="BM237" s="186" t="s">
        <v>974</v>
      </c>
    </row>
    <row r="238" spans="2:63" s="12" customFormat="1" ht="22.8" customHeight="1">
      <c r="B238" s="159"/>
      <c r="C238" s="160"/>
      <c r="D238" s="161" t="s">
        <v>71</v>
      </c>
      <c r="E238" s="173" t="s">
        <v>308</v>
      </c>
      <c r="F238" s="173" t="s">
        <v>309</v>
      </c>
      <c r="G238" s="160"/>
      <c r="H238" s="160"/>
      <c r="I238" s="163"/>
      <c r="J238" s="174">
        <f>BK238</f>
        <v>0</v>
      </c>
      <c r="K238" s="160"/>
      <c r="L238" s="165"/>
      <c r="M238" s="166"/>
      <c r="N238" s="167"/>
      <c r="O238" s="167"/>
      <c r="P238" s="168">
        <f>SUM(P239:P247)</f>
        <v>0</v>
      </c>
      <c r="Q238" s="167"/>
      <c r="R238" s="168">
        <f>SUM(R239:R247)</f>
        <v>17.5</v>
      </c>
      <c r="S238" s="167"/>
      <c r="T238" s="169">
        <f>SUM(T239:T247)</f>
        <v>0</v>
      </c>
      <c r="AR238" s="170" t="s">
        <v>82</v>
      </c>
      <c r="AT238" s="171" t="s">
        <v>71</v>
      </c>
      <c r="AU238" s="171" t="s">
        <v>80</v>
      </c>
      <c r="AY238" s="170" t="s">
        <v>131</v>
      </c>
      <c r="BK238" s="172">
        <f>SUM(BK239:BK247)</f>
        <v>0</v>
      </c>
    </row>
    <row r="239" spans="1:65" s="2" customFormat="1" ht="34.2">
      <c r="A239" s="36"/>
      <c r="B239" s="37"/>
      <c r="C239" s="175" t="s">
        <v>347</v>
      </c>
      <c r="D239" s="175" t="s">
        <v>133</v>
      </c>
      <c r="E239" s="176" t="s">
        <v>975</v>
      </c>
      <c r="F239" s="177" t="s">
        <v>976</v>
      </c>
      <c r="G239" s="178" t="s">
        <v>167</v>
      </c>
      <c r="H239" s="179">
        <v>17.5</v>
      </c>
      <c r="I239" s="180"/>
      <c r="J239" s="181">
        <f>ROUND(I239*H239,2)</f>
        <v>0</v>
      </c>
      <c r="K239" s="177" t="s">
        <v>137</v>
      </c>
      <c r="L239" s="41"/>
      <c r="M239" s="182" t="s">
        <v>19</v>
      </c>
      <c r="N239" s="183" t="s">
        <v>43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227</v>
      </c>
      <c r="AT239" s="186" t="s">
        <v>133</v>
      </c>
      <c r="AU239" s="186" t="s">
        <v>82</v>
      </c>
      <c r="AY239" s="19" t="s">
        <v>131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80</v>
      </c>
      <c r="BK239" s="187">
        <f>ROUND(I239*H239,2)</f>
        <v>0</v>
      </c>
      <c r="BL239" s="19" t="s">
        <v>227</v>
      </c>
      <c r="BM239" s="186" t="s">
        <v>977</v>
      </c>
    </row>
    <row r="240" spans="2:51" s="13" customFormat="1" ht="12">
      <c r="B240" s="188"/>
      <c r="C240" s="189"/>
      <c r="D240" s="190" t="s">
        <v>140</v>
      </c>
      <c r="E240" s="191" t="s">
        <v>19</v>
      </c>
      <c r="F240" s="192" t="s">
        <v>860</v>
      </c>
      <c r="G240" s="189"/>
      <c r="H240" s="191" t="s">
        <v>19</v>
      </c>
      <c r="I240" s="193"/>
      <c r="J240" s="189"/>
      <c r="K240" s="189"/>
      <c r="L240" s="194"/>
      <c r="M240" s="195"/>
      <c r="N240" s="196"/>
      <c r="O240" s="196"/>
      <c r="P240" s="196"/>
      <c r="Q240" s="196"/>
      <c r="R240" s="196"/>
      <c r="S240" s="196"/>
      <c r="T240" s="197"/>
      <c r="AT240" s="198" t="s">
        <v>140</v>
      </c>
      <c r="AU240" s="198" t="s">
        <v>82</v>
      </c>
      <c r="AV240" s="13" t="s">
        <v>80</v>
      </c>
      <c r="AW240" s="13" t="s">
        <v>33</v>
      </c>
      <c r="AX240" s="13" t="s">
        <v>72</v>
      </c>
      <c r="AY240" s="198" t="s">
        <v>131</v>
      </c>
    </row>
    <row r="241" spans="2:51" s="13" customFormat="1" ht="20.4">
      <c r="B241" s="188"/>
      <c r="C241" s="189"/>
      <c r="D241" s="190" t="s">
        <v>140</v>
      </c>
      <c r="E241" s="191" t="s">
        <v>19</v>
      </c>
      <c r="F241" s="192" t="s">
        <v>978</v>
      </c>
      <c r="G241" s="189"/>
      <c r="H241" s="191" t="s">
        <v>19</v>
      </c>
      <c r="I241" s="193"/>
      <c r="J241" s="189"/>
      <c r="K241" s="189"/>
      <c r="L241" s="194"/>
      <c r="M241" s="195"/>
      <c r="N241" s="196"/>
      <c r="O241" s="196"/>
      <c r="P241" s="196"/>
      <c r="Q241" s="196"/>
      <c r="R241" s="196"/>
      <c r="S241" s="196"/>
      <c r="T241" s="197"/>
      <c r="AT241" s="198" t="s">
        <v>140</v>
      </c>
      <c r="AU241" s="198" t="s">
        <v>82</v>
      </c>
      <c r="AV241" s="13" t="s">
        <v>80</v>
      </c>
      <c r="AW241" s="13" t="s">
        <v>33</v>
      </c>
      <c r="AX241" s="13" t="s">
        <v>72</v>
      </c>
      <c r="AY241" s="198" t="s">
        <v>131</v>
      </c>
    </row>
    <row r="242" spans="2:51" s="14" customFormat="1" ht="12">
      <c r="B242" s="199"/>
      <c r="C242" s="200"/>
      <c r="D242" s="190" t="s">
        <v>140</v>
      </c>
      <c r="E242" s="201" t="s">
        <v>19</v>
      </c>
      <c r="F242" s="202" t="s">
        <v>979</v>
      </c>
      <c r="G242" s="200"/>
      <c r="H242" s="203">
        <v>17.5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140</v>
      </c>
      <c r="AU242" s="209" t="s">
        <v>82</v>
      </c>
      <c r="AV242" s="14" t="s">
        <v>82</v>
      </c>
      <c r="AW242" s="14" t="s">
        <v>33</v>
      </c>
      <c r="AX242" s="14" t="s">
        <v>80</v>
      </c>
      <c r="AY242" s="209" t="s">
        <v>131</v>
      </c>
    </row>
    <row r="243" spans="1:65" s="2" customFormat="1" ht="44.25" customHeight="1">
      <c r="A243" s="36"/>
      <c r="B243" s="37"/>
      <c r="C243" s="221" t="s">
        <v>355</v>
      </c>
      <c r="D243" s="221" t="s">
        <v>262</v>
      </c>
      <c r="E243" s="222" t="s">
        <v>980</v>
      </c>
      <c r="F243" s="223" t="s">
        <v>981</v>
      </c>
      <c r="G243" s="224" t="s">
        <v>167</v>
      </c>
      <c r="H243" s="225">
        <v>17.5</v>
      </c>
      <c r="I243" s="226"/>
      <c r="J243" s="227">
        <f>ROUND(I243*H243,2)</f>
        <v>0</v>
      </c>
      <c r="K243" s="223" t="s">
        <v>151</v>
      </c>
      <c r="L243" s="228"/>
      <c r="M243" s="229" t="s">
        <v>19</v>
      </c>
      <c r="N243" s="230" t="s">
        <v>43</v>
      </c>
      <c r="O243" s="66"/>
      <c r="P243" s="184">
        <f>O243*H243</f>
        <v>0</v>
      </c>
      <c r="Q243" s="184">
        <v>1</v>
      </c>
      <c r="R243" s="184">
        <f>Q243*H243</f>
        <v>17.5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266</v>
      </c>
      <c r="AT243" s="186" t="s">
        <v>262</v>
      </c>
      <c r="AU243" s="186" t="s">
        <v>82</v>
      </c>
      <c r="AY243" s="19" t="s">
        <v>131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80</v>
      </c>
      <c r="BK243" s="187">
        <f>ROUND(I243*H243,2)</f>
        <v>0</v>
      </c>
      <c r="BL243" s="19" t="s">
        <v>227</v>
      </c>
      <c r="BM243" s="186" t="s">
        <v>982</v>
      </c>
    </row>
    <row r="244" spans="2:51" s="13" customFormat="1" ht="12">
      <c r="B244" s="188"/>
      <c r="C244" s="189"/>
      <c r="D244" s="190" t="s">
        <v>140</v>
      </c>
      <c r="E244" s="191" t="s">
        <v>19</v>
      </c>
      <c r="F244" s="192" t="s">
        <v>860</v>
      </c>
      <c r="G244" s="189"/>
      <c r="H244" s="191" t="s">
        <v>19</v>
      </c>
      <c r="I244" s="193"/>
      <c r="J244" s="189"/>
      <c r="K244" s="189"/>
      <c r="L244" s="194"/>
      <c r="M244" s="195"/>
      <c r="N244" s="196"/>
      <c r="O244" s="196"/>
      <c r="P244" s="196"/>
      <c r="Q244" s="196"/>
      <c r="R244" s="196"/>
      <c r="S244" s="196"/>
      <c r="T244" s="197"/>
      <c r="AT244" s="198" t="s">
        <v>140</v>
      </c>
      <c r="AU244" s="198" t="s">
        <v>82</v>
      </c>
      <c r="AV244" s="13" t="s">
        <v>80</v>
      </c>
      <c r="AW244" s="13" t="s">
        <v>33</v>
      </c>
      <c r="AX244" s="13" t="s">
        <v>72</v>
      </c>
      <c r="AY244" s="198" t="s">
        <v>131</v>
      </c>
    </row>
    <row r="245" spans="2:51" s="13" customFormat="1" ht="20.4">
      <c r="B245" s="188"/>
      <c r="C245" s="189"/>
      <c r="D245" s="190" t="s">
        <v>140</v>
      </c>
      <c r="E245" s="191" t="s">
        <v>19</v>
      </c>
      <c r="F245" s="192" t="s">
        <v>978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140</v>
      </c>
      <c r="AU245" s="198" t="s">
        <v>82</v>
      </c>
      <c r="AV245" s="13" t="s">
        <v>80</v>
      </c>
      <c r="AW245" s="13" t="s">
        <v>33</v>
      </c>
      <c r="AX245" s="13" t="s">
        <v>72</v>
      </c>
      <c r="AY245" s="198" t="s">
        <v>131</v>
      </c>
    </row>
    <row r="246" spans="2:51" s="14" customFormat="1" ht="12">
      <c r="B246" s="199"/>
      <c r="C246" s="200"/>
      <c r="D246" s="190" t="s">
        <v>140</v>
      </c>
      <c r="E246" s="201" t="s">
        <v>19</v>
      </c>
      <c r="F246" s="202" t="s">
        <v>979</v>
      </c>
      <c r="G246" s="200"/>
      <c r="H246" s="203">
        <v>17.5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140</v>
      </c>
      <c r="AU246" s="209" t="s">
        <v>82</v>
      </c>
      <c r="AV246" s="14" t="s">
        <v>82</v>
      </c>
      <c r="AW246" s="14" t="s">
        <v>33</v>
      </c>
      <c r="AX246" s="14" t="s">
        <v>80</v>
      </c>
      <c r="AY246" s="209" t="s">
        <v>131</v>
      </c>
    </row>
    <row r="247" spans="1:65" s="2" customFormat="1" ht="44.25" customHeight="1">
      <c r="A247" s="36"/>
      <c r="B247" s="37"/>
      <c r="C247" s="175" t="s">
        <v>361</v>
      </c>
      <c r="D247" s="175" t="s">
        <v>133</v>
      </c>
      <c r="E247" s="176" t="s">
        <v>983</v>
      </c>
      <c r="F247" s="177" t="s">
        <v>984</v>
      </c>
      <c r="G247" s="178" t="s">
        <v>973</v>
      </c>
      <c r="H247" s="245"/>
      <c r="I247" s="180"/>
      <c r="J247" s="181">
        <f>ROUND(I247*H247,2)</f>
        <v>0</v>
      </c>
      <c r="K247" s="177" t="s">
        <v>137</v>
      </c>
      <c r="L247" s="41"/>
      <c r="M247" s="182" t="s">
        <v>19</v>
      </c>
      <c r="N247" s="183" t="s">
        <v>43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227</v>
      </c>
      <c r="AT247" s="186" t="s">
        <v>133</v>
      </c>
      <c r="AU247" s="186" t="s">
        <v>82</v>
      </c>
      <c r="AY247" s="19" t="s">
        <v>131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80</v>
      </c>
      <c r="BK247" s="187">
        <f>ROUND(I247*H247,2)</f>
        <v>0</v>
      </c>
      <c r="BL247" s="19" t="s">
        <v>227</v>
      </c>
      <c r="BM247" s="186" t="s">
        <v>985</v>
      </c>
    </row>
    <row r="248" spans="2:63" s="12" customFormat="1" ht="22.8" customHeight="1">
      <c r="B248" s="159"/>
      <c r="C248" s="160"/>
      <c r="D248" s="161" t="s">
        <v>71</v>
      </c>
      <c r="E248" s="173" t="s">
        <v>421</v>
      </c>
      <c r="F248" s="173" t="s">
        <v>422</v>
      </c>
      <c r="G248" s="160"/>
      <c r="H248" s="160"/>
      <c r="I248" s="163"/>
      <c r="J248" s="174">
        <f>BK248</f>
        <v>0</v>
      </c>
      <c r="K248" s="160"/>
      <c r="L248" s="165"/>
      <c r="M248" s="166"/>
      <c r="N248" s="167"/>
      <c r="O248" s="167"/>
      <c r="P248" s="168">
        <f>SUM(P249:P257)</f>
        <v>0</v>
      </c>
      <c r="Q248" s="167"/>
      <c r="R248" s="168">
        <f>SUM(R249:R257)</f>
        <v>0</v>
      </c>
      <c r="S248" s="167"/>
      <c r="T248" s="169">
        <f>SUM(T249:T257)</f>
        <v>0</v>
      </c>
      <c r="AR248" s="170" t="s">
        <v>82</v>
      </c>
      <c r="AT248" s="171" t="s">
        <v>71</v>
      </c>
      <c r="AU248" s="171" t="s">
        <v>80</v>
      </c>
      <c r="AY248" s="170" t="s">
        <v>131</v>
      </c>
      <c r="BK248" s="172">
        <f>SUM(BK249:BK257)</f>
        <v>0</v>
      </c>
    </row>
    <row r="249" spans="1:65" s="2" customFormat="1" ht="45.6">
      <c r="A249" s="36"/>
      <c r="B249" s="37"/>
      <c r="C249" s="175" t="s">
        <v>366</v>
      </c>
      <c r="D249" s="175" t="s">
        <v>133</v>
      </c>
      <c r="E249" s="176" t="s">
        <v>986</v>
      </c>
      <c r="F249" s="177" t="s">
        <v>987</v>
      </c>
      <c r="G249" s="178" t="s">
        <v>167</v>
      </c>
      <c r="H249" s="179">
        <v>1088</v>
      </c>
      <c r="I249" s="180"/>
      <c r="J249" s="181">
        <f>ROUND(I249*H249,2)</f>
        <v>0</v>
      </c>
      <c r="K249" s="177" t="s">
        <v>151</v>
      </c>
      <c r="L249" s="41"/>
      <c r="M249" s="182" t="s">
        <v>19</v>
      </c>
      <c r="N249" s="183" t="s">
        <v>43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227</v>
      </c>
      <c r="AT249" s="186" t="s">
        <v>133</v>
      </c>
      <c r="AU249" s="186" t="s">
        <v>82</v>
      </c>
      <c r="AY249" s="19" t="s">
        <v>131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80</v>
      </c>
      <c r="BK249" s="187">
        <f>ROUND(I249*H249,2)</f>
        <v>0</v>
      </c>
      <c r="BL249" s="19" t="s">
        <v>227</v>
      </c>
      <c r="BM249" s="186" t="s">
        <v>988</v>
      </c>
    </row>
    <row r="250" spans="2:51" s="13" customFormat="1" ht="12">
      <c r="B250" s="188"/>
      <c r="C250" s="189"/>
      <c r="D250" s="190" t="s">
        <v>140</v>
      </c>
      <c r="E250" s="191" t="s">
        <v>19</v>
      </c>
      <c r="F250" s="192" t="s">
        <v>860</v>
      </c>
      <c r="G250" s="189"/>
      <c r="H250" s="191" t="s">
        <v>19</v>
      </c>
      <c r="I250" s="193"/>
      <c r="J250" s="189"/>
      <c r="K250" s="189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140</v>
      </c>
      <c r="AU250" s="198" t="s">
        <v>82</v>
      </c>
      <c r="AV250" s="13" t="s">
        <v>80</v>
      </c>
      <c r="AW250" s="13" t="s">
        <v>33</v>
      </c>
      <c r="AX250" s="13" t="s">
        <v>72</v>
      </c>
      <c r="AY250" s="198" t="s">
        <v>131</v>
      </c>
    </row>
    <row r="251" spans="2:51" s="13" customFormat="1" ht="20.4">
      <c r="B251" s="188"/>
      <c r="C251" s="189"/>
      <c r="D251" s="190" t="s">
        <v>140</v>
      </c>
      <c r="E251" s="191" t="s">
        <v>19</v>
      </c>
      <c r="F251" s="192" t="s">
        <v>989</v>
      </c>
      <c r="G251" s="189"/>
      <c r="H251" s="191" t="s">
        <v>19</v>
      </c>
      <c r="I251" s="193"/>
      <c r="J251" s="189"/>
      <c r="K251" s="189"/>
      <c r="L251" s="194"/>
      <c r="M251" s="195"/>
      <c r="N251" s="196"/>
      <c r="O251" s="196"/>
      <c r="P251" s="196"/>
      <c r="Q251" s="196"/>
      <c r="R251" s="196"/>
      <c r="S251" s="196"/>
      <c r="T251" s="197"/>
      <c r="AT251" s="198" t="s">
        <v>140</v>
      </c>
      <c r="AU251" s="198" t="s">
        <v>82</v>
      </c>
      <c r="AV251" s="13" t="s">
        <v>80</v>
      </c>
      <c r="AW251" s="13" t="s">
        <v>33</v>
      </c>
      <c r="AX251" s="13" t="s">
        <v>72</v>
      </c>
      <c r="AY251" s="198" t="s">
        <v>131</v>
      </c>
    </row>
    <row r="252" spans="2:51" s="14" customFormat="1" ht="12">
      <c r="B252" s="199"/>
      <c r="C252" s="200"/>
      <c r="D252" s="190" t="s">
        <v>140</v>
      </c>
      <c r="E252" s="201" t="s">
        <v>19</v>
      </c>
      <c r="F252" s="202" t="s">
        <v>990</v>
      </c>
      <c r="G252" s="200"/>
      <c r="H252" s="203">
        <v>825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140</v>
      </c>
      <c r="AU252" s="209" t="s">
        <v>82</v>
      </c>
      <c r="AV252" s="14" t="s">
        <v>82</v>
      </c>
      <c r="AW252" s="14" t="s">
        <v>33</v>
      </c>
      <c r="AX252" s="14" t="s">
        <v>72</v>
      </c>
      <c r="AY252" s="209" t="s">
        <v>131</v>
      </c>
    </row>
    <row r="253" spans="2:51" s="14" customFormat="1" ht="12">
      <c r="B253" s="199"/>
      <c r="C253" s="200"/>
      <c r="D253" s="190" t="s">
        <v>140</v>
      </c>
      <c r="E253" s="201" t="s">
        <v>19</v>
      </c>
      <c r="F253" s="202" t="s">
        <v>991</v>
      </c>
      <c r="G253" s="200"/>
      <c r="H253" s="203">
        <v>120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140</v>
      </c>
      <c r="AU253" s="209" t="s">
        <v>82</v>
      </c>
      <c r="AV253" s="14" t="s">
        <v>82</v>
      </c>
      <c r="AW253" s="14" t="s">
        <v>33</v>
      </c>
      <c r="AX253" s="14" t="s">
        <v>72</v>
      </c>
      <c r="AY253" s="209" t="s">
        <v>131</v>
      </c>
    </row>
    <row r="254" spans="2:51" s="14" customFormat="1" ht="12">
      <c r="B254" s="199"/>
      <c r="C254" s="200"/>
      <c r="D254" s="190" t="s">
        <v>140</v>
      </c>
      <c r="E254" s="201" t="s">
        <v>19</v>
      </c>
      <c r="F254" s="202" t="s">
        <v>992</v>
      </c>
      <c r="G254" s="200"/>
      <c r="H254" s="203">
        <v>65</v>
      </c>
      <c r="I254" s="204"/>
      <c r="J254" s="200"/>
      <c r="K254" s="200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140</v>
      </c>
      <c r="AU254" s="209" t="s">
        <v>82</v>
      </c>
      <c r="AV254" s="14" t="s">
        <v>82</v>
      </c>
      <c r="AW254" s="14" t="s">
        <v>33</v>
      </c>
      <c r="AX254" s="14" t="s">
        <v>72</v>
      </c>
      <c r="AY254" s="209" t="s">
        <v>131</v>
      </c>
    </row>
    <row r="255" spans="2:51" s="14" customFormat="1" ht="12">
      <c r="B255" s="199"/>
      <c r="C255" s="200"/>
      <c r="D255" s="190" t="s">
        <v>140</v>
      </c>
      <c r="E255" s="201" t="s">
        <v>19</v>
      </c>
      <c r="F255" s="202" t="s">
        <v>993</v>
      </c>
      <c r="G255" s="200"/>
      <c r="H255" s="203">
        <v>78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140</v>
      </c>
      <c r="AU255" s="209" t="s">
        <v>82</v>
      </c>
      <c r="AV255" s="14" t="s">
        <v>82</v>
      </c>
      <c r="AW255" s="14" t="s">
        <v>33</v>
      </c>
      <c r="AX255" s="14" t="s">
        <v>72</v>
      </c>
      <c r="AY255" s="209" t="s">
        <v>131</v>
      </c>
    </row>
    <row r="256" spans="2:51" s="16" customFormat="1" ht="12">
      <c r="B256" s="231"/>
      <c r="C256" s="232"/>
      <c r="D256" s="190" t="s">
        <v>140</v>
      </c>
      <c r="E256" s="233" t="s">
        <v>19</v>
      </c>
      <c r="F256" s="234" t="s">
        <v>291</v>
      </c>
      <c r="G256" s="232"/>
      <c r="H256" s="235">
        <v>1088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140</v>
      </c>
      <c r="AU256" s="241" t="s">
        <v>82</v>
      </c>
      <c r="AV256" s="16" t="s">
        <v>138</v>
      </c>
      <c r="AW256" s="16" t="s">
        <v>33</v>
      </c>
      <c r="AX256" s="16" t="s">
        <v>80</v>
      </c>
      <c r="AY256" s="241" t="s">
        <v>131</v>
      </c>
    </row>
    <row r="257" spans="1:65" s="2" customFormat="1" ht="44.25" customHeight="1">
      <c r="A257" s="36"/>
      <c r="B257" s="37"/>
      <c r="C257" s="175" t="s">
        <v>372</v>
      </c>
      <c r="D257" s="175" t="s">
        <v>133</v>
      </c>
      <c r="E257" s="176" t="s">
        <v>994</v>
      </c>
      <c r="F257" s="177" t="s">
        <v>995</v>
      </c>
      <c r="G257" s="178" t="s">
        <v>973</v>
      </c>
      <c r="H257" s="245"/>
      <c r="I257" s="180"/>
      <c r="J257" s="181">
        <f>ROUND(I257*H257,2)</f>
        <v>0</v>
      </c>
      <c r="K257" s="177" t="s">
        <v>137</v>
      </c>
      <c r="L257" s="41"/>
      <c r="M257" s="182" t="s">
        <v>19</v>
      </c>
      <c r="N257" s="183" t="s">
        <v>43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227</v>
      </c>
      <c r="AT257" s="186" t="s">
        <v>133</v>
      </c>
      <c r="AU257" s="186" t="s">
        <v>82</v>
      </c>
      <c r="AY257" s="19" t="s">
        <v>131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80</v>
      </c>
      <c r="BK257" s="187">
        <f>ROUND(I257*H257,2)</f>
        <v>0</v>
      </c>
      <c r="BL257" s="19" t="s">
        <v>227</v>
      </c>
      <c r="BM257" s="186" t="s">
        <v>996</v>
      </c>
    </row>
    <row r="258" spans="2:63" s="12" customFormat="1" ht="22.8" customHeight="1">
      <c r="B258" s="159"/>
      <c r="C258" s="160"/>
      <c r="D258" s="161" t="s">
        <v>71</v>
      </c>
      <c r="E258" s="173" t="s">
        <v>665</v>
      </c>
      <c r="F258" s="173" t="s">
        <v>666</v>
      </c>
      <c r="G258" s="160"/>
      <c r="H258" s="160"/>
      <c r="I258" s="163"/>
      <c r="J258" s="174">
        <f>BK258</f>
        <v>0</v>
      </c>
      <c r="K258" s="160"/>
      <c r="L258" s="165"/>
      <c r="M258" s="166"/>
      <c r="N258" s="167"/>
      <c r="O258" s="167"/>
      <c r="P258" s="168">
        <f>SUM(P259:P301)</f>
        <v>0</v>
      </c>
      <c r="Q258" s="167"/>
      <c r="R258" s="168">
        <f>SUM(R259:R301)</f>
        <v>8.773258250000001</v>
      </c>
      <c r="S258" s="167"/>
      <c r="T258" s="169">
        <f>SUM(T259:T301)</f>
        <v>0.1225</v>
      </c>
      <c r="AR258" s="170" t="s">
        <v>82</v>
      </c>
      <c r="AT258" s="171" t="s">
        <v>71</v>
      </c>
      <c r="AU258" s="171" t="s">
        <v>80</v>
      </c>
      <c r="AY258" s="170" t="s">
        <v>131</v>
      </c>
      <c r="BK258" s="172">
        <f>SUM(BK259:BK301)</f>
        <v>0</v>
      </c>
    </row>
    <row r="259" spans="1:65" s="2" customFormat="1" ht="22.8">
      <c r="A259" s="36"/>
      <c r="B259" s="37"/>
      <c r="C259" s="175" t="s">
        <v>378</v>
      </c>
      <c r="D259" s="175" t="s">
        <v>133</v>
      </c>
      <c r="E259" s="176" t="s">
        <v>997</v>
      </c>
      <c r="F259" s="177" t="s">
        <v>998</v>
      </c>
      <c r="G259" s="178" t="s">
        <v>167</v>
      </c>
      <c r="H259" s="179">
        <v>17.5</v>
      </c>
      <c r="I259" s="180"/>
      <c r="J259" s="181">
        <f>ROUND(I259*H259,2)</f>
        <v>0</v>
      </c>
      <c r="K259" s="177" t="s">
        <v>137</v>
      </c>
      <c r="L259" s="41"/>
      <c r="M259" s="182" t="s">
        <v>19</v>
      </c>
      <c r="N259" s="183" t="s">
        <v>43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0.007</v>
      </c>
      <c r="T259" s="185">
        <f>S259*H259</f>
        <v>0.1225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227</v>
      </c>
      <c r="AT259" s="186" t="s">
        <v>133</v>
      </c>
      <c r="AU259" s="186" t="s">
        <v>82</v>
      </c>
      <c r="AY259" s="19" t="s">
        <v>131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80</v>
      </c>
      <c r="BK259" s="187">
        <f>ROUND(I259*H259,2)</f>
        <v>0</v>
      </c>
      <c r="BL259" s="19" t="s">
        <v>227</v>
      </c>
      <c r="BM259" s="186" t="s">
        <v>999</v>
      </c>
    </row>
    <row r="260" spans="2:51" s="13" customFormat="1" ht="12">
      <c r="B260" s="188"/>
      <c r="C260" s="189"/>
      <c r="D260" s="190" t="s">
        <v>140</v>
      </c>
      <c r="E260" s="191" t="s">
        <v>19</v>
      </c>
      <c r="F260" s="192" t="s">
        <v>860</v>
      </c>
      <c r="G260" s="189"/>
      <c r="H260" s="191" t="s">
        <v>19</v>
      </c>
      <c r="I260" s="193"/>
      <c r="J260" s="189"/>
      <c r="K260" s="189"/>
      <c r="L260" s="194"/>
      <c r="M260" s="195"/>
      <c r="N260" s="196"/>
      <c r="O260" s="196"/>
      <c r="P260" s="196"/>
      <c r="Q260" s="196"/>
      <c r="R260" s="196"/>
      <c r="S260" s="196"/>
      <c r="T260" s="197"/>
      <c r="AT260" s="198" t="s">
        <v>140</v>
      </c>
      <c r="AU260" s="198" t="s">
        <v>82</v>
      </c>
      <c r="AV260" s="13" t="s">
        <v>80</v>
      </c>
      <c r="AW260" s="13" t="s">
        <v>33</v>
      </c>
      <c r="AX260" s="13" t="s">
        <v>72</v>
      </c>
      <c r="AY260" s="198" t="s">
        <v>131</v>
      </c>
    </row>
    <row r="261" spans="2:51" s="13" customFormat="1" ht="20.4">
      <c r="B261" s="188"/>
      <c r="C261" s="189"/>
      <c r="D261" s="190" t="s">
        <v>140</v>
      </c>
      <c r="E261" s="191" t="s">
        <v>19</v>
      </c>
      <c r="F261" s="192" t="s">
        <v>1000</v>
      </c>
      <c r="G261" s="189"/>
      <c r="H261" s="191" t="s">
        <v>19</v>
      </c>
      <c r="I261" s="193"/>
      <c r="J261" s="189"/>
      <c r="K261" s="189"/>
      <c r="L261" s="194"/>
      <c r="M261" s="195"/>
      <c r="N261" s="196"/>
      <c r="O261" s="196"/>
      <c r="P261" s="196"/>
      <c r="Q261" s="196"/>
      <c r="R261" s="196"/>
      <c r="S261" s="196"/>
      <c r="T261" s="197"/>
      <c r="AT261" s="198" t="s">
        <v>140</v>
      </c>
      <c r="AU261" s="198" t="s">
        <v>82</v>
      </c>
      <c r="AV261" s="13" t="s">
        <v>80</v>
      </c>
      <c r="AW261" s="13" t="s">
        <v>33</v>
      </c>
      <c r="AX261" s="13" t="s">
        <v>72</v>
      </c>
      <c r="AY261" s="198" t="s">
        <v>131</v>
      </c>
    </row>
    <row r="262" spans="2:51" s="14" customFormat="1" ht="12">
      <c r="B262" s="199"/>
      <c r="C262" s="200"/>
      <c r="D262" s="190" t="s">
        <v>140</v>
      </c>
      <c r="E262" s="201" t="s">
        <v>19</v>
      </c>
      <c r="F262" s="202" t="s">
        <v>979</v>
      </c>
      <c r="G262" s="200"/>
      <c r="H262" s="203">
        <v>17.5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140</v>
      </c>
      <c r="AU262" s="209" t="s">
        <v>82</v>
      </c>
      <c r="AV262" s="14" t="s">
        <v>82</v>
      </c>
      <c r="AW262" s="14" t="s">
        <v>33</v>
      </c>
      <c r="AX262" s="14" t="s">
        <v>80</v>
      </c>
      <c r="AY262" s="209" t="s">
        <v>131</v>
      </c>
    </row>
    <row r="263" spans="1:65" s="2" customFormat="1" ht="22.8">
      <c r="A263" s="36"/>
      <c r="B263" s="37"/>
      <c r="C263" s="175" t="s">
        <v>385</v>
      </c>
      <c r="D263" s="175" t="s">
        <v>133</v>
      </c>
      <c r="E263" s="176" t="s">
        <v>1001</v>
      </c>
      <c r="F263" s="177" t="s">
        <v>1002</v>
      </c>
      <c r="G263" s="178" t="s">
        <v>670</v>
      </c>
      <c r="H263" s="179">
        <v>161.04</v>
      </c>
      <c r="I263" s="180"/>
      <c r="J263" s="181">
        <f>ROUND(I263*H263,2)</f>
        <v>0</v>
      </c>
      <c r="K263" s="177" t="s">
        <v>137</v>
      </c>
      <c r="L263" s="41"/>
      <c r="M263" s="182" t="s">
        <v>19</v>
      </c>
      <c r="N263" s="183" t="s">
        <v>43</v>
      </c>
      <c r="O263" s="66"/>
      <c r="P263" s="184">
        <f>O263*H263</f>
        <v>0</v>
      </c>
      <c r="Q263" s="184">
        <v>5E-05</v>
      </c>
      <c r="R263" s="184">
        <f>Q263*H263</f>
        <v>0.008052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227</v>
      </c>
      <c r="AT263" s="186" t="s">
        <v>133</v>
      </c>
      <c r="AU263" s="186" t="s">
        <v>82</v>
      </c>
      <c r="AY263" s="19" t="s">
        <v>131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80</v>
      </c>
      <c r="BK263" s="187">
        <f>ROUND(I263*H263,2)</f>
        <v>0</v>
      </c>
      <c r="BL263" s="19" t="s">
        <v>227</v>
      </c>
      <c r="BM263" s="186" t="s">
        <v>1003</v>
      </c>
    </row>
    <row r="264" spans="2:51" s="13" customFormat="1" ht="12">
      <c r="B264" s="188"/>
      <c r="C264" s="189"/>
      <c r="D264" s="190" t="s">
        <v>140</v>
      </c>
      <c r="E264" s="191" t="s">
        <v>19</v>
      </c>
      <c r="F264" s="192" t="s">
        <v>860</v>
      </c>
      <c r="G264" s="189"/>
      <c r="H264" s="191" t="s">
        <v>19</v>
      </c>
      <c r="I264" s="193"/>
      <c r="J264" s="189"/>
      <c r="K264" s="189"/>
      <c r="L264" s="194"/>
      <c r="M264" s="195"/>
      <c r="N264" s="196"/>
      <c r="O264" s="196"/>
      <c r="P264" s="196"/>
      <c r="Q264" s="196"/>
      <c r="R264" s="196"/>
      <c r="S264" s="196"/>
      <c r="T264" s="197"/>
      <c r="AT264" s="198" t="s">
        <v>140</v>
      </c>
      <c r="AU264" s="198" t="s">
        <v>82</v>
      </c>
      <c r="AV264" s="13" t="s">
        <v>80</v>
      </c>
      <c r="AW264" s="13" t="s">
        <v>33</v>
      </c>
      <c r="AX264" s="13" t="s">
        <v>72</v>
      </c>
      <c r="AY264" s="198" t="s">
        <v>131</v>
      </c>
    </row>
    <row r="265" spans="2:51" s="14" customFormat="1" ht="12">
      <c r="B265" s="199"/>
      <c r="C265" s="200"/>
      <c r="D265" s="190" t="s">
        <v>140</v>
      </c>
      <c r="E265" s="201" t="s">
        <v>19</v>
      </c>
      <c r="F265" s="202" t="s">
        <v>1004</v>
      </c>
      <c r="G265" s="200"/>
      <c r="H265" s="203">
        <v>161.04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140</v>
      </c>
      <c r="AU265" s="209" t="s">
        <v>82</v>
      </c>
      <c r="AV265" s="14" t="s">
        <v>82</v>
      </c>
      <c r="AW265" s="14" t="s">
        <v>33</v>
      </c>
      <c r="AX265" s="14" t="s">
        <v>80</v>
      </c>
      <c r="AY265" s="209" t="s">
        <v>131</v>
      </c>
    </row>
    <row r="266" spans="1:65" s="2" customFormat="1" ht="22.8">
      <c r="A266" s="36"/>
      <c r="B266" s="37"/>
      <c r="C266" s="175" t="s">
        <v>391</v>
      </c>
      <c r="D266" s="175" t="s">
        <v>133</v>
      </c>
      <c r="E266" s="176" t="s">
        <v>1005</v>
      </c>
      <c r="F266" s="177" t="s">
        <v>1006</v>
      </c>
      <c r="G266" s="178" t="s">
        <v>670</v>
      </c>
      <c r="H266" s="179">
        <v>7324.125</v>
      </c>
      <c r="I266" s="180"/>
      <c r="J266" s="181">
        <f>ROUND(I266*H266,2)</f>
        <v>0</v>
      </c>
      <c r="K266" s="177" t="s">
        <v>137</v>
      </c>
      <c r="L266" s="41"/>
      <c r="M266" s="182" t="s">
        <v>19</v>
      </c>
      <c r="N266" s="183" t="s">
        <v>43</v>
      </c>
      <c r="O266" s="66"/>
      <c r="P266" s="184">
        <f>O266*H266</f>
        <v>0</v>
      </c>
      <c r="Q266" s="184">
        <v>5E-05</v>
      </c>
      <c r="R266" s="184">
        <f>Q266*H266</f>
        <v>0.36620625</v>
      </c>
      <c r="S266" s="184">
        <v>0</v>
      </c>
      <c r="T266" s="18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227</v>
      </c>
      <c r="AT266" s="186" t="s">
        <v>133</v>
      </c>
      <c r="AU266" s="186" t="s">
        <v>82</v>
      </c>
      <c r="AY266" s="19" t="s">
        <v>131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80</v>
      </c>
      <c r="BK266" s="187">
        <f>ROUND(I266*H266,2)</f>
        <v>0</v>
      </c>
      <c r="BL266" s="19" t="s">
        <v>227</v>
      </c>
      <c r="BM266" s="186" t="s">
        <v>1007</v>
      </c>
    </row>
    <row r="267" spans="2:51" s="13" customFormat="1" ht="12">
      <c r="B267" s="188"/>
      <c r="C267" s="189"/>
      <c r="D267" s="190" t="s">
        <v>140</v>
      </c>
      <c r="E267" s="191" t="s">
        <v>19</v>
      </c>
      <c r="F267" s="192" t="s">
        <v>860</v>
      </c>
      <c r="G267" s="189"/>
      <c r="H267" s="191" t="s">
        <v>19</v>
      </c>
      <c r="I267" s="193"/>
      <c r="J267" s="189"/>
      <c r="K267" s="189"/>
      <c r="L267" s="194"/>
      <c r="M267" s="195"/>
      <c r="N267" s="196"/>
      <c r="O267" s="196"/>
      <c r="P267" s="196"/>
      <c r="Q267" s="196"/>
      <c r="R267" s="196"/>
      <c r="S267" s="196"/>
      <c r="T267" s="197"/>
      <c r="AT267" s="198" t="s">
        <v>140</v>
      </c>
      <c r="AU267" s="198" t="s">
        <v>82</v>
      </c>
      <c r="AV267" s="13" t="s">
        <v>80</v>
      </c>
      <c r="AW267" s="13" t="s">
        <v>33</v>
      </c>
      <c r="AX267" s="13" t="s">
        <v>72</v>
      </c>
      <c r="AY267" s="198" t="s">
        <v>131</v>
      </c>
    </row>
    <row r="268" spans="2:51" s="14" customFormat="1" ht="12">
      <c r="B268" s="199"/>
      <c r="C268" s="200"/>
      <c r="D268" s="190" t="s">
        <v>140</v>
      </c>
      <c r="E268" s="201" t="s">
        <v>19</v>
      </c>
      <c r="F268" s="202" t="s">
        <v>1008</v>
      </c>
      <c r="G268" s="200"/>
      <c r="H268" s="203">
        <v>1873.925</v>
      </c>
      <c r="I268" s="204"/>
      <c r="J268" s="200"/>
      <c r="K268" s="200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140</v>
      </c>
      <c r="AU268" s="209" t="s">
        <v>82</v>
      </c>
      <c r="AV268" s="14" t="s">
        <v>82</v>
      </c>
      <c r="AW268" s="14" t="s">
        <v>33</v>
      </c>
      <c r="AX268" s="14" t="s">
        <v>72</v>
      </c>
      <c r="AY268" s="209" t="s">
        <v>131</v>
      </c>
    </row>
    <row r="269" spans="2:51" s="14" customFormat="1" ht="12">
      <c r="B269" s="199"/>
      <c r="C269" s="200"/>
      <c r="D269" s="190" t="s">
        <v>140</v>
      </c>
      <c r="E269" s="201" t="s">
        <v>19</v>
      </c>
      <c r="F269" s="202" t="s">
        <v>1009</v>
      </c>
      <c r="G269" s="200"/>
      <c r="H269" s="203">
        <v>2678.4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140</v>
      </c>
      <c r="AU269" s="209" t="s">
        <v>82</v>
      </c>
      <c r="AV269" s="14" t="s">
        <v>82</v>
      </c>
      <c r="AW269" s="14" t="s">
        <v>33</v>
      </c>
      <c r="AX269" s="14" t="s">
        <v>72</v>
      </c>
      <c r="AY269" s="209" t="s">
        <v>131</v>
      </c>
    </row>
    <row r="270" spans="2:51" s="14" customFormat="1" ht="12">
      <c r="B270" s="199"/>
      <c r="C270" s="200"/>
      <c r="D270" s="190" t="s">
        <v>140</v>
      </c>
      <c r="E270" s="201" t="s">
        <v>19</v>
      </c>
      <c r="F270" s="202" t="s">
        <v>1010</v>
      </c>
      <c r="G270" s="200"/>
      <c r="H270" s="203">
        <v>2671.8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140</v>
      </c>
      <c r="AU270" s="209" t="s">
        <v>82</v>
      </c>
      <c r="AV270" s="14" t="s">
        <v>82</v>
      </c>
      <c r="AW270" s="14" t="s">
        <v>33</v>
      </c>
      <c r="AX270" s="14" t="s">
        <v>72</v>
      </c>
      <c r="AY270" s="209" t="s">
        <v>131</v>
      </c>
    </row>
    <row r="271" spans="2:51" s="14" customFormat="1" ht="20.4">
      <c r="B271" s="199"/>
      <c r="C271" s="200"/>
      <c r="D271" s="190" t="s">
        <v>140</v>
      </c>
      <c r="E271" s="201" t="s">
        <v>19</v>
      </c>
      <c r="F271" s="202" t="s">
        <v>1011</v>
      </c>
      <c r="G271" s="200"/>
      <c r="H271" s="203">
        <v>100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140</v>
      </c>
      <c r="AU271" s="209" t="s">
        <v>82</v>
      </c>
      <c r="AV271" s="14" t="s">
        <v>82</v>
      </c>
      <c r="AW271" s="14" t="s">
        <v>33</v>
      </c>
      <c r="AX271" s="14" t="s">
        <v>72</v>
      </c>
      <c r="AY271" s="209" t="s">
        <v>131</v>
      </c>
    </row>
    <row r="272" spans="2:51" s="16" customFormat="1" ht="12">
      <c r="B272" s="231"/>
      <c r="C272" s="232"/>
      <c r="D272" s="190" t="s">
        <v>140</v>
      </c>
      <c r="E272" s="233" t="s">
        <v>19</v>
      </c>
      <c r="F272" s="234" t="s">
        <v>291</v>
      </c>
      <c r="G272" s="232"/>
      <c r="H272" s="235">
        <v>7324.125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140</v>
      </c>
      <c r="AU272" s="241" t="s">
        <v>82</v>
      </c>
      <c r="AV272" s="16" t="s">
        <v>138</v>
      </c>
      <c r="AW272" s="16" t="s">
        <v>33</v>
      </c>
      <c r="AX272" s="16" t="s">
        <v>80</v>
      </c>
      <c r="AY272" s="241" t="s">
        <v>131</v>
      </c>
    </row>
    <row r="273" spans="1:65" s="2" customFormat="1" ht="22.8">
      <c r="A273" s="36"/>
      <c r="B273" s="37"/>
      <c r="C273" s="221" t="s">
        <v>396</v>
      </c>
      <c r="D273" s="221" t="s">
        <v>262</v>
      </c>
      <c r="E273" s="222" t="s">
        <v>1012</v>
      </c>
      <c r="F273" s="223" t="s">
        <v>1013</v>
      </c>
      <c r="G273" s="224" t="s">
        <v>185</v>
      </c>
      <c r="H273" s="225">
        <v>2.446</v>
      </c>
      <c r="I273" s="226"/>
      <c r="J273" s="227">
        <f>ROUND(I273*H273,2)</f>
        <v>0</v>
      </c>
      <c r="K273" s="223" t="s">
        <v>151</v>
      </c>
      <c r="L273" s="228"/>
      <c r="M273" s="229" t="s">
        <v>19</v>
      </c>
      <c r="N273" s="230" t="s">
        <v>43</v>
      </c>
      <c r="O273" s="66"/>
      <c r="P273" s="184">
        <f>O273*H273</f>
        <v>0</v>
      </c>
      <c r="Q273" s="184">
        <v>1</v>
      </c>
      <c r="R273" s="184">
        <f>Q273*H273</f>
        <v>2.446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266</v>
      </c>
      <c r="AT273" s="186" t="s">
        <v>262</v>
      </c>
      <c r="AU273" s="186" t="s">
        <v>82</v>
      </c>
      <c r="AY273" s="19" t="s">
        <v>131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80</v>
      </c>
      <c r="BK273" s="187">
        <f>ROUND(I273*H273,2)</f>
        <v>0</v>
      </c>
      <c r="BL273" s="19" t="s">
        <v>227</v>
      </c>
      <c r="BM273" s="186" t="s">
        <v>1014</v>
      </c>
    </row>
    <row r="274" spans="2:51" s="13" customFormat="1" ht="20.4">
      <c r="B274" s="188"/>
      <c r="C274" s="189"/>
      <c r="D274" s="190" t="s">
        <v>140</v>
      </c>
      <c r="E274" s="191" t="s">
        <v>19</v>
      </c>
      <c r="F274" s="192" t="s">
        <v>1015</v>
      </c>
      <c r="G274" s="189"/>
      <c r="H274" s="191" t="s">
        <v>19</v>
      </c>
      <c r="I274" s="193"/>
      <c r="J274" s="189"/>
      <c r="K274" s="189"/>
      <c r="L274" s="194"/>
      <c r="M274" s="195"/>
      <c r="N274" s="196"/>
      <c r="O274" s="196"/>
      <c r="P274" s="196"/>
      <c r="Q274" s="196"/>
      <c r="R274" s="196"/>
      <c r="S274" s="196"/>
      <c r="T274" s="197"/>
      <c r="AT274" s="198" t="s">
        <v>140</v>
      </c>
      <c r="AU274" s="198" t="s">
        <v>82</v>
      </c>
      <c r="AV274" s="13" t="s">
        <v>80</v>
      </c>
      <c r="AW274" s="13" t="s">
        <v>33</v>
      </c>
      <c r="AX274" s="13" t="s">
        <v>72</v>
      </c>
      <c r="AY274" s="198" t="s">
        <v>131</v>
      </c>
    </row>
    <row r="275" spans="2:51" s="13" customFormat="1" ht="12">
      <c r="B275" s="188"/>
      <c r="C275" s="189"/>
      <c r="D275" s="190" t="s">
        <v>140</v>
      </c>
      <c r="E275" s="191" t="s">
        <v>19</v>
      </c>
      <c r="F275" s="192" t="s">
        <v>1016</v>
      </c>
      <c r="G275" s="189"/>
      <c r="H275" s="191" t="s">
        <v>19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140</v>
      </c>
      <c r="AU275" s="198" t="s">
        <v>82</v>
      </c>
      <c r="AV275" s="13" t="s">
        <v>80</v>
      </c>
      <c r="AW275" s="13" t="s">
        <v>33</v>
      </c>
      <c r="AX275" s="13" t="s">
        <v>72</v>
      </c>
      <c r="AY275" s="198" t="s">
        <v>131</v>
      </c>
    </row>
    <row r="276" spans="2:51" s="14" customFormat="1" ht="12">
      <c r="B276" s="199"/>
      <c r="C276" s="200"/>
      <c r="D276" s="190" t="s">
        <v>140</v>
      </c>
      <c r="E276" s="201" t="s">
        <v>19</v>
      </c>
      <c r="F276" s="202" t="s">
        <v>1017</v>
      </c>
      <c r="G276" s="200"/>
      <c r="H276" s="203">
        <v>2.446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140</v>
      </c>
      <c r="AU276" s="209" t="s">
        <v>82</v>
      </c>
      <c r="AV276" s="14" t="s">
        <v>82</v>
      </c>
      <c r="AW276" s="14" t="s">
        <v>33</v>
      </c>
      <c r="AX276" s="14" t="s">
        <v>80</v>
      </c>
      <c r="AY276" s="209" t="s">
        <v>131</v>
      </c>
    </row>
    <row r="277" spans="1:65" s="2" customFormat="1" ht="22.8">
      <c r="A277" s="36"/>
      <c r="B277" s="37"/>
      <c r="C277" s="221" t="s">
        <v>401</v>
      </c>
      <c r="D277" s="221" t="s">
        <v>262</v>
      </c>
      <c r="E277" s="222" t="s">
        <v>1018</v>
      </c>
      <c r="F277" s="223" t="s">
        <v>1019</v>
      </c>
      <c r="G277" s="224" t="s">
        <v>185</v>
      </c>
      <c r="H277" s="225">
        <v>0.174</v>
      </c>
      <c r="I277" s="226"/>
      <c r="J277" s="227">
        <f>ROUND(I277*H277,2)</f>
        <v>0</v>
      </c>
      <c r="K277" s="223" t="s">
        <v>151</v>
      </c>
      <c r="L277" s="228"/>
      <c r="M277" s="229" t="s">
        <v>19</v>
      </c>
      <c r="N277" s="230" t="s">
        <v>43</v>
      </c>
      <c r="O277" s="66"/>
      <c r="P277" s="184">
        <f>O277*H277</f>
        <v>0</v>
      </c>
      <c r="Q277" s="184">
        <v>1</v>
      </c>
      <c r="R277" s="184">
        <f>Q277*H277</f>
        <v>0.174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266</v>
      </c>
      <c r="AT277" s="186" t="s">
        <v>262</v>
      </c>
      <c r="AU277" s="186" t="s">
        <v>82</v>
      </c>
      <c r="AY277" s="19" t="s">
        <v>131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80</v>
      </c>
      <c r="BK277" s="187">
        <f>ROUND(I277*H277,2)</f>
        <v>0</v>
      </c>
      <c r="BL277" s="19" t="s">
        <v>227</v>
      </c>
      <c r="BM277" s="186" t="s">
        <v>1020</v>
      </c>
    </row>
    <row r="278" spans="2:51" s="13" customFormat="1" ht="20.4">
      <c r="B278" s="188"/>
      <c r="C278" s="189"/>
      <c r="D278" s="190" t="s">
        <v>140</v>
      </c>
      <c r="E278" s="191" t="s">
        <v>19</v>
      </c>
      <c r="F278" s="192" t="s">
        <v>1021</v>
      </c>
      <c r="G278" s="189"/>
      <c r="H278" s="191" t="s">
        <v>19</v>
      </c>
      <c r="I278" s="193"/>
      <c r="J278" s="189"/>
      <c r="K278" s="189"/>
      <c r="L278" s="194"/>
      <c r="M278" s="195"/>
      <c r="N278" s="196"/>
      <c r="O278" s="196"/>
      <c r="P278" s="196"/>
      <c r="Q278" s="196"/>
      <c r="R278" s="196"/>
      <c r="S278" s="196"/>
      <c r="T278" s="197"/>
      <c r="AT278" s="198" t="s">
        <v>140</v>
      </c>
      <c r="AU278" s="198" t="s">
        <v>82</v>
      </c>
      <c r="AV278" s="13" t="s">
        <v>80</v>
      </c>
      <c r="AW278" s="13" t="s">
        <v>33</v>
      </c>
      <c r="AX278" s="13" t="s">
        <v>72</v>
      </c>
      <c r="AY278" s="198" t="s">
        <v>131</v>
      </c>
    </row>
    <row r="279" spans="2:51" s="13" customFormat="1" ht="12">
      <c r="B279" s="188"/>
      <c r="C279" s="189"/>
      <c r="D279" s="190" t="s">
        <v>140</v>
      </c>
      <c r="E279" s="191" t="s">
        <v>19</v>
      </c>
      <c r="F279" s="192" t="s">
        <v>1016</v>
      </c>
      <c r="G279" s="189"/>
      <c r="H279" s="191" t="s">
        <v>19</v>
      </c>
      <c r="I279" s="193"/>
      <c r="J279" s="189"/>
      <c r="K279" s="189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140</v>
      </c>
      <c r="AU279" s="198" t="s">
        <v>82</v>
      </c>
      <c r="AV279" s="13" t="s">
        <v>80</v>
      </c>
      <c r="AW279" s="13" t="s">
        <v>33</v>
      </c>
      <c r="AX279" s="13" t="s">
        <v>72</v>
      </c>
      <c r="AY279" s="198" t="s">
        <v>131</v>
      </c>
    </row>
    <row r="280" spans="2:51" s="14" customFormat="1" ht="12">
      <c r="B280" s="199"/>
      <c r="C280" s="200"/>
      <c r="D280" s="190" t="s">
        <v>140</v>
      </c>
      <c r="E280" s="201" t="s">
        <v>19</v>
      </c>
      <c r="F280" s="202" t="s">
        <v>1022</v>
      </c>
      <c r="G280" s="200"/>
      <c r="H280" s="203">
        <v>0.174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140</v>
      </c>
      <c r="AU280" s="209" t="s">
        <v>82</v>
      </c>
      <c r="AV280" s="14" t="s">
        <v>82</v>
      </c>
      <c r="AW280" s="14" t="s">
        <v>33</v>
      </c>
      <c r="AX280" s="14" t="s">
        <v>80</v>
      </c>
      <c r="AY280" s="209" t="s">
        <v>131</v>
      </c>
    </row>
    <row r="281" spans="1:65" s="2" customFormat="1" ht="16.5" customHeight="1">
      <c r="A281" s="36"/>
      <c r="B281" s="37"/>
      <c r="C281" s="221" t="s">
        <v>407</v>
      </c>
      <c r="D281" s="221" t="s">
        <v>262</v>
      </c>
      <c r="E281" s="222" t="s">
        <v>1023</v>
      </c>
      <c r="F281" s="223" t="s">
        <v>1024</v>
      </c>
      <c r="G281" s="224" t="s">
        <v>185</v>
      </c>
      <c r="H281" s="225">
        <v>2.893</v>
      </c>
      <c r="I281" s="226"/>
      <c r="J281" s="227">
        <f>ROUND(I281*H281,2)</f>
        <v>0</v>
      </c>
      <c r="K281" s="223" t="s">
        <v>137</v>
      </c>
      <c r="L281" s="228"/>
      <c r="M281" s="229" t="s">
        <v>19</v>
      </c>
      <c r="N281" s="230" t="s">
        <v>43</v>
      </c>
      <c r="O281" s="66"/>
      <c r="P281" s="184">
        <f>O281*H281</f>
        <v>0</v>
      </c>
      <c r="Q281" s="184">
        <v>1</v>
      </c>
      <c r="R281" s="184">
        <f>Q281*H281</f>
        <v>2.893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266</v>
      </c>
      <c r="AT281" s="186" t="s">
        <v>262</v>
      </c>
      <c r="AU281" s="186" t="s">
        <v>82</v>
      </c>
      <c r="AY281" s="19" t="s">
        <v>131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80</v>
      </c>
      <c r="BK281" s="187">
        <f>ROUND(I281*H281,2)</f>
        <v>0</v>
      </c>
      <c r="BL281" s="19" t="s">
        <v>227</v>
      </c>
      <c r="BM281" s="186" t="s">
        <v>1025</v>
      </c>
    </row>
    <row r="282" spans="2:51" s="13" customFormat="1" ht="12">
      <c r="B282" s="188"/>
      <c r="C282" s="189"/>
      <c r="D282" s="190" t="s">
        <v>140</v>
      </c>
      <c r="E282" s="191" t="s">
        <v>19</v>
      </c>
      <c r="F282" s="192" t="s">
        <v>1026</v>
      </c>
      <c r="G282" s="189"/>
      <c r="H282" s="191" t="s">
        <v>19</v>
      </c>
      <c r="I282" s="193"/>
      <c r="J282" s="189"/>
      <c r="K282" s="189"/>
      <c r="L282" s="194"/>
      <c r="M282" s="195"/>
      <c r="N282" s="196"/>
      <c r="O282" s="196"/>
      <c r="P282" s="196"/>
      <c r="Q282" s="196"/>
      <c r="R282" s="196"/>
      <c r="S282" s="196"/>
      <c r="T282" s="197"/>
      <c r="AT282" s="198" t="s">
        <v>140</v>
      </c>
      <c r="AU282" s="198" t="s">
        <v>82</v>
      </c>
      <c r="AV282" s="13" t="s">
        <v>80</v>
      </c>
      <c r="AW282" s="13" t="s">
        <v>33</v>
      </c>
      <c r="AX282" s="13" t="s">
        <v>72</v>
      </c>
      <c r="AY282" s="198" t="s">
        <v>131</v>
      </c>
    </row>
    <row r="283" spans="2:51" s="13" customFormat="1" ht="12">
      <c r="B283" s="188"/>
      <c r="C283" s="189"/>
      <c r="D283" s="190" t="s">
        <v>140</v>
      </c>
      <c r="E283" s="191" t="s">
        <v>19</v>
      </c>
      <c r="F283" s="192" t="s">
        <v>1027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140</v>
      </c>
      <c r="AU283" s="198" t="s">
        <v>82</v>
      </c>
      <c r="AV283" s="13" t="s">
        <v>80</v>
      </c>
      <c r="AW283" s="13" t="s">
        <v>33</v>
      </c>
      <c r="AX283" s="13" t="s">
        <v>72</v>
      </c>
      <c r="AY283" s="198" t="s">
        <v>131</v>
      </c>
    </row>
    <row r="284" spans="2:51" s="14" customFormat="1" ht="20.4">
      <c r="B284" s="199"/>
      <c r="C284" s="200"/>
      <c r="D284" s="190" t="s">
        <v>140</v>
      </c>
      <c r="E284" s="201" t="s">
        <v>19</v>
      </c>
      <c r="F284" s="202" t="s">
        <v>1028</v>
      </c>
      <c r="G284" s="200"/>
      <c r="H284" s="203">
        <v>2.893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140</v>
      </c>
      <c r="AU284" s="209" t="s">
        <v>82</v>
      </c>
      <c r="AV284" s="14" t="s">
        <v>82</v>
      </c>
      <c r="AW284" s="14" t="s">
        <v>33</v>
      </c>
      <c r="AX284" s="14" t="s">
        <v>80</v>
      </c>
      <c r="AY284" s="209" t="s">
        <v>131</v>
      </c>
    </row>
    <row r="285" spans="1:65" s="2" customFormat="1" ht="16.5" customHeight="1">
      <c r="A285" s="36"/>
      <c r="B285" s="37"/>
      <c r="C285" s="221" t="s">
        <v>412</v>
      </c>
      <c r="D285" s="221" t="s">
        <v>262</v>
      </c>
      <c r="E285" s="222" t="s">
        <v>1029</v>
      </c>
      <c r="F285" s="223" t="s">
        <v>1030</v>
      </c>
      <c r="G285" s="224" t="s">
        <v>185</v>
      </c>
      <c r="H285" s="225">
        <v>2.886</v>
      </c>
      <c r="I285" s="226"/>
      <c r="J285" s="227">
        <f>ROUND(I285*H285,2)</f>
        <v>0</v>
      </c>
      <c r="K285" s="223" t="s">
        <v>137</v>
      </c>
      <c r="L285" s="228"/>
      <c r="M285" s="229" t="s">
        <v>19</v>
      </c>
      <c r="N285" s="230" t="s">
        <v>43</v>
      </c>
      <c r="O285" s="66"/>
      <c r="P285" s="184">
        <f>O285*H285</f>
        <v>0</v>
      </c>
      <c r="Q285" s="184">
        <v>1</v>
      </c>
      <c r="R285" s="184">
        <f>Q285*H285</f>
        <v>2.886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266</v>
      </c>
      <c r="AT285" s="186" t="s">
        <v>262</v>
      </c>
      <c r="AU285" s="186" t="s">
        <v>82</v>
      </c>
      <c r="AY285" s="19" t="s">
        <v>131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80</v>
      </c>
      <c r="BK285" s="187">
        <f>ROUND(I285*H285,2)</f>
        <v>0</v>
      </c>
      <c r="BL285" s="19" t="s">
        <v>227</v>
      </c>
      <c r="BM285" s="186" t="s">
        <v>1031</v>
      </c>
    </row>
    <row r="286" spans="2:51" s="13" customFormat="1" ht="12">
      <c r="B286" s="188"/>
      <c r="C286" s="189"/>
      <c r="D286" s="190" t="s">
        <v>140</v>
      </c>
      <c r="E286" s="191" t="s">
        <v>19</v>
      </c>
      <c r="F286" s="192" t="s">
        <v>1026</v>
      </c>
      <c r="G286" s="189"/>
      <c r="H286" s="191" t="s">
        <v>19</v>
      </c>
      <c r="I286" s="193"/>
      <c r="J286" s="189"/>
      <c r="K286" s="189"/>
      <c r="L286" s="194"/>
      <c r="M286" s="195"/>
      <c r="N286" s="196"/>
      <c r="O286" s="196"/>
      <c r="P286" s="196"/>
      <c r="Q286" s="196"/>
      <c r="R286" s="196"/>
      <c r="S286" s="196"/>
      <c r="T286" s="197"/>
      <c r="AT286" s="198" t="s">
        <v>140</v>
      </c>
      <c r="AU286" s="198" t="s">
        <v>82</v>
      </c>
      <c r="AV286" s="13" t="s">
        <v>80</v>
      </c>
      <c r="AW286" s="13" t="s">
        <v>33</v>
      </c>
      <c r="AX286" s="13" t="s">
        <v>72</v>
      </c>
      <c r="AY286" s="198" t="s">
        <v>131</v>
      </c>
    </row>
    <row r="287" spans="2:51" s="13" customFormat="1" ht="12">
      <c r="B287" s="188"/>
      <c r="C287" s="189"/>
      <c r="D287" s="190" t="s">
        <v>140</v>
      </c>
      <c r="E287" s="191" t="s">
        <v>19</v>
      </c>
      <c r="F287" s="192" t="s">
        <v>1027</v>
      </c>
      <c r="G287" s="189"/>
      <c r="H287" s="191" t="s">
        <v>19</v>
      </c>
      <c r="I287" s="193"/>
      <c r="J287" s="189"/>
      <c r="K287" s="189"/>
      <c r="L287" s="194"/>
      <c r="M287" s="195"/>
      <c r="N287" s="196"/>
      <c r="O287" s="196"/>
      <c r="P287" s="196"/>
      <c r="Q287" s="196"/>
      <c r="R287" s="196"/>
      <c r="S287" s="196"/>
      <c r="T287" s="197"/>
      <c r="AT287" s="198" t="s">
        <v>140</v>
      </c>
      <c r="AU287" s="198" t="s">
        <v>82</v>
      </c>
      <c r="AV287" s="13" t="s">
        <v>80</v>
      </c>
      <c r="AW287" s="13" t="s">
        <v>33</v>
      </c>
      <c r="AX287" s="13" t="s">
        <v>72</v>
      </c>
      <c r="AY287" s="198" t="s">
        <v>131</v>
      </c>
    </row>
    <row r="288" spans="2:51" s="14" customFormat="1" ht="20.4">
      <c r="B288" s="199"/>
      <c r="C288" s="200"/>
      <c r="D288" s="190" t="s">
        <v>140</v>
      </c>
      <c r="E288" s="201" t="s">
        <v>19</v>
      </c>
      <c r="F288" s="202" t="s">
        <v>1032</v>
      </c>
      <c r="G288" s="200"/>
      <c r="H288" s="203">
        <v>2.886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140</v>
      </c>
      <c r="AU288" s="209" t="s">
        <v>82</v>
      </c>
      <c r="AV288" s="14" t="s">
        <v>82</v>
      </c>
      <c r="AW288" s="14" t="s">
        <v>33</v>
      </c>
      <c r="AX288" s="14" t="s">
        <v>80</v>
      </c>
      <c r="AY288" s="209" t="s">
        <v>131</v>
      </c>
    </row>
    <row r="289" spans="1:65" s="2" customFormat="1" ht="33" customHeight="1">
      <c r="A289" s="36"/>
      <c r="B289" s="37"/>
      <c r="C289" s="175" t="s">
        <v>417</v>
      </c>
      <c r="D289" s="175" t="s">
        <v>133</v>
      </c>
      <c r="E289" s="176" t="s">
        <v>1033</v>
      </c>
      <c r="F289" s="177" t="s">
        <v>1034</v>
      </c>
      <c r="G289" s="178" t="s">
        <v>670</v>
      </c>
      <c r="H289" s="179">
        <v>161.04</v>
      </c>
      <c r="I289" s="180"/>
      <c r="J289" s="181">
        <f>ROUND(I289*H289,2)</f>
        <v>0</v>
      </c>
      <c r="K289" s="177" t="s">
        <v>137</v>
      </c>
      <c r="L289" s="41"/>
      <c r="M289" s="182" t="s">
        <v>19</v>
      </c>
      <c r="N289" s="183" t="s">
        <v>43</v>
      </c>
      <c r="O289" s="66"/>
      <c r="P289" s="184">
        <f>O289*H289</f>
        <v>0</v>
      </c>
      <c r="Q289" s="184">
        <v>0</v>
      </c>
      <c r="R289" s="184">
        <f>Q289*H289</f>
        <v>0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227</v>
      </c>
      <c r="AT289" s="186" t="s">
        <v>133</v>
      </c>
      <c r="AU289" s="186" t="s">
        <v>82</v>
      </c>
      <c r="AY289" s="19" t="s">
        <v>131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80</v>
      </c>
      <c r="BK289" s="187">
        <f>ROUND(I289*H289,2)</f>
        <v>0</v>
      </c>
      <c r="BL289" s="19" t="s">
        <v>227</v>
      </c>
      <c r="BM289" s="186" t="s">
        <v>1035</v>
      </c>
    </row>
    <row r="290" spans="2:51" s="13" customFormat="1" ht="12">
      <c r="B290" s="188"/>
      <c r="C290" s="189"/>
      <c r="D290" s="190" t="s">
        <v>140</v>
      </c>
      <c r="E290" s="191" t="s">
        <v>19</v>
      </c>
      <c r="F290" s="192" t="s">
        <v>1036</v>
      </c>
      <c r="G290" s="189"/>
      <c r="H290" s="191" t="s">
        <v>19</v>
      </c>
      <c r="I290" s="193"/>
      <c r="J290" s="189"/>
      <c r="K290" s="189"/>
      <c r="L290" s="194"/>
      <c r="M290" s="195"/>
      <c r="N290" s="196"/>
      <c r="O290" s="196"/>
      <c r="P290" s="196"/>
      <c r="Q290" s="196"/>
      <c r="R290" s="196"/>
      <c r="S290" s="196"/>
      <c r="T290" s="197"/>
      <c r="AT290" s="198" t="s">
        <v>140</v>
      </c>
      <c r="AU290" s="198" t="s">
        <v>82</v>
      </c>
      <c r="AV290" s="13" t="s">
        <v>80</v>
      </c>
      <c r="AW290" s="13" t="s">
        <v>33</v>
      </c>
      <c r="AX290" s="13" t="s">
        <v>72</v>
      </c>
      <c r="AY290" s="198" t="s">
        <v>131</v>
      </c>
    </row>
    <row r="291" spans="2:51" s="13" customFormat="1" ht="12">
      <c r="B291" s="188"/>
      <c r="C291" s="189"/>
      <c r="D291" s="190" t="s">
        <v>140</v>
      </c>
      <c r="E291" s="191" t="s">
        <v>19</v>
      </c>
      <c r="F291" s="192" t="s">
        <v>860</v>
      </c>
      <c r="G291" s="189"/>
      <c r="H291" s="191" t="s">
        <v>19</v>
      </c>
      <c r="I291" s="193"/>
      <c r="J291" s="189"/>
      <c r="K291" s="189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140</v>
      </c>
      <c r="AU291" s="198" t="s">
        <v>82</v>
      </c>
      <c r="AV291" s="13" t="s">
        <v>80</v>
      </c>
      <c r="AW291" s="13" t="s">
        <v>33</v>
      </c>
      <c r="AX291" s="13" t="s">
        <v>72</v>
      </c>
      <c r="AY291" s="198" t="s">
        <v>131</v>
      </c>
    </row>
    <row r="292" spans="2:51" s="14" customFormat="1" ht="12">
      <c r="B292" s="199"/>
      <c r="C292" s="200"/>
      <c r="D292" s="190" t="s">
        <v>140</v>
      </c>
      <c r="E292" s="201" t="s">
        <v>19</v>
      </c>
      <c r="F292" s="202" t="s">
        <v>1004</v>
      </c>
      <c r="G292" s="200"/>
      <c r="H292" s="203">
        <v>161.04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140</v>
      </c>
      <c r="AU292" s="209" t="s">
        <v>82</v>
      </c>
      <c r="AV292" s="14" t="s">
        <v>82</v>
      </c>
      <c r="AW292" s="14" t="s">
        <v>33</v>
      </c>
      <c r="AX292" s="14" t="s">
        <v>80</v>
      </c>
      <c r="AY292" s="209" t="s">
        <v>131</v>
      </c>
    </row>
    <row r="293" spans="1:65" s="2" customFormat="1" ht="33" customHeight="1">
      <c r="A293" s="36"/>
      <c r="B293" s="37"/>
      <c r="C293" s="175" t="s">
        <v>423</v>
      </c>
      <c r="D293" s="175" t="s">
        <v>133</v>
      </c>
      <c r="E293" s="176" t="s">
        <v>1037</v>
      </c>
      <c r="F293" s="177" t="s">
        <v>1038</v>
      </c>
      <c r="G293" s="178" t="s">
        <v>670</v>
      </c>
      <c r="H293" s="179">
        <v>7324.125</v>
      </c>
      <c r="I293" s="180"/>
      <c r="J293" s="181">
        <f>ROUND(I293*H293,2)</f>
        <v>0</v>
      </c>
      <c r="K293" s="177" t="s">
        <v>137</v>
      </c>
      <c r="L293" s="41"/>
      <c r="M293" s="182" t="s">
        <v>19</v>
      </c>
      <c r="N293" s="183" t="s">
        <v>43</v>
      </c>
      <c r="O293" s="66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227</v>
      </c>
      <c r="AT293" s="186" t="s">
        <v>133</v>
      </c>
      <c r="AU293" s="186" t="s">
        <v>82</v>
      </c>
      <c r="AY293" s="19" t="s">
        <v>131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80</v>
      </c>
      <c r="BK293" s="187">
        <f>ROUND(I293*H293,2)</f>
        <v>0</v>
      </c>
      <c r="BL293" s="19" t="s">
        <v>227</v>
      </c>
      <c r="BM293" s="186" t="s">
        <v>1039</v>
      </c>
    </row>
    <row r="294" spans="2:51" s="13" customFormat="1" ht="12">
      <c r="B294" s="188"/>
      <c r="C294" s="189"/>
      <c r="D294" s="190" t="s">
        <v>140</v>
      </c>
      <c r="E294" s="191" t="s">
        <v>19</v>
      </c>
      <c r="F294" s="192" t="s">
        <v>1036</v>
      </c>
      <c r="G294" s="189"/>
      <c r="H294" s="191" t="s">
        <v>19</v>
      </c>
      <c r="I294" s="193"/>
      <c r="J294" s="189"/>
      <c r="K294" s="189"/>
      <c r="L294" s="194"/>
      <c r="M294" s="195"/>
      <c r="N294" s="196"/>
      <c r="O294" s="196"/>
      <c r="P294" s="196"/>
      <c r="Q294" s="196"/>
      <c r="R294" s="196"/>
      <c r="S294" s="196"/>
      <c r="T294" s="197"/>
      <c r="AT294" s="198" t="s">
        <v>140</v>
      </c>
      <c r="AU294" s="198" t="s">
        <v>82</v>
      </c>
      <c r="AV294" s="13" t="s">
        <v>80</v>
      </c>
      <c r="AW294" s="13" t="s">
        <v>33</v>
      </c>
      <c r="AX294" s="13" t="s">
        <v>72</v>
      </c>
      <c r="AY294" s="198" t="s">
        <v>131</v>
      </c>
    </row>
    <row r="295" spans="2:51" s="13" customFormat="1" ht="12">
      <c r="B295" s="188"/>
      <c r="C295" s="189"/>
      <c r="D295" s="190" t="s">
        <v>140</v>
      </c>
      <c r="E295" s="191" t="s">
        <v>19</v>
      </c>
      <c r="F295" s="192" t="s">
        <v>860</v>
      </c>
      <c r="G295" s="189"/>
      <c r="H295" s="191" t="s">
        <v>19</v>
      </c>
      <c r="I295" s="193"/>
      <c r="J295" s="189"/>
      <c r="K295" s="189"/>
      <c r="L295" s="194"/>
      <c r="M295" s="195"/>
      <c r="N295" s="196"/>
      <c r="O295" s="196"/>
      <c r="P295" s="196"/>
      <c r="Q295" s="196"/>
      <c r="R295" s="196"/>
      <c r="S295" s="196"/>
      <c r="T295" s="197"/>
      <c r="AT295" s="198" t="s">
        <v>140</v>
      </c>
      <c r="AU295" s="198" t="s">
        <v>82</v>
      </c>
      <c r="AV295" s="13" t="s">
        <v>80</v>
      </c>
      <c r="AW295" s="13" t="s">
        <v>33</v>
      </c>
      <c r="AX295" s="13" t="s">
        <v>72</v>
      </c>
      <c r="AY295" s="198" t="s">
        <v>131</v>
      </c>
    </row>
    <row r="296" spans="2:51" s="14" customFormat="1" ht="12">
      <c r="B296" s="199"/>
      <c r="C296" s="200"/>
      <c r="D296" s="190" t="s">
        <v>140</v>
      </c>
      <c r="E296" s="201" t="s">
        <v>19</v>
      </c>
      <c r="F296" s="202" t="s">
        <v>1008</v>
      </c>
      <c r="G296" s="200"/>
      <c r="H296" s="203">
        <v>1873.925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140</v>
      </c>
      <c r="AU296" s="209" t="s">
        <v>82</v>
      </c>
      <c r="AV296" s="14" t="s">
        <v>82</v>
      </c>
      <c r="AW296" s="14" t="s">
        <v>33</v>
      </c>
      <c r="AX296" s="14" t="s">
        <v>72</v>
      </c>
      <c r="AY296" s="209" t="s">
        <v>131</v>
      </c>
    </row>
    <row r="297" spans="2:51" s="14" customFormat="1" ht="12">
      <c r="B297" s="199"/>
      <c r="C297" s="200"/>
      <c r="D297" s="190" t="s">
        <v>140</v>
      </c>
      <c r="E297" s="201" t="s">
        <v>19</v>
      </c>
      <c r="F297" s="202" t="s">
        <v>1009</v>
      </c>
      <c r="G297" s="200"/>
      <c r="H297" s="203">
        <v>2678.4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140</v>
      </c>
      <c r="AU297" s="209" t="s">
        <v>82</v>
      </c>
      <c r="AV297" s="14" t="s">
        <v>82</v>
      </c>
      <c r="AW297" s="14" t="s">
        <v>33</v>
      </c>
      <c r="AX297" s="14" t="s">
        <v>72</v>
      </c>
      <c r="AY297" s="209" t="s">
        <v>131</v>
      </c>
    </row>
    <row r="298" spans="2:51" s="14" customFormat="1" ht="12">
      <c r="B298" s="199"/>
      <c r="C298" s="200"/>
      <c r="D298" s="190" t="s">
        <v>140</v>
      </c>
      <c r="E298" s="201" t="s">
        <v>19</v>
      </c>
      <c r="F298" s="202" t="s">
        <v>1010</v>
      </c>
      <c r="G298" s="200"/>
      <c r="H298" s="203">
        <v>2671.8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140</v>
      </c>
      <c r="AU298" s="209" t="s">
        <v>82</v>
      </c>
      <c r="AV298" s="14" t="s">
        <v>82</v>
      </c>
      <c r="AW298" s="14" t="s">
        <v>33</v>
      </c>
      <c r="AX298" s="14" t="s">
        <v>72</v>
      </c>
      <c r="AY298" s="209" t="s">
        <v>131</v>
      </c>
    </row>
    <row r="299" spans="2:51" s="14" customFormat="1" ht="20.4">
      <c r="B299" s="199"/>
      <c r="C299" s="200"/>
      <c r="D299" s="190" t="s">
        <v>140</v>
      </c>
      <c r="E299" s="201" t="s">
        <v>19</v>
      </c>
      <c r="F299" s="202" t="s">
        <v>1011</v>
      </c>
      <c r="G299" s="200"/>
      <c r="H299" s="203">
        <v>100</v>
      </c>
      <c r="I299" s="204"/>
      <c r="J299" s="200"/>
      <c r="K299" s="200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140</v>
      </c>
      <c r="AU299" s="209" t="s">
        <v>82</v>
      </c>
      <c r="AV299" s="14" t="s">
        <v>82</v>
      </c>
      <c r="AW299" s="14" t="s">
        <v>33</v>
      </c>
      <c r="AX299" s="14" t="s">
        <v>72</v>
      </c>
      <c r="AY299" s="209" t="s">
        <v>131</v>
      </c>
    </row>
    <row r="300" spans="2:51" s="16" customFormat="1" ht="12">
      <c r="B300" s="231"/>
      <c r="C300" s="232"/>
      <c r="D300" s="190" t="s">
        <v>140</v>
      </c>
      <c r="E300" s="233" t="s">
        <v>19</v>
      </c>
      <c r="F300" s="234" t="s">
        <v>291</v>
      </c>
      <c r="G300" s="232"/>
      <c r="H300" s="235">
        <v>7324.125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140</v>
      </c>
      <c r="AU300" s="241" t="s">
        <v>82</v>
      </c>
      <c r="AV300" s="16" t="s">
        <v>138</v>
      </c>
      <c r="AW300" s="16" t="s">
        <v>33</v>
      </c>
      <c r="AX300" s="16" t="s">
        <v>80</v>
      </c>
      <c r="AY300" s="241" t="s">
        <v>131</v>
      </c>
    </row>
    <row r="301" spans="1:65" s="2" customFormat="1" ht="44.25" customHeight="1">
      <c r="A301" s="36"/>
      <c r="B301" s="37"/>
      <c r="C301" s="175" t="s">
        <v>432</v>
      </c>
      <c r="D301" s="175" t="s">
        <v>133</v>
      </c>
      <c r="E301" s="176" t="s">
        <v>1040</v>
      </c>
      <c r="F301" s="177" t="s">
        <v>1041</v>
      </c>
      <c r="G301" s="178" t="s">
        <v>973</v>
      </c>
      <c r="H301" s="245"/>
      <c r="I301" s="180"/>
      <c r="J301" s="181">
        <f>ROUND(I301*H301,2)</f>
        <v>0</v>
      </c>
      <c r="K301" s="177" t="s">
        <v>151</v>
      </c>
      <c r="L301" s="41"/>
      <c r="M301" s="246" t="s">
        <v>19</v>
      </c>
      <c r="N301" s="247" t="s">
        <v>43</v>
      </c>
      <c r="O301" s="248"/>
      <c r="P301" s="249">
        <f>O301*H301</f>
        <v>0</v>
      </c>
      <c r="Q301" s="249">
        <v>0</v>
      </c>
      <c r="R301" s="249">
        <f>Q301*H301</f>
        <v>0</v>
      </c>
      <c r="S301" s="249">
        <v>0</v>
      </c>
      <c r="T301" s="25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227</v>
      </c>
      <c r="AT301" s="186" t="s">
        <v>133</v>
      </c>
      <c r="AU301" s="186" t="s">
        <v>82</v>
      </c>
      <c r="AY301" s="19" t="s">
        <v>131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80</v>
      </c>
      <c r="BK301" s="187">
        <f>ROUND(I301*H301,2)</f>
        <v>0</v>
      </c>
      <c r="BL301" s="19" t="s">
        <v>227</v>
      </c>
      <c r="BM301" s="186" t="s">
        <v>1042</v>
      </c>
    </row>
    <row r="302" spans="1:31" s="2" customFormat="1" ht="6.9" customHeight="1">
      <c r="A302" s="36"/>
      <c r="B302" s="49"/>
      <c r="C302" s="50"/>
      <c r="D302" s="50"/>
      <c r="E302" s="50"/>
      <c r="F302" s="50"/>
      <c r="G302" s="50"/>
      <c r="H302" s="50"/>
      <c r="I302" s="50"/>
      <c r="J302" s="50"/>
      <c r="K302" s="50"/>
      <c r="L302" s="41"/>
      <c r="M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</row>
  </sheetData>
  <sheetProtection algorithmName="SHA-512" hashValue="nZI1cw4GzSUw6z62RUU0LIHvyZ9huh86J+n0BT6v2NOjG90+qLbhxU3nqz76QnQojI3JmyX/marTMm66Gr+7OQ==" saltValue="ww24EngjsoIMlkwMRX9LaCtQ0Ucb20dLNB+SsNIchgsx4zeN9ulZhy2FyVIc5uS3kaXeKetju4K+tOrYmsR4Yg==" spinCount="100000" sheet="1" objects="1" scenarios="1" formatColumns="0" formatRows="0" autoFilter="0"/>
  <autoFilter ref="C86:K30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 topLeftCell="A96">
      <selection activeCell="X114" sqref="X1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9" t="s">
        <v>91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5" t="str">
        <f>'Rekapitulace stavby'!K6</f>
        <v>Kostel sv.Václava v Opavě - oprava střechy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1043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12.11.2020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ROUND(J83,2)</f>
        <v>600000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42</v>
      </c>
      <c r="E33" s="107" t="s">
        <v>43</v>
      </c>
      <c r="F33" s="119">
        <f>ROUND((SUM(BE83:BE126)),2)</f>
        <v>600000</v>
      </c>
      <c r="G33" s="36"/>
      <c r="H33" s="36"/>
      <c r="I33" s="120">
        <v>0.21</v>
      </c>
      <c r="J33" s="119">
        <f>ROUND(((SUM(BE83:BE126))*I33),2)</f>
        <v>126000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44</v>
      </c>
      <c r="F34" s="119">
        <f>ROUND((SUM(BF83:BF126)),2)</f>
        <v>0</v>
      </c>
      <c r="G34" s="36"/>
      <c r="H34" s="36"/>
      <c r="I34" s="120">
        <v>0.15</v>
      </c>
      <c r="J34" s="119">
        <f>ROUND(((SUM(BF83:BF126))*I34),2)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45</v>
      </c>
      <c r="F35" s="119">
        <f>ROUND((SUM(BG83:BG126)),2)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46</v>
      </c>
      <c r="F36" s="119">
        <f>ROUND((SUM(BH83:BH126)),2)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47</v>
      </c>
      <c r="F37" s="119">
        <f>ROUND((SUM(BI83:BI126)),2)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726000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Kostel sv.Václava v Opavě - oprava střechy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1" t="str">
        <f>E9</f>
        <v>VN a ON - Vedlejší a ostatní náklady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Opava</v>
      </c>
      <c r="G52" s="38"/>
      <c r="H52" s="38"/>
      <c r="I52" s="31" t="s">
        <v>23</v>
      </c>
      <c r="J52" s="61" t="str">
        <f>IF(J12="","",J12)</f>
        <v>12.11.2020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Satutární město Opava, Horní náměstí 382/69 Opava</v>
      </c>
      <c r="G54" s="38"/>
      <c r="H54" s="38"/>
      <c r="I54" s="31" t="s">
        <v>31</v>
      </c>
      <c r="J54" s="34" t="str">
        <f>E21</f>
        <v>Ateliér EMMET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Ing.Urbanová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J83</f>
        <v>600000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2:12" s="9" customFormat="1" ht="24.9" customHeight="1">
      <c r="B60" s="136"/>
      <c r="C60" s="137"/>
      <c r="D60" s="138" t="s">
        <v>1044</v>
      </c>
      <c r="E60" s="139"/>
      <c r="F60" s="139"/>
      <c r="G60" s="139"/>
      <c r="H60" s="139"/>
      <c r="I60" s="139"/>
      <c r="J60" s="140">
        <f>J84</f>
        <v>600000</v>
      </c>
      <c r="K60" s="137"/>
      <c r="L60" s="141"/>
    </row>
    <row r="61" spans="2:12" s="9" customFormat="1" ht="24.9" customHeight="1">
      <c r="B61" s="136"/>
      <c r="C61" s="137"/>
      <c r="D61" s="138" t="s">
        <v>1045</v>
      </c>
      <c r="E61" s="139"/>
      <c r="F61" s="139"/>
      <c r="G61" s="139"/>
      <c r="H61" s="139"/>
      <c r="I61" s="139"/>
      <c r="J61" s="140">
        <f>J107</f>
        <v>0</v>
      </c>
      <c r="K61" s="137"/>
      <c r="L61" s="141"/>
    </row>
    <row r="62" spans="2:12" s="10" customFormat="1" ht="19.95" customHeight="1">
      <c r="B62" s="142"/>
      <c r="C62" s="143"/>
      <c r="D62" s="144" t="s">
        <v>1046</v>
      </c>
      <c r="E62" s="145"/>
      <c r="F62" s="145"/>
      <c r="G62" s="145"/>
      <c r="H62" s="145"/>
      <c r="I62" s="145"/>
      <c r="J62" s="146">
        <f>J108</f>
        <v>0</v>
      </c>
      <c r="K62" s="143"/>
      <c r="L62" s="147"/>
    </row>
    <row r="63" spans="2:12" s="9" customFormat="1" ht="24.9" customHeight="1">
      <c r="B63" s="136"/>
      <c r="C63" s="137"/>
      <c r="D63" s="138" t="s">
        <v>1047</v>
      </c>
      <c r="E63" s="139"/>
      <c r="F63" s="139"/>
      <c r="G63" s="139"/>
      <c r="H63" s="139"/>
      <c r="I63" s="139"/>
      <c r="J63" s="140">
        <f>J113</f>
        <v>0</v>
      </c>
      <c r="K63" s="137"/>
      <c r="L63" s="141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5" t="s">
        <v>116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73" t="str">
        <f>E7</f>
        <v>Kostel sv.Václava v Opavě - oprava střechy</v>
      </c>
      <c r="F73" s="374"/>
      <c r="G73" s="374"/>
      <c r="H73" s="374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93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1" t="str">
        <f>E9</f>
        <v>VN a ON - Vedlejší a ostatní náklady</v>
      </c>
      <c r="F75" s="372"/>
      <c r="G75" s="372"/>
      <c r="H75" s="372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Opava</v>
      </c>
      <c r="G77" s="38"/>
      <c r="H77" s="38"/>
      <c r="I77" s="31" t="s">
        <v>23</v>
      </c>
      <c r="J77" s="61" t="str">
        <f>IF(J12="","",J12)</f>
        <v>12.11.2020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31" t="s">
        <v>25</v>
      </c>
      <c r="D79" s="38"/>
      <c r="E79" s="38"/>
      <c r="F79" s="29" t="str">
        <f>E15</f>
        <v>Satutární město Opava, Horní náměstí 382/69 Opava</v>
      </c>
      <c r="G79" s="38"/>
      <c r="H79" s="38"/>
      <c r="I79" s="31" t="s">
        <v>31</v>
      </c>
      <c r="J79" s="34" t="str">
        <f>E21</f>
        <v>Ateliér EMMET s.r.o.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34</v>
      </c>
      <c r="J80" s="34" t="str">
        <f>E24</f>
        <v>Ing.Urbanová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117</v>
      </c>
      <c r="D82" s="151" t="s">
        <v>57</v>
      </c>
      <c r="E82" s="151" t="s">
        <v>53</v>
      </c>
      <c r="F82" s="151" t="s">
        <v>54</v>
      </c>
      <c r="G82" s="151" t="s">
        <v>118</v>
      </c>
      <c r="H82" s="151" t="s">
        <v>119</v>
      </c>
      <c r="I82" s="151" t="s">
        <v>120</v>
      </c>
      <c r="J82" s="151" t="s">
        <v>98</v>
      </c>
      <c r="K82" s="152" t="s">
        <v>121</v>
      </c>
      <c r="L82" s="153"/>
      <c r="M82" s="70" t="s">
        <v>19</v>
      </c>
      <c r="N82" s="71" t="s">
        <v>42</v>
      </c>
      <c r="O82" s="71" t="s">
        <v>122</v>
      </c>
      <c r="P82" s="71" t="s">
        <v>123</v>
      </c>
      <c r="Q82" s="71" t="s">
        <v>124</v>
      </c>
      <c r="R82" s="71" t="s">
        <v>125</v>
      </c>
      <c r="S82" s="71" t="s">
        <v>126</v>
      </c>
      <c r="T82" s="72" t="s">
        <v>127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8" customHeight="1">
      <c r="A83" s="36"/>
      <c r="B83" s="37"/>
      <c r="C83" s="77" t="s">
        <v>128</v>
      </c>
      <c r="D83" s="38"/>
      <c r="E83" s="38"/>
      <c r="F83" s="38"/>
      <c r="G83" s="38"/>
      <c r="H83" s="38"/>
      <c r="I83" s="38"/>
      <c r="J83" s="154">
        <f>J84+J107+J113</f>
        <v>600000</v>
      </c>
      <c r="K83" s="38"/>
      <c r="L83" s="41"/>
      <c r="M83" s="73"/>
      <c r="N83" s="155"/>
      <c r="O83" s="74"/>
      <c r="P83" s="156">
        <f>P84+P107+P113</f>
        <v>0</v>
      </c>
      <c r="Q83" s="74"/>
      <c r="R83" s="156">
        <f>R84+R107+R113</f>
        <v>0</v>
      </c>
      <c r="S83" s="74"/>
      <c r="T83" s="157">
        <f>T84+T107+T113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71</v>
      </c>
      <c r="AU83" s="19" t="s">
        <v>99</v>
      </c>
      <c r="BK83" s="158">
        <f>BK84+BK107+BK113</f>
        <v>600000</v>
      </c>
    </row>
    <row r="84" spans="2:63" s="12" customFormat="1" ht="25.95" customHeight="1">
      <c r="B84" s="159"/>
      <c r="C84" s="160"/>
      <c r="D84" s="161" t="s">
        <v>71</v>
      </c>
      <c r="E84" s="162" t="s">
        <v>1048</v>
      </c>
      <c r="F84" s="162" t="s">
        <v>1049</v>
      </c>
      <c r="G84" s="160"/>
      <c r="H84" s="160"/>
      <c r="I84" s="163"/>
      <c r="J84" s="164">
        <f>BK84</f>
        <v>600000</v>
      </c>
      <c r="K84" s="160"/>
      <c r="L84" s="165"/>
      <c r="M84" s="166"/>
      <c r="N84" s="167"/>
      <c r="O84" s="167"/>
      <c r="P84" s="168">
        <f>SUM(P85:P106)</f>
        <v>0</v>
      </c>
      <c r="Q84" s="167"/>
      <c r="R84" s="168">
        <f>SUM(R85:R106)</f>
        <v>0</v>
      </c>
      <c r="S84" s="167"/>
      <c r="T84" s="169">
        <f>SUM(T85:T106)</f>
        <v>0</v>
      </c>
      <c r="AR84" s="170" t="s">
        <v>164</v>
      </c>
      <c r="AT84" s="171" t="s">
        <v>71</v>
      </c>
      <c r="AU84" s="171" t="s">
        <v>72</v>
      </c>
      <c r="AY84" s="170" t="s">
        <v>131</v>
      </c>
      <c r="BK84" s="172">
        <f>SUM(BK85:BK106)</f>
        <v>600000</v>
      </c>
    </row>
    <row r="85" spans="1:65" s="2" customFormat="1" ht="90" customHeight="1">
      <c r="A85" s="36"/>
      <c r="B85" s="37"/>
      <c r="C85" s="175" t="s">
        <v>80</v>
      </c>
      <c r="D85" s="175" t="s">
        <v>133</v>
      </c>
      <c r="E85" s="176" t="s">
        <v>1050</v>
      </c>
      <c r="F85" s="177" t="s">
        <v>1051</v>
      </c>
      <c r="G85" s="178" t="s">
        <v>1052</v>
      </c>
      <c r="H85" s="179">
        <v>1</v>
      </c>
      <c r="I85" s="180"/>
      <c r="J85" s="181">
        <f>ROUND(I85*H85,2)</f>
        <v>0</v>
      </c>
      <c r="K85" s="177" t="s">
        <v>151</v>
      </c>
      <c r="L85" s="41"/>
      <c r="M85" s="182" t="s">
        <v>19</v>
      </c>
      <c r="N85" s="183" t="s">
        <v>43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138</v>
      </c>
      <c r="AT85" s="186" t="s">
        <v>133</v>
      </c>
      <c r="AU85" s="186" t="s">
        <v>80</v>
      </c>
      <c r="AY85" s="19" t="s">
        <v>131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80</v>
      </c>
      <c r="BK85" s="187">
        <f>ROUND(I85*H85,2)</f>
        <v>0</v>
      </c>
      <c r="BL85" s="19" t="s">
        <v>138</v>
      </c>
      <c r="BM85" s="186" t="s">
        <v>1053</v>
      </c>
    </row>
    <row r="86" spans="1:65" s="2" customFormat="1" ht="22.8">
      <c r="A86" s="36"/>
      <c r="B86" s="37"/>
      <c r="C86" s="175" t="s">
        <v>82</v>
      </c>
      <c r="D86" s="175" t="s">
        <v>133</v>
      </c>
      <c r="E86" s="176" t="s">
        <v>1054</v>
      </c>
      <c r="F86" s="177" t="s">
        <v>1055</v>
      </c>
      <c r="G86" s="178" t="s">
        <v>1052</v>
      </c>
      <c r="H86" s="179">
        <v>1</v>
      </c>
      <c r="I86" s="392">
        <v>600000</v>
      </c>
      <c r="J86" s="181">
        <f>ROUND(I86*H86,2)</f>
        <v>600000</v>
      </c>
      <c r="K86" s="177" t="s">
        <v>151</v>
      </c>
      <c r="L86" s="41"/>
      <c r="M86" s="182" t="s">
        <v>19</v>
      </c>
      <c r="N86" s="183" t="s">
        <v>43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138</v>
      </c>
      <c r="AT86" s="186" t="s">
        <v>133</v>
      </c>
      <c r="AU86" s="186" t="s">
        <v>80</v>
      </c>
      <c r="AY86" s="19" t="s">
        <v>131</v>
      </c>
      <c r="BE86" s="187">
        <f>IF(N86="základní",J86,0)</f>
        <v>600000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80</v>
      </c>
      <c r="BK86" s="187">
        <f>ROUND(I86*H86,2)</f>
        <v>600000</v>
      </c>
      <c r="BL86" s="19" t="s">
        <v>138</v>
      </c>
      <c r="BM86" s="186" t="s">
        <v>1056</v>
      </c>
    </row>
    <row r="87" spans="1:65" s="2" customFormat="1" ht="22.8">
      <c r="A87" s="36"/>
      <c r="B87" s="37"/>
      <c r="C87" s="175" t="s">
        <v>147</v>
      </c>
      <c r="D87" s="175" t="s">
        <v>133</v>
      </c>
      <c r="E87" s="176" t="s">
        <v>1057</v>
      </c>
      <c r="F87" s="177" t="s">
        <v>1058</v>
      </c>
      <c r="G87" s="178" t="s">
        <v>1059</v>
      </c>
      <c r="H87" s="179">
        <v>1</v>
      </c>
      <c r="I87" s="180"/>
      <c r="J87" s="181">
        <f>ROUND(I87*H87,2)</f>
        <v>0</v>
      </c>
      <c r="K87" s="177" t="s">
        <v>151</v>
      </c>
      <c r="L87" s="41"/>
      <c r="M87" s="182" t="s">
        <v>19</v>
      </c>
      <c r="N87" s="183" t="s">
        <v>43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138</v>
      </c>
      <c r="AT87" s="186" t="s">
        <v>133</v>
      </c>
      <c r="AU87" s="186" t="s">
        <v>80</v>
      </c>
      <c r="AY87" s="19" t="s">
        <v>131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80</v>
      </c>
      <c r="BK87" s="187">
        <f>ROUND(I87*H87,2)</f>
        <v>0</v>
      </c>
      <c r="BL87" s="19" t="s">
        <v>138</v>
      </c>
      <c r="BM87" s="186" t="s">
        <v>1060</v>
      </c>
    </row>
    <row r="88" spans="2:51" s="14" customFormat="1" ht="30.6">
      <c r="B88" s="199"/>
      <c r="C88" s="200"/>
      <c r="D88" s="190" t="s">
        <v>140</v>
      </c>
      <c r="E88" s="201" t="s">
        <v>19</v>
      </c>
      <c r="F88" s="202" t="s">
        <v>1061</v>
      </c>
      <c r="G88" s="200"/>
      <c r="H88" s="203">
        <v>1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140</v>
      </c>
      <c r="AU88" s="209" t="s">
        <v>80</v>
      </c>
      <c r="AV88" s="14" t="s">
        <v>82</v>
      </c>
      <c r="AW88" s="14" t="s">
        <v>33</v>
      </c>
      <c r="AX88" s="14" t="s">
        <v>80</v>
      </c>
      <c r="AY88" s="209" t="s">
        <v>131</v>
      </c>
    </row>
    <row r="89" spans="1:65" s="2" customFormat="1" ht="57">
      <c r="A89" s="36"/>
      <c r="B89" s="37"/>
      <c r="C89" s="175" t="s">
        <v>138</v>
      </c>
      <c r="D89" s="175" t="s">
        <v>133</v>
      </c>
      <c r="E89" s="176" t="s">
        <v>1062</v>
      </c>
      <c r="F89" s="177" t="s">
        <v>1063</v>
      </c>
      <c r="G89" s="178" t="s">
        <v>1064</v>
      </c>
      <c r="H89" s="179">
        <v>1</v>
      </c>
      <c r="I89" s="180"/>
      <c r="J89" s="181">
        <f>ROUND(I89*H89,2)</f>
        <v>0</v>
      </c>
      <c r="K89" s="177" t="s">
        <v>151</v>
      </c>
      <c r="L89" s="41"/>
      <c r="M89" s="182" t="s">
        <v>19</v>
      </c>
      <c r="N89" s="183" t="s">
        <v>43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138</v>
      </c>
      <c r="AT89" s="186" t="s">
        <v>133</v>
      </c>
      <c r="AU89" s="186" t="s">
        <v>80</v>
      </c>
      <c r="AY89" s="19" t="s">
        <v>131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80</v>
      </c>
      <c r="BK89" s="187">
        <f>ROUND(I89*H89,2)</f>
        <v>0</v>
      </c>
      <c r="BL89" s="19" t="s">
        <v>138</v>
      </c>
      <c r="BM89" s="186" t="s">
        <v>1065</v>
      </c>
    </row>
    <row r="90" spans="2:51" s="14" customFormat="1" ht="12">
      <c r="B90" s="199"/>
      <c r="C90" s="200"/>
      <c r="D90" s="190" t="s">
        <v>140</v>
      </c>
      <c r="E90" s="201" t="s">
        <v>19</v>
      </c>
      <c r="F90" s="202" t="s">
        <v>1066</v>
      </c>
      <c r="G90" s="200"/>
      <c r="H90" s="203">
        <v>1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140</v>
      </c>
      <c r="AU90" s="209" t="s">
        <v>80</v>
      </c>
      <c r="AV90" s="14" t="s">
        <v>82</v>
      </c>
      <c r="AW90" s="14" t="s">
        <v>33</v>
      </c>
      <c r="AX90" s="14" t="s">
        <v>80</v>
      </c>
      <c r="AY90" s="209" t="s">
        <v>131</v>
      </c>
    </row>
    <row r="91" spans="1:65" s="2" customFormat="1" ht="57">
      <c r="A91" s="36"/>
      <c r="B91" s="37"/>
      <c r="C91" s="175" t="s">
        <v>164</v>
      </c>
      <c r="D91" s="175" t="s">
        <v>133</v>
      </c>
      <c r="E91" s="176" t="s">
        <v>1067</v>
      </c>
      <c r="F91" s="177" t="s">
        <v>1068</v>
      </c>
      <c r="G91" s="178" t="s">
        <v>1064</v>
      </c>
      <c r="H91" s="179">
        <v>1</v>
      </c>
      <c r="I91" s="180"/>
      <c r="J91" s="181">
        <f>ROUND(I91*H91,2)</f>
        <v>0</v>
      </c>
      <c r="K91" s="177" t="s">
        <v>151</v>
      </c>
      <c r="L91" s="41"/>
      <c r="M91" s="182" t="s">
        <v>19</v>
      </c>
      <c r="N91" s="183" t="s">
        <v>43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138</v>
      </c>
      <c r="AT91" s="186" t="s">
        <v>133</v>
      </c>
      <c r="AU91" s="186" t="s">
        <v>80</v>
      </c>
      <c r="AY91" s="19" t="s">
        <v>131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80</v>
      </c>
      <c r="BK91" s="187">
        <f>ROUND(I91*H91,2)</f>
        <v>0</v>
      </c>
      <c r="BL91" s="19" t="s">
        <v>138</v>
      </c>
      <c r="BM91" s="186" t="s">
        <v>1069</v>
      </c>
    </row>
    <row r="92" spans="2:51" s="14" customFormat="1" ht="12">
      <c r="B92" s="199"/>
      <c r="C92" s="200"/>
      <c r="D92" s="190" t="s">
        <v>140</v>
      </c>
      <c r="E92" s="201" t="s">
        <v>19</v>
      </c>
      <c r="F92" s="202" t="s">
        <v>1070</v>
      </c>
      <c r="G92" s="200"/>
      <c r="H92" s="203">
        <v>1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140</v>
      </c>
      <c r="AU92" s="209" t="s">
        <v>80</v>
      </c>
      <c r="AV92" s="14" t="s">
        <v>82</v>
      </c>
      <c r="AW92" s="14" t="s">
        <v>33</v>
      </c>
      <c r="AX92" s="14" t="s">
        <v>80</v>
      </c>
      <c r="AY92" s="209" t="s">
        <v>131</v>
      </c>
    </row>
    <row r="93" spans="1:65" s="2" customFormat="1" ht="21.75" customHeight="1">
      <c r="A93" s="36"/>
      <c r="B93" s="37"/>
      <c r="C93" s="175" t="s">
        <v>175</v>
      </c>
      <c r="D93" s="175" t="s">
        <v>133</v>
      </c>
      <c r="E93" s="176" t="s">
        <v>1071</v>
      </c>
      <c r="F93" s="177" t="s">
        <v>1072</v>
      </c>
      <c r="G93" s="178" t="s">
        <v>1052</v>
      </c>
      <c r="H93" s="179">
        <v>1</v>
      </c>
      <c r="I93" s="180"/>
      <c r="J93" s="181">
        <f>ROUND(I93*H93,2)</f>
        <v>0</v>
      </c>
      <c r="K93" s="177" t="s">
        <v>151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1073</v>
      </c>
      <c r="AT93" s="186" t="s">
        <v>133</v>
      </c>
      <c r="AU93" s="186" t="s">
        <v>80</v>
      </c>
      <c r="AY93" s="19" t="s">
        <v>131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1073</v>
      </c>
      <c r="BM93" s="186" t="s">
        <v>1074</v>
      </c>
    </row>
    <row r="94" spans="2:51" s="14" customFormat="1" ht="20.4">
      <c r="B94" s="199"/>
      <c r="C94" s="200"/>
      <c r="D94" s="190" t="s">
        <v>140</v>
      </c>
      <c r="E94" s="201" t="s">
        <v>19</v>
      </c>
      <c r="F94" s="202" t="s">
        <v>1075</v>
      </c>
      <c r="G94" s="200"/>
      <c r="H94" s="203">
        <v>1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140</v>
      </c>
      <c r="AU94" s="209" t="s">
        <v>80</v>
      </c>
      <c r="AV94" s="14" t="s">
        <v>82</v>
      </c>
      <c r="AW94" s="14" t="s">
        <v>33</v>
      </c>
      <c r="AX94" s="14" t="s">
        <v>80</v>
      </c>
      <c r="AY94" s="209" t="s">
        <v>131</v>
      </c>
    </row>
    <row r="95" spans="2:51" s="13" customFormat="1" ht="20.4">
      <c r="B95" s="188"/>
      <c r="C95" s="189"/>
      <c r="D95" s="190" t="s">
        <v>140</v>
      </c>
      <c r="E95" s="191" t="s">
        <v>19</v>
      </c>
      <c r="F95" s="192" t="s">
        <v>1076</v>
      </c>
      <c r="G95" s="189"/>
      <c r="H95" s="191" t="s">
        <v>19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140</v>
      </c>
      <c r="AU95" s="198" t="s">
        <v>80</v>
      </c>
      <c r="AV95" s="13" t="s">
        <v>80</v>
      </c>
      <c r="AW95" s="13" t="s">
        <v>33</v>
      </c>
      <c r="AX95" s="13" t="s">
        <v>72</v>
      </c>
      <c r="AY95" s="198" t="s">
        <v>131</v>
      </c>
    </row>
    <row r="96" spans="1:65" s="2" customFormat="1" ht="45.6">
      <c r="A96" s="36"/>
      <c r="B96" s="37"/>
      <c r="C96" s="175" t="s">
        <v>182</v>
      </c>
      <c r="D96" s="175" t="s">
        <v>133</v>
      </c>
      <c r="E96" s="176" t="s">
        <v>1077</v>
      </c>
      <c r="F96" s="177" t="s">
        <v>1078</v>
      </c>
      <c r="G96" s="178" t="s">
        <v>1064</v>
      </c>
      <c r="H96" s="179">
        <v>1</v>
      </c>
      <c r="I96" s="180"/>
      <c r="J96" s="181">
        <f>ROUND(I96*H96,2)</f>
        <v>0</v>
      </c>
      <c r="K96" s="177" t="s">
        <v>151</v>
      </c>
      <c r="L96" s="41"/>
      <c r="M96" s="182" t="s">
        <v>19</v>
      </c>
      <c r="N96" s="183" t="s">
        <v>43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138</v>
      </c>
      <c r="AT96" s="186" t="s">
        <v>133</v>
      </c>
      <c r="AU96" s="186" t="s">
        <v>80</v>
      </c>
      <c r="AY96" s="19" t="s">
        <v>131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80</v>
      </c>
      <c r="BK96" s="187">
        <f>ROUND(I96*H96,2)</f>
        <v>0</v>
      </c>
      <c r="BL96" s="19" t="s">
        <v>138</v>
      </c>
      <c r="BM96" s="186" t="s">
        <v>1079</v>
      </c>
    </row>
    <row r="97" spans="1:65" s="2" customFormat="1" ht="16.5" customHeight="1">
      <c r="A97" s="36"/>
      <c r="B97" s="37"/>
      <c r="C97" s="175" t="s">
        <v>187</v>
      </c>
      <c r="D97" s="175" t="s">
        <v>133</v>
      </c>
      <c r="E97" s="176" t="s">
        <v>1080</v>
      </c>
      <c r="F97" s="177" t="s">
        <v>1081</v>
      </c>
      <c r="G97" s="178" t="s">
        <v>150</v>
      </c>
      <c r="H97" s="179">
        <v>1</v>
      </c>
      <c r="I97" s="180"/>
      <c r="J97" s="181">
        <f>ROUND(I97*H97,2)</f>
        <v>0</v>
      </c>
      <c r="K97" s="177" t="s">
        <v>151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138</v>
      </c>
      <c r="AT97" s="186" t="s">
        <v>133</v>
      </c>
      <c r="AU97" s="186" t="s">
        <v>80</v>
      </c>
      <c r="AY97" s="19" t="s">
        <v>131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138</v>
      </c>
      <c r="BM97" s="186" t="s">
        <v>1082</v>
      </c>
    </row>
    <row r="98" spans="1:65" s="2" customFormat="1" ht="22.8">
      <c r="A98" s="36"/>
      <c r="B98" s="37"/>
      <c r="C98" s="175" t="s">
        <v>162</v>
      </c>
      <c r="D98" s="175" t="s">
        <v>133</v>
      </c>
      <c r="E98" s="176" t="s">
        <v>1083</v>
      </c>
      <c r="F98" s="177" t="s">
        <v>1084</v>
      </c>
      <c r="G98" s="178" t="s">
        <v>1064</v>
      </c>
      <c r="H98" s="179">
        <v>1</v>
      </c>
      <c r="I98" s="180"/>
      <c r="J98" s="181">
        <f>ROUND(I98*H98,2)</f>
        <v>0</v>
      </c>
      <c r="K98" s="177" t="s">
        <v>151</v>
      </c>
      <c r="L98" s="41"/>
      <c r="M98" s="182" t="s">
        <v>19</v>
      </c>
      <c r="N98" s="183" t="s">
        <v>43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138</v>
      </c>
      <c r="AT98" s="186" t="s">
        <v>133</v>
      </c>
      <c r="AU98" s="186" t="s">
        <v>80</v>
      </c>
      <c r="AY98" s="19" t="s">
        <v>131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80</v>
      </c>
      <c r="BK98" s="187">
        <f>ROUND(I98*H98,2)</f>
        <v>0</v>
      </c>
      <c r="BL98" s="19" t="s">
        <v>138</v>
      </c>
      <c r="BM98" s="186" t="s">
        <v>1085</v>
      </c>
    </row>
    <row r="99" spans="2:51" s="14" customFormat="1" ht="20.4">
      <c r="B99" s="199"/>
      <c r="C99" s="200"/>
      <c r="D99" s="190" t="s">
        <v>140</v>
      </c>
      <c r="E99" s="201" t="s">
        <v>19</v>
      </c>
      <c r="F99" s="202" t="s">
        <v>1086</v>
      </c>
      <c r="G99" s="200"/>
      <c r="H99" s="203">
        <v>1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140</v>
      </c>
      <c r="AU99" s="209" t="s">
        <v>80</v>
      </c>
      <c r="AV99" s="14" t="s">
        <v>82</v>
      </c>
      <c r="AW99" s="14" t="s">
        <v>33</v>
      </c>
      <c r="AX99" s="14" t="s">
        <v>80</v>
      </c>
      <c r="AY99" s="209" t="s">
        <v>131</v>
      </c>
    </row>
    <row r="100" spans="1:65" s="2" customFormat="1" ht="44.25" customHeight="1">
      <c r="A100" s="36"/>
      <c r="B100" s="37"/>
      <c r="C100" s="175" t="s">
        <v>197</v>
      </c>
      <c r="D100" s="175" t="s">
        <v>133</v>
      </c>
      <c r="E100" s="176" t="s">
        <v>1087</v>
      </c>
      <c r="F100" s="177" t="s">
        <v>1088</v>
      </c>
      <c r="G100" s="178" t="s">
        <v>1064</v>
      </c>
      <c r="H100" s="179">
        <v>1</v>
      </c>
      <c r="I100" s="180"/>
      <c r="J100" s="181">
        <f>ROUND(I100*H100,2)</f>
        <v>0</v>
      </c>
      <c r="K100" s="177" t="s">
        <v>151</v>
      </c>
      <c r="L100" s="41"/>
      <c r="M100" s="182" t="s">
        <v>19</v>
      </c>
      <c r="N100" s="183" t="s">
        <v>43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138</v>
      </c>
      <c r="AT100" s="186" t="s">
        <v>133</v>
      </c>
      <c r="AU100" s="186" t="s">
        <v>80</v>
      </c>
      <c r="AY100" s="19" t="s">
        <v>131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80</v>
      </c>
      <c r="BK100" s="187">
        <f>ROUND(I100*H100,2)</f>
        <v>0</v>
      </c>
      <c r="BL100" s="19" t="s">
        <v>138</v>
      </c>
      <c r="BM100" s="186" t="s">
        <v>1089</v>
      </c>
    </row>
    <row r="101" spans="1:65" s="2" customFormat="1" ht="16.5" customHeight="1">
      <c r="A101" s="36"/>
      <c r="B101" s="37"/>
      <c r="C101" s="175" t="s">
        <v>201</v>
      </c>
      <c r="D101" s="175" t="s">
        <v>133</v>
      </c>
      <c r="E101" s="176" t="s">
        <v>1090</v>
      </c>
      <c r="F101" s="177" t="s">
        <v>1091</v>
      </c>
      <c r="G101" s="178" t="s">
        <v>1092</v>
      </c>
      <c r="H101" s="179">
        <v>8</v>
      </c>
      <c r="I101" s="180"/>
      <c r="J101" s="181">
        <f>ROUND(I101*H101,2)</f>
        <v>0</v>
      </c>
      <c r="K101" s="177" t="s">
        <v>701</v>
      </c>
      <c r="L101" s="41"/>
      <c r="M101" s="182" t="s">
        <v>19</v>
      </c>
      <c r="N101" s="183" t="s">
        <v>43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138</v>
      </c>
      <c r="AT101" s="186" t="s">
        <v>133</v>
      </c>
      <c r="AU101" s="186" t="s">
        <v>80</v>
      </c>
      <c r="AY101" s="19" t="s">
        <v>131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80</v>
      </c>
      <c r="BK101" s="187">
        <f>ROUND(I101*H101,2)</f>
        <v>0</v>
      </c>
      <c r="BL101" s="19" t="s">
        <v>138</v>
      </c>
      <c r="BM101" s="186" t="s">
        <v>1093</v>
      </c>
    </row>
    <row r="102" spans="2:51" s="14" customFormat="1" ht="12">
      <c r="B102" s="199"/>
      <c r="C102" s="200"/>
      <c r="D102" s="190" t="s">
        <v>140</v>
      </c>
      <c r="E102" s="201" t="s">
        <v>19</v>
      </c>
      <c r="F102" s="202" t="s">
        <v>1094</v>
      </c>
      <c r="G102" s="200"/>
      <c r="H102" s="203">
        <v>8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140</v>
      </c>
      <c r="AU102" s="209" t="s">
        <v>80</v>
      </c>
      <c r="AV102" s="14" t="s">
        <v>82</v>
      </c>
      <c r="AW102" s="14" t="s">
        <v>33</v>
      </c>
      <c r="AX102" s="14" t="s">
        <v>80</v>
      </c>
      <c r="AY102" s="209" t="s">
        <v>131</v>
      </c>
    </row>
    <row r="103" spans="1:65" s="2" customFormat="1" ht="16.5" customHeight="1">
      <c r="A103" s="36"/>
      <c r="B103" s="37"/>
      <c r="C103" s="175" t="s">
        <v>206</v>
      </c>
      <c r="D103" s="175" t="s">
        <v>133</v>
      </c>
      <c r="E103" s="176" t="s">
        <v>1095</v>
      </c>
      <c r="F103" s="177" t="s">
        <v>1096</v>
      </c>
      <c r="G103" s="178" t="s">
        <v>1092</v>
      </c>
      <c r="H103" s="179">
        <v>4</v>
      </c>
      <c r="I103" s="180"/>
      <c r="J103" s="181">
        <f>ROUND(I103*H103,2)</f>
        <v>0</v>
      </c>
      <c r="K103" s="177" t="s">
        <v>701</v>
      </c>
      <c r="L103" s="41"/>
      <c r="M103" s="182" t="s">
        <v>19</v>
      </c>
      <c r="N103" s="183" t="s">
        <v>43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138</v>
      </c>
      <c r="AT103" s="186" t="s">
        <v>133</v>
      </c>
      <c r="AU103" s="186" t="s">
        <v>80</v>
      </c>
      <c r="AY103" s="19" t="s">
        <v>131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80</v>
      </c>
      <c r="BK103" s="187">
        <f>ROUND(I103*H103,2)</f>
        <v>0</v>
      </c>
      <c r="BL103" s="19" t="s">
        <v>138</v>
      </c>
      <c r="BM103" s="186" t="s">
        <v>1097</v>
      </c>
    </row>
    <row r="104" spans="2:51" s="14" customFormat="1" ht="12">
      <c r="B104" s="199"/>
      <c r="C104" s="200"/>
      <c r="D104" s="190" t="s">
        <v>140</v>
      </c>
      <c r="E104" s="201" t="s">
        <v>19</v>
      </c>
      <c r="F104" s="202" t="s">
        <v>1098</v>
      </c>
      <c r="G104" s="200"/>
      <c r="H104" s="203">
        <v>4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140</v>
      </c>
      <c r="AU104" s="209" t="s">
        <v>80</v>
      </c>
      <c r="AV104" s="14" t="s">
        <v>82</v>
      </c>
      <c r="AW104" s="14" t="s">
        <v>33</v>
      </c>
      <c r="AX104" s="14" t="s">
        <v>80</v>
      </c>
      <c r="AY104" s="209" t="s">
        <v>131</v>
      </c>
    </row>
    <row r="105" spans="1:65" s="2" customFormat="1" ht="22.8">
      <c r="A105" s="36"/>
      <c r="B105" s="37"/>
      <c r="C105" s="175" t="s">
        <v>211</v>
      </c>
      <c r="D105" s="175" t="s">
        <v>133</v>
      </c>
      <c r="E105" s="176" t="s">
        <v>1099</v>
      </c>
      <c r="F105" s="177" t="s">
        <v>1100</v>
      </c>
      <c r="G105" s="178" t="s">
        <v>1092</v>
      </c>
      <c r="H105" s="179">
        <v>6</v>
      </c>
      <c r="I105" s="180"/>
      <c r="J105" s="181">
        <f>ROUND(I105*H105,2)</f>
        <v>0</v>
      </c>
      <c r="K105" s="177" t="s">
        <v>701</v>
      </c>
      <c r="L105" s="41"/>
      <c r="M105" s="182" t="s">
        <v>19</v>
      </c>
      <c r="N105" s="183" t="s">
        <v>43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138</v>
      </c>
      <c r="AT105" s="186" t="s">
        <v>133</v>
      </c>
      <c r="AU105" s="186" t="s">
        <v>80</v>
      </c>
      <c r="AY105" s="19" t="s">
        <v>131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80</v>
      </c>
      <c r="BK105" s="187">
        <f>ROUND(I105*H105,2)</f>
        <v>0</v>
      </c>
      <c r="BL105" s="19" t="s">
        <v>138</v>
      </c>
      <c r="BM105" s="186" t="s">
        <v>1101</v>
      </c>
    </row>
    <row r="106" spans="2:51" s="14" customFormat="1" ht="20.4">
      <c r="B106" s="199"/>
      <c r="C106" s="200"/>
      <c r="D106" s="190" t="s">
        <v>140</v>
      </c>
      <c r="E106" s="201" t="s">
        <v>19</v>
      </c>
      <c r="F106" s="202" t="s">
        <v>1102</v>
      </c>
      <c r="G106" s="200"/>
      <c r="H106" s="203">
        <v>6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140</v>
      </c>
      <c r="AU106" s="209" t="s">
        <v>80</v>
      </c>
      <c r="AV106" s="14" t="s">
        <v>82</v>
      </c>
      <c r="AW106" s="14" t="s">
        <v>33</v>
      </c>
      <c r="AX106" s="14" t="s">
        <v>80</v>
      </c>
      <c r="AY106" s="209" t="s">
        <v>131</v>
      </c>
    </row>
    <row r="107" spans="2:63" s="12" customFormat="1" ht="25.95" customHeight="1">
      <c r="B107" s="159"/>
      <c r="C107" s="160"/>
      <c r="D107" s="161" t="s">
        <v>71</v>
      </c>
      <c r="E107" s="162" t="s">
        <v>1103</v>
      </c>
      <c r="F107" s="162" t="s">
        <v>1104</v>
      </c>
      <c r="G107" s="160"/>
      <c r="H107" s="160"/>
      <c r="I107" s="163"/>
      <c r="J107" s="164">
        <f>J108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164</v>
      </c>
      <c r="AT107" s="171" t="s">
        <v>71</v>
      </c>
      <c r="AU107" s="171" t="s">
        <v>72</v>
      </c>
      <c r="AY107" s="170" t="s">
        <v>131</v>
      </c>
      <c r="BK107" s="172">
        <f>BK108</f>
        <v>0</v>
      </c>
    </row>
    <row r="108" spans="2:63" s="12" customFormat="1" ht="22.8" customHeight="1">
      <c r="B108" s="159"/>
      <c r="C108" s="160"/>
      <c r="D108" s="161" t="s">
        <v>71</v>
      </c>
      <c r="E108" s="173" t="s">
        <v>1105</v>
      </c>
      <c r="F108" s="173" t="s">
        <v>1106</v>
      </c>
      <c r="G108" s="160"/>
      <c r="H108" s="160"/>
      <c r="I108" s="163"/>
      <c r="J108" s="174">
        <f>J109+J111</f>
        <v>0</v>
      </c>
      <c r="K108" s="160"/>
      <c r="L108" s="165"/>
      <c r="M108" s="166"/>
      <c r="N108" s="167"/>
      <c r="O108" s="167"/>
      <c r="P108" s="168">
        <f>SUM(P111:P112)</f>
        <v>0</v>
      </c>
      <c r="Q108" s="167"/>
      <c r="R108" s="168">
        <f>SUM(R111:R112)</f>
        <v>0</v>
      </c>
      <c r="S108" s="167"/>
      <c r="T108" s="169">
        <f>SUM(T111:T112)</f>
        <v>0</v>
      </c>
      <c r="AR108" s="170" t="s">
        <v>164</v>
      </c>
      <c r="AT108" s="171" t="s">
        <v>71</v>
      </c>
      <c r="AU108" s="171" t="s">
        <v>80</v>
      </c>
      <c r="AY108" s="170" t="s">
        <v>131</v>
      </c>
      <c r="BK108" s="172">
        <f>SUM(BK111:BK112)</f>
        <v>0</v>
      </c>
    </row>
    <row r="109" spans="2:63" s="12" customFormat="1" ht="22.8" customHeight="1">
      <c r="B109" s="159"/>
      <c r="C109" s="175" t="s">
        <v>217</v>
      </c>
      <c r="D109" s="175" t="s">
        <v>133</v>
      </c>
      <c r="E109" s="176" t="s">
        <v>1322</v>
      </c>
      <c r="F109" s="177" t="s">
        <v>1323</v>
      </c>
      <c r="G109" s="178" t="s">
        <v>1052</v>
      </c>
      <c r="H109" s="179">
        <v>1</v>
      </c>
      <c r="I109" s="180"/>
      <c r="J109" s="181">
        <f>ROUND(I109*H109,2)</f>
        <v>0</v>
      </c>
      <c r="K109" s="177" t="s">
        <v>151</v>
      </c>
      <c r="L109" s="165"/>
      <c r="M109" s="166"/>
      <c r="N109" s="390"/>
      <c r="O109" s="390"/>
      <c r="P109" s="391"/>
      <c r="Q109" s="390"/>
      <c r="R109" s="391"/>
      <c r="S109" s="390"/>
      <c r="T109" s="169"/>
      <c r="AR109" s="170"/>
      <c r="AT109" s="171"/>
      <c r="AU109" s="171"/>
      <c r="AY109" s="170"/>
      <c r="BK109" s="172"/>
    </row>
    <row r="110" spans="2:63" s="12" customFormat="1" ht="22.8" customHeight="1">
      <c r="B110" s="159"/>
      <c r="C110" s="200"/>
      <c r="D110" s="190" t="s">
        <v>140</v>
      </c>
      <c r="E110" s="201" t="s">
        <v>19</v>
      </c>
      <c r="F110" s="202" t="s">
        <v>1324</v>
      </c>
      <c r="G110" s="200"/>
      <c r="H110" s="203">
        <v>1</v>
      </c>
      <c r="I110" s="204"/>
      <c r="J110" s="200"/>
      <c r="K110" s="200"/>
      <c r="L110" s="165"/>
      <c r="M110" s="166"/>
      <c r="N110" s="390"/>
      <c r="O110" s="390"/>
      <c r="P110" s="391"/>
      <c r="Q110" s="390"/>
      <c r="R110" s="391"/>
      <c r="S110" s="390"/>
      <c r="T110" s="169"/>
      <c r="AR110" s="170"/>
      <c r="AT110" s="171"/>
      <c r="AU110" s="171"/>
      <c r="AY110" s="170"/>
      <c r="BK110" s="172"/>
    </row>
    <row r="111" spans="1:65" s="2" customFormat="1" ht="34.2">
      <c r="A111" s="36"/>
      <c r="B111" s="37"/>
      <c r="C111" s="175">
        <v>15</v>
      </c>
      <c r="D111" s="175" t="s">
        <v>133</v>
      </c>
      <c r="E111" s="176" t="s">
        <v>1107</v>
      </c>
      <c r="F111" s="177" t="s">
        <v>1108</v>
      </c>
      <c r="G111" s="178" t="s">
        <v>1052</v>
      </c>
      <c r="H111" s="179">
        <v>1</v>
      </c>
      <c r="I111" s="180"/>
      <c r="J111" s="181">
        <f>ROUND(I111*H111,2)</f>
        <v>0</v>
      </c>
      <c r="K111" s="177" t="s">
        <v>151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1073</v>
      </c>
      <c r="AT111" s="186" t="s">
        <v>133</v>
      </c>
      <c r="AU111" s="186" t="s">
        <v>82</v>
      </c>
      <c r="AY111" s="19" t="s">
        <v>131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1073</v>
      </c>
      <c r="BM111" s="186" t="s">
        <v>1109</v>
      </c>
    </row>
    <row r="112" spans="2:51" s="14" customFormat="1" ht="20.4">
      <c r="B112" s="199"/>
      <c r="C112" s="200"/>
      <c r="D112" s="190" t="s">
        <v>140</v>
      </c>
      <c r="E112" s="201" t="s">
        <v>19</v>
      </c>
      <c r="F112" s="202" t="s">
        <v>1110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140</v>
      </c>
      <c r="AU112" s="209" t="s">
        <v>82</v>
      </c>
      <c r="AV112" s="14" t="s">
        <v>82</v>
      </c>
      <c r="AW112" s="14" t="s">
        <v>33</v>
      </c>
      <c r="AX112" s="14" t="s">
        <v>80</v>
      </c>
      <c r="AY112" s="209" t="s">
        <v>131</v>
      </c>
    </row>
    <row r="113" spans="2:63" s="12" customFormat="1" ht="25.95" customHeight="1">
      <c r="B113" s="159"/>
      <c r="C113" s="160"/>
      <c r="D113" s="161" t="s">
        <v>71</v>
      </c>
      <c r="E113" s="162" t="s">
        <v>1111</v>
      </c>
      <c r="F113" s="162" t="s">
        <v>1112</v>
      </c>
      <c r="G113" s="160"/>
      <c r="H113" s="160"/>
      <c r="I113" s="163"/>
      <c r="J113" s="164">
        <f>BK113</f>
        <v>0</v>
      </c>
      <c r="K113" s="160"/>
      <c r="L113" s="165"/>
      <c r="M113" s="166"/>
      <c r="N113" s="167"/>
      <c r="O113" s="167"/>
      <c r="P113" s="168">
        <f>SUM(P114:P126)</f>
        <v>0</v>
      </c>
      <c r="Q113" s="167"/>
      <c r="R113" s="168">
        <f>SUM(R114:R126)</f>
        <v>0</v>
      </c>
      <c r="S113" s="167"/>
      <c r="T113" s="169">
        <f>SUM(T114:T126)</f>
        <v>0</v>
      </c>
      <c r="AR113" s="170" t="s">
        <v>164</v>
      </c>
      <c r="AT113" s="171" t="s">
        <v>71</v>
      </c>
      <c r="AU113" s="171" t="s">
        <v>72</v>
      </c>
      <c r="AY113" s="170" t="s">
        <v>131</v>
      </c>
      <c r="BK113" s="172">
        <f>SUM(BK114:BK126)</f>
        <v>0</v>
      </c>
    </row>
    <row r="114" spans="1:65" s="2" customFormat="1" ht="22.8">
      <c r="A114" s="36"/>
      <c r="B114" s="37"/>
      <c r="C114" s="175">
        <v>16</v>
      </c>
      <c r="D114" s="175" t="s">
        <v>133</v>
      </c>
      <c r="E114" s="176" t="s">
        <v>1113</v>
      </c>
      <c r="F114" s="177" t="s">
        <v>1114</v>
      </c>
      <c r="G114" s="178" t="s">
        <v>1115</v>
      </c>
      <c r="H114" s="179">
        <v>1</v>
      </c>
      <c r="I114" s="180"/>
      <c r="J114" s="181">
        <f>ROUND(I114*H114,2)</f>
        <v>0</v>
      </c>
      <c r="K114" s="177" t="s">
        <v>151</v>
      </c>
      <c r="L114" s="41"/>
      <c r="M114" s="182" t="s">
        <v>19</v>
      </c>
      <c r="N114" s="183" t="s">
        <v>43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1073</v>
      </c>
      <c r="AT114" s="186" t="s">
        <v>133</v>
      </c>
      <c r="AU114" s="186" t="s">
        <v>80</v>
      </c>
      <c r="AY114" s="19" t="s">
        <v>131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80</v>
      </c>
      <c r="BK114" s="187">
        <f>ROUND(I114*H114,2)</f>
        <v>0</v>
      </c>
      <c r="BL114" s="19" t="s">
        <v>1073</v>
      </c>
      <c r="BM114" s="186" t="s">
        <v>1116</v>
      </c>
    </row>
    <row r="115" spans="2:51" s="14" customFormat="1" ht="20.4">
      <c r="B115" s="199"/>
      <c r="C115" s="200"/>
      <c r="D115" s="190" t="s">
        <v>140</v>
      </c>
      <c r="E115" s="201" t="s">
        <v>19</v>
      </c>
      <c r="F115" s="202" t="s">
        <v>1117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140</v>
      </c>
      <c r="AU115" s="209" t="s">
        <v>80</v>
      </c>
      <c r="AV115" s="14" t="s">
        <v>82</v>
      </c>
      <c r="AW115" s="14" t="s">
        <v>33</v>
      </c>
      <c r="AX115" s="14" t="s">
        <v>80</v>
      </c>
      <c r="AY115" s="209" t="s">
        <v>131</v>
      </c>
    </row>
    <row r="116" spans="2:51" s="13" customFormat="1" ht="30.6">
      <c r="B116" s="188"/>
      <c r="C116" s="189"/>
      <c r="D116" s="190" t="s">
        <v>140</v>
      </c>
      <c r="E116" s="191" t="s">
        <v>19</v>
      </c>
      <c r="F116" s="192" t="s">
        <v>1118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140</v>
      </c>
      <c r="AU116" s="198" t="s">
        <v>80</v>
      </c>
      <c r="AV116" s="13" t="s">
        <v>80</v>
      </c>
      <c r="AW116" s="13" t="s">
        <v>33</v>
      </c>
      <c r="AX116" s="13" t="s">
        <v>72</v>
      </c>
      <c r="AY116" s="198" t="s">
        <v>131</v>
      </c>
    </row>
    <row r="117" spans="2:51" s="13" customFormat="1" ht="20.4">
      <c r="B117" s="188"/>
      <c r="C117" s="189"/>
      <c r="D117" s="190" t="s">
        <v>140</v>
      </c>
      <c r="E117" s="191" t="s">
        <v>19</v>
      </c>
      <c r="F117" s="192" t="s">
        <v>1119</v>
      </c>
      <c r="G117" s="189"/>
      <c r="H117" s="191" t="s">
        <v>19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140</v>
      </c>
      <c r="AU117" s="198" t="s">
        <v>80</v>
      </c>
      <c r="AV117" s="13" t="s">
        <v>80</v>
      </c>
      <c r="AW117" s="13" t="s">
        <v>33</v>
      </c>
      <c r="AX117" s="13" t="s">
        <v>72</v>
      </c>
      <c r="AY117" s="198" t="s">
        <v>131</v>
      </c>
    </row>
    <row r="118" spans="1:65" s="2" customFormat="1" ht="22.8">
      <c r="A118" s="36"/>
      <c r="B118" s="37"/>
      <c r="C118" s="175">
        <v>17</v>
      </c>
      <c r="D118" s="175" t="s">
        <v>133</v>
      </c>
      <c r="E118" s="176" t="s">
        <v>1120</v>
      </c>
      <c r="F118" s="177" t="s">
        <v>1121</v>
      </c>
      <c r="G118" s="178" t="s">
        <v>1052</v>
      </c>
      <c r="H118" s="179">
        <v>16</v>
      </c>
      <c r="I118" s="180"/>
      <c r="J118" s="181">
        <f>ROUND(I118*H118,2)</f>
        <v>0</v>
      </c>
      <c r="K118" s="177" t="s">
        <v>151</v>
      </c>
      <c r="L118" s="41"/>
      <c r="M118" s="182" t="s">
        <v>19</v>
      </c>
      <c r="N118" s="183" t="s">
        <v>43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1073</v>
      </c>
      <c r="AT118" s="186" t="s">
        <v>133</v>
      </c>
      <c r="AU118" s="186" t="s">
        <v>80</v>
      </c>
      <c r="AY118" s="19" t="s">
        <v>131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80</v>
      </c>
      <c r="BK118" s="187">
        <f>ROUND(I118*H118,2)</f>
        <v>0</v>
      </c>
      <c r="BL118" s="19" t="s">
        <v>1073</v>
      </c>
      <c r="BM118" s="186" t="s">
        <v>1122</v>
      </c>
    </row>
    <row r="119" spans="2:51" s="14" customFormat="1" ht="20.4">
      <c r="B119" s="199"/>
      <c r="C119" s="200"/>
      <c r="D119" s="190" t="s">
        <v>140</v>
      </c>
      <c r="E119" s="201" t="s">
        <v>19</v>
      </c>
      <c r="F119" s="202" t="s">
        <v>1123</v>
      </c>
      <c r="G119" s="200"/>
      <c r="H119" s="203">
        <v>16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140</v>
      </c>
      <c r="AU119" s="209" t="s">
        <v>80</v>
      </c>
      <c r="AV119" s="14" t="s">
        <v>82</v>
      </c>
      <c r="AW119" s="14" t="s">
        <v>33</v>
      </c>
      <c r="AX119" s="14" t="s">
        <v>80</v>
      </c>
      <c r="AY119" s="209" t="s">
        <v>131</v>
      </c>
    </row>
    <row r="120" spans="1:65" s="2" customFormat="1" ht="33" customHeight="1">
      <c r="A120" s="36"/>
      <c r="B120" s="37"/>
      <c r="C120" s="175">
        <v>18</v>
      </c>
      <c r="D120" s="175" t="s">
        <v>133</v>
      </c>
      <c r="E120" s="176" t="s">
        <v>1124</v>
      </c>
      <c r="F120" s="177" t="s">
        <v>1125</v>
      </c>
      <c r="G120" s="178" t="s">
        <v>1115</v>
      </c>
      <c r="H120" s="179">
        <v>1</v>
      </c>
      <c r="I120" s="180"/>
      <c r="J120" s="181">
        <f>ROUND(I120*H120,2)</f>
        <v>0</v>
      </c>
      <c r="K120" s="177" t="s">
        <v>151</v>
      </c>
      <c r="L120" s="41"/>
      <c r="M120" s="182" t="s">
        <v>19</v>
      </c>
      <c r="N120" s="183" t="s">
        <v>43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1073</v>
      </c>
      <c r="AT120" s="186" t="s">
        <v>133</v>
      </c>
      <c r="AU120" s="186" t="s">
        <v>80</v>
      </c>
      <c r="AY120" s="19" t="s">
        <v>131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80</v>
      </c>
      <c r="BK120" s="187">
        <f>ROUND(I120*H120,2)</f>
        <v>0</v>
      </c>
      <c r="BL120" s="19" t="s">
        <v>1073</v>
      </c>
      <c r="BM120" s="186" t="s">
        <v>1126</v>
      </c>
    </row>
    <row r="121" spans="1:65" s="2" customFormat="1" ht="16.5" customHeight="1">
      <c r="A121" s="36"/>
      <c r="B121" s="37"/>
      <c r="C121" s="175">
        <v>19</v>
      </c>
      <c r="D121" s="175" t="s">
        <v>133</v>
      </c>
      <c r="E121" s="176" t="s">
        <v>1127</v>
      </c>
      <c r="F121" s="177" t="s">
        <v>1128</v>
      </c>
      <c r="G121" s="178" t="s">
        <v>1115</v>
      </c>
      <c r="H121" s="179">
        <v>11</v>
      </c>
      <c r="I121" s="180"/>
      <c r="J121" s="181">
        <f>ROUND(I121*H121,2)</f>
        <v>0</v>
      </c>
      <c r="K121" s="177" t="s">
        <v>151</v>
      </c>
      <c r="L121" s="41"/>
      <c r="M121" s="182" t="s">
        <v>19</v>
      </c>
      <c r="N121" s="183" t="s">
        <v>43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1073</v>
      </c>
      <c r="AT121" s="186" t="s">
        <v>133</v>
      </c>
      <c r="AU121" s="186" t="s">
        <v>80</v>
      </c>
      <c r="AY121" s="19" t="s">
        <v>131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80</v>
      </c>
      <c r="BK121" s="187">
        <f>ROUND(I121*H121,2)</f>
        <v>0</v>
      </c>
      <c r="BL121" s="19" t="s">
        <v>1073</v>
      </c>
      <c r="BM121" s="186" t="s">
        <v>1129</v>
      </c>
    </row>
    <row r="122" spans="2:51" s="13" customFormat="1" ht="20.4">
      <c r="B122" s="188"/>
      <c r="C122" s="189"/>
      <c r="D122" s="190" t="s">
        <v>140</v>
      </c>
      <c r="E122" s="191" t="s">
        <v>19</v>
      </c>
      <c r="F122" s="192" t="s">
        <v>1130</v>
      </c>
      <c r="G122" s="189"/>
      <c r="H122" s="191" t="s">
        <v>19</v>
      </c>
      <c r="I122" s="193"/>
      <c r="J122" s="189"/>
      <c r="K122" s="189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140</v>
      </c>
      <c r="AU122" s="198" t="s">
        <v>80</v>
      </c>
      <c r="AV122" s="13" t="s">
        <v>80</v>
      </c>
      <c r="AW122" s="13" t="s">
        <v>33</v>
      </c>
      <c r="AX122" s="13" t="s">
        <v>72</v>
      </c>
      <c r="AY122" s="198" t="s">
        <v>131</v>
      </c>
    </row>
    <row r="123" spans="2:51" s="13" customFormat="1" ht="12">
      <c r="B123" s="188"/>
      <c r="C123" s="189"/>
      <c r="D123" s="190" t="s">
        <v>140</v>
      </c>
      <c r="E123" s="191" t="s">
        <v>19</v>
      </c>
      <c r="F123" s="192" t="s">
        <v>1131</v>
      </c>
      <c r="G123" s="189"/>
      <c r="H123" s="191" t="s">
        <v>19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140</v>
      </c>
      <c r="AU123" s="198" t="s">
        <v>80</v>
      </c>
      <c r="AV123" s="13" t="s">
        <v>80</v>
      </c>
      <c r="AW123" s="13" t="s">
        <v>33</v>
      </c>
      <c r="AX123" s="13" t="s">
        <v>72</v>
      </c>
      <c r="AY123" s="198" t="s">
        <v>131</v>
      </c>
    </row>
    <row r="124" spans="2:51" s="14" customFormat="1" ht="12">
      <c r="B124" s="199"/>
      <c r="C124" s="200"/>
      <c r="D124" s="190" t="s">
        <v>140</v>
      </c>
      <c r="E124" s="201" t="s">
        <v>19</v>
      </c>
      <c r="F124" s="202" t="s">
        <v>1132</v>
      </c>
      <c r="G124" s="200"/>
      <c r="H124" s="203">
        <v>11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140</v>
      </c>
      <c r="AU124" s="209" t="s">
        <v>80</v>
      </c>
      <c r="AV124" s="14" t="s">
        <v>82</v>
      </c>
      <c r="AW124" s="14" t="s">
        <v>33</v>
      </c>
      <c r="AX124" s="14" t="s">
        <v>80</v>
      </c>
      <c r="AY124" s="209" t="s">
        <v>131</v>
      </c>
    </row>
    <row r="125" spans="1:65" s="2" customFormat="1" ht="34.2">
      <c r="A125" s="36"/>
      <c r="B125" s="37"/>
      <c r="C125" s="175">
        <v>20</v>
      </c>
      <c r="D125" s="175" t="s">
        <v>133</v>
      </c>
      <c r="E125" s="176" t="s">
        <v>1133</v>
      </c>
      <c r="F125" s="177" t="s">
        <v>1134</v>
      </c>
      <c r="G125" s="178" t="s">
        <v>1052</v>
      </c>
      <c r="H125" s="179">
        <v>1</v>
      </c>
      <c r="I125" s="180"/>
      <c r="J125" s="181">
        <f>ROUND(I125*H125,2)</f>
        <v>0</v>
      </c>
      <c r="K125" s="177" t="s">
        <v>151</v>
      </c>
      <c r="L125" s="41"/>
      <c r="M125" s="182" t="s">
        <v>19</v>
      </c>
      <c r="N125" s="183" t="s">
        <v>43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1073</v>
      </c>
      <c r="AT125" s="186" t="s">
        <v>133</v>
      </c>
      <c r="AU125" s="186" t="s">
        <v>80</v>
      </c>
      <c r="AY125" s="19" t="s">
        <v>131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80</v>
      </c>
      <c r="BK125" s="187">
        <f>ROUND(I125*H125,2)</f>
        <v>0</v>
      </c>
      <c r="BL125" s="19" t="s">
        <v>1073</v>
      </c>
      <c r="BM125" s="186" t="s">
        <v>1135</v>
      </c>
    </row>
    <row r="126" spans="2:51" s="14" customFormat="1" ht="12">
      <c r="B126" s="199"/>
      <c r="C126" s="200"/>
      <c r="D126" s="190" t="s">
        <v>140</v>
      </c>
      <c r="E126" s="201" t="s">
        <v>19</v>
      </c>
      <c r="F126" s="202" t="s">
        <v>1136</v>
      </c>
      <c r="G126" s="200"/>
      <c r="H126" s="203">
        <v>1</v>
      </c>
      <c r="I126" s="204"/>
      <c r="J126" s="200"/>
      <c r="K126" s="200"/>
      <c r="L126" s="205"/>
      <c r="M126" s="242"/>
      <c r="N126" s="243"/>
      <c r="O126" s="243"/>
      <c r="P126" s="243"/>
      <c r="Q126" s="243"/>
      <c r="R126" s="243"/>
      <c r="S126" s="243"/>
      <c r="T126" s="244"/>
      <c r="AT126" s="209" t="s">
        <v>140</v>
      </c>
      <c r="AU126" s="209" t="s">
        <v>80</v>
      </c>
      <c r="AV126" s="14" t="s">
        <v>82</v>
      </c>
      <c r="AW126" s="14" t="s">
        <v>33</v>
      </c>
      <c r="AX126" s="14" t="s">
        <v>80</v>
      </c>
      <c r="AY126" s="209" t="s">
        <v>131</v>
      </c>
    </row>
    <row r="127" spans="1:31" s="2" customFormat="1" ht="6.9" customHeight="1">
      <c r="A127" s="36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41"/>
      <c r="M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</sheetData>
  <sheetProtection password="CC67" sheet="1" objects="1" scenarios="1" formatColumns="0" formatRows="0" autoFilter="0"/>
  <autoFilter ref="C82:K12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7" customFormat="1" ht="45" customHeight="1">
      <c r="B3" s="255"/>
      <c r="C3" s="383" t="s">
        <v>1137</v>
      </c>
      <c r="D3" s="383"/>
      <c r="E3" s="383"/>
      <c r="F3" s="383"/>
      <c r="G3" s="383"/>
      <c r="H3" s="383"/>
      <c r="I3" s="383"/>
      <c r="J3" s="383"/>
      <c r="K3" s="256"/>
    </row>
    <row r="4" spans="2:11" s="1" customFormat="1" ht="25.5" customHeight="1">
      <c r="B4" s="257"/>
      <c r="C4" s="384" t="s">
        <v>1138</v>
      </c>
      <c r="D4" s="384"/>
      <c r="E4" s="384"/>
      <c r="F4" s="384"/>
      <c r="G4" s="384"/>
      <c r="H4" s="384"/>
      <c r="I4" s="384"/>
      <c r="J4" s="384"/>
      <c r="K4" s="258"/>
    </row>
    <row r="5" spans="2:11" s="1" customFormat="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7"/>
      <c r="C6" s="382" t="s">
        <v>1139</v>
      </c>
      <c r="D6" s="382"/>
      <c r="E6" s="382"/>
      <c r="F6" s="382"/>
      <c r="G6" s="382"/>
      <c r="H6" s="382"/>
      <c r="I6" s="382"/>
      <c r="J6" s="382"/>
      <c r="K6" s="258"/>
    </row>
    <row r="7" spans="2:11" s="1" customFormat="1" ht="15" customHeight="1">
      <c r="B7" s="261"/>
      <c r="C7" s="382" t="s">
        <v>1140</v>
      </c>
      <c r="D7" s="382"/>
      <c r="E7" s="382"/>
      <c r="F7" s="382"/>
      <c r="G7" s="382"/>
      <c r="H7" s="382"/>
      <c r="I7" s="382"/>
      <c r="J7" s="382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382" t="s">
        <v>1141</v>
      </c>
      <c r="D9" s="382"/>
      <c r="E9" s="382"/>
      <c r="F9" s="382"/>
      <c r="G9" s="382"/>
      <c r="H9" s="382"/>
      <c r="I9" s="382"/>
      <c r="J9" s="382"/>
      <c r="K9" s="258"/>
    </row>
    <row r="10" spans="2:11" s="1" customFormat="1" ht="15" customHeight="1">
      <c r="B10" s="261"/>
      <c r="C10" s="260"/>
      <c r="D10" s="382" t="s">
        <v>1142</v>
      </c>
      <c r="E10" s="382"/>
      <c r="F10" s="382"/>
      <c r="G10" s="382"/>
      <c r="H10" s="382"/>
      <c r="I10" s="382"/>
      <c r="J10" s="382"/>
      <c r="K10" s="258"/>
    </row>
    <row r="11" spans="2:11" s="1" customFormat="1" ht="15" customHeight="1">
      <c r="B11" s="261"/>
      <c r="C11" s="262"/>
      <c r="D11" s="382" t="s">
        <v>1143</v>
      </c>
      <c r="E11" s="382"/>
      <c r="F11" s="382"/>
      <c r="G11" s="382"/>
      <c r="H11" s="382"/>
      <c r="I11" s="382"/>
      <c r="J11" s="382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1144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382" t="s">
        <v>1145</v>
      </c>
      <c r="E15" s="382"/>
      <c r="F15" s="382"/>
      <c r="G15" s="382"/>
      <c r="H15" s="382"/>
      <c r="I15" s="382"/>
      <c r="J15" s="382"/>
      <c r="K15" s="258"/>
    </row>
    <row r="16" spans="2:11" s="1" customFormat="1" ht="15" customHeight="1">
      <c r="B16" s="261"/>
      <c r="C16" s="262"/>
      <c r="D16" s="382" t="s">
        <v>1146</v>
      </c>
      <c r="E16" s="382"/>
      <c r="F16" s="382"/>
      <c r="G16" s="382"/>
      <c r="H16" s="382"/>
      <c r="I16" s="382"/>
      <c r="J16" s="382"/>
      <c r="K16" s="258"/>
    </row>
    <row r="17" spans="2:11" s="1" customFormat="1" ht="15" customHeight="1">
      <c r="B17" s="261"/>
      <c r="C17" s="262"/>
      <c r="D17" s="382" t="s">
        <v>1147</v>
      </c>
      <c r="E17" s="382"/>
      <c r="F17" s="382"/>
      <c r="G17" s="382"/>
      <c r="H17" s="382"/>
      <c r="I17" s="382"/>
      <c r="J17" s="382"/>
      <c r="K17" s="258"/>
    </row>
    <row r="18" spans="2:11" s="1" customFormat="1" ht="15" customHeight="1">
      <c r="B18" s="261"/>
      <c r="C18" s="262"/>
      <c r="D18" s="262"/>
      <c r="E18" s="264" t="s">
        <v>79</v>
      </c>
      <c r="F18" s="382" t="s">
        <v>1148</v>
      </c>
      <c r="G18" s="382"/>
      <c r="H18" s="382"/>
      <c r="I18" s="382"/>
      <c r="J18" s="382"/>
      <c r="K18" s="258"/>
    </row>
    <row r="19" spans="2:11" s="1" customFormat="1" ht="15" customHeight="1">
      <c r="B19" s="261"/>
      <c r="C19" s="262"/>
      <c r="D19" s="262"/>
      <c r="E19" s="264" t="s">
        <v>1149</v>
      </c>
      <c r="F19" s="382" t="s">
        <v>1150</v>
      </c>
      <c r="G19" s="382"/>
      <c r="H19" s="382"/>
      <c r="I19" s="382"/>
      <c r="J19" s="382"/>
      <c r="K19" s="258"/>
    </row>
    <row r="20" spans="2:11" s="1" customFormat="1" ht="15" customHeight="1">
      <c r="B20" s="261"/>
      <c r="C20" s="262"/>
      <c r="D20" s="262"/>
      <c r="E20" s="264" t="s">
        <v>1151</v>
      </c>
      <c r="F20" s="382" t="s">
        <v>1152</v>
      </c>
      <c r="G20" s="382"/>
      <c r="H20" s="382"/>
      <c r="I20" s="382"/>
      <c r="J20" s="382"/>
      <c r="K20" s="258"/>
    </row>
    <row r="21" spans="2:11" s="1" customFormat="1" ht="15" customHeight="1">
      <c r="B21" s="261"/>
      <c r="C21" s="262"/>
      <c r="D21" s="262"/>
      <c r="E21" s="264" t="s">
        <v>1153</v>
      </c>
      <c r="F21" s="382" t="s">
        <v>90</v>
      </c>
      <c r="G21" s="382"/>
      <c r="H21" s="382"/>
      <c r="I21" s="382"/>
      <c r="J21" s="382"/>
      <c r="K21" s="258"/>
    </row>
    <row r="22" spans="2:11" s="1" customFormat="1" ht="15" customHeight="1">
      <c r="B22" s="261"/>
      <c r="C22" s="262"/>
      <c r="D22" s="262"/>
      <c r="E22" s="264" t="s">
        <v>1154</v>
      </c>
      <c r="F22" s="382" t="s">
        <v>1155</v>
      </c>
      <c r="G22" s="382"/>
      <c r="H22" s="382"/>
      <c r="I22" s="382"/>
      <c r="J22" s="382"/>
      <c r="K22" s="258"/>
    </row>
    <row r="23" spans="2:11" s="1" customFormat="1" ht="15" customHeight="1">
      <c r="B23" s="261"/>
      <c r="C23" s="262"/>
      <c r="D23" s="262"/>
      <c r="E23" s="264" t="s">
        <v>1156</v>
      </c>
      <c r="F23" s="382" t="s">
        <v>1157</v>
      </c>
      <c r="G23" s="382"/>
      <c r="H23" s="382"/>
      <c r="I23" s="382"/>
      <c r="J23" s="382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382" t="s">
        <v>1158</v>
      </c>
      <c r="D25" s="382"/>
      <c r="E25" s="382"/>
      <c r="F25" s="382"/>
      <c r="G25" s="382"/>
      <c r="H25" s="382"/>
      <c r="I25" s="382"/>
      <c r="J25" s="382"/>
      <c r="K25" s="258"/>
    </row>
    <row r="26" spans="2:11" s="1" customFormat="1" ht="15" customHeight="1">
      <c r="B26" s="261"/>
      <c r="C26" s="382" t="s">
        <v>1159</v>
      </c>
      <c r="D26" s="382"/>
      <c r="E26" s="382"/>
      <c r="F26" s="382"/>
      <c r="G26" s="382"/>
      <c r="H26" s="382"/>
      <c r="I26" s="382"/>
      <c r="J26" s="382"/>
      <c r="K26" s="258"/>
    </row>
    <row r="27" spans="2:11" s="1" customFormat="1" ht="15" customHeight="1">
      <c r="B27" s="261"/>
      <c r="C27" s="260"/>
      <c r="D27" s="382" t="s">
        <v>1160</v>
      </c>
      <c r="E27" s="382"/>
      <c r="F27" s="382"/>
      <c r="G27" s="382"/>
      <c r="H27" s="382"/>
      <c r="I27" s="382"/>
      <c r="J27" s="382"/>
      <c r="K27" s="258"/>
    </row>
    <row r="28" spans="2:11" s="1" customFormat="1" ht="15" customHeight="1">
      <c r="B28" s="261"/>
      <c r="C28" s="262"/>
      <c r="D28" s="382" t="s">
        <v>1161</v>
      </c>
      <c r="E28" s="382"/>
      <c r="F28" s="382"/>
      <c r="G28" s="382"/>
      <c r="H28" s="382"/>
      <c r="I28" s="382"/>
      <c r="J28" s="382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382" t="s">
        <v>1162</v>
      </c>
      <c r="E30" s="382"/>
      <c r="F30" s="382"/>
      <c r="G30" s="382"/>
      <c r="H30" s="382"/>
      <c r="I30" s="382"/>
      <c r="J30" s="382"/>
      <c r="K30" s="258"/>
    </row>
    <row r="31" spans="2:11" s="1" customFormat="1" ht="15" customHeight="1">
      <c r="B31" s="261"/>
      <c r="C31" s="262"/>
      <c r="D31" s="382" t="s">
        <v>1163</v>
      </c>
      <c r="E31" s="382"/>
      <c r="F31" s="382"/>
      <c r="G31" s="382"/>
      <c r="H31" s="382"/>
      <c r="I31" s="382"/>
      <c r="J31" s="382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382" t="s">
        <v>1164</v>
      </c>
      <c r="E33" s="382"/>
      <c r="F33" s="382"/>
      <c r="G33" s="382"/>
      <c r="H33" s="382"/>
      <c r="I33" s="382"/>
      <c r="J33" s="382"/>
      <c r="K33" s="258"/>
    </row>
    <row r="34" spans="2:11" s="1" customFormat="1" ht="15" customHeight="1">
      <c r="B34" s="261"/>
      <c r="C34" s="262"/>
      <c r="D34" s="382" t="s">
        <v>1165</v>
      </c>
      <c r="E34" s="382"/>
      <c r="F34" s="382"/>
      <c r="G34" s="382"/>
      <c r="H34" s="382"/>
      <c r="I34" s="382"/>
      <c r="J34" s="382"/>
      <c r="K34" s="258"/>
    </row>
    <row r="35" spans="2:11" s="1" customFormat="1" ht="15" customHeight="1">
      <c r="B35" s="261"/>
      <c r="C35" s="262"/>
      <c r="D35" s="382" t="s">
        <v>1166</v>
      </c>
      <c r="E35" s="382"/>
      <c r="F35" s="382"/>
      <c r="G35" s="382"/>
      <c r="H35" s="382"/>
      <c r="I35" s="382"/>
      <c r="J35" s="382"/>
      <c r="K35" s="258"/>
    </row>
    <row r="36" spans="2:11" s="1" customFormat="1" ht="15" customHeight="1">
      <c r="B36" s="261"/>
      <c r="C36" s="262"/>
      <c r="D36" s="260"/>
      <c r="E36" s="263" t="s">
        <v>117</v>
      </c>
      <c r="F36" s="260"/>
      <c r="G36" s="382" t="s">
        <v>1167</v>
      </c>
      <c r="H36" s="382"/>
      <c r="I36" s="382"/>
      <c r="J36" s="382"/>
      <c r="K36" s="258"/>
    </row>
    <row r="37" spans="2:11" s="1" customFormat="1" ht="30.75" customHeight="1">
      <c r="B37" s="261"/>
      <c r="C37" s="262"/>
      <c r="D37" s="260"/>
      <c r="E37" s="263" t="s">
        <v>1168</v>
      </c>
      <c r="F37" s="260"/>
      <c r="G37" s="382" t="s">
        <v>1169</v>
      </c>
      <c r="H37" s="382"/>
      <c r="I37" s="382"/>
      <c r="J37" s="382"/>
      <c r="K37" s="258"/>
    </row>
    <row r="38" spans="2:11" s="1" customFormat="1" ht="15" customHeight="1">
      <c r="B38" s="261"/>
      <c r="C38" s="262"/>
      <c r="D38" s="260"/>
      <c r="E38" s="263" t="s">
        <v>53</v>
      </c>
      <c r="F38" s="260"/>
      <c r="G38" s="382" t="s">
        <v>1170</v>
      </c>
      <c r="H38" s="382"/>
      <c r="I38" s="382"/>
      <c r="J38" s="382"/>
      <c r="K38" s="258"/>
    </row>
    <row r="39" spans="2:11" s="1" customFormat="1" ht="15" customHeight="1">
      <c r="B39" s="261"/>
      <c r="C39" s="262"/>
      <c r="D39" s="260"/>
      <c r="E39" s="263" t="s">
        <v>54</v>
      </c>
      <c r="F39" s="260"/>
      <c r="G39" s="382" t="s">
        <v>1171</v>
      </c>
      <c r="H39" s="382"/>
      <c r="I39" s="382"/>
      <c r="J39" s="382"/>
      <c r="K39" s="258"/>
    </row>
    <row r="40" spans="2:11" s="1" customFormat="1" ht="15" customHeight="1">
      <c r="B40" s="261"/>
      <c r="C40" s="262"/>
      <c r="D40" s="260"/>
      <c r="E40" s="263" t="s">
        <v>118</v>
      </c>
      <c r="F40" s="260"/>
      <c r="G40" s="382" t="s">
        <v>1172</v>
      </c>
      <c r="H40" s="382"/>
      <c r="I40" s="382"/>
      <c r="J40" s="382"/>
      <c r="K40" s="258"/>
    </row>
    <row r="41" spans="2:11" s="1" customFormat="1" ht="15" customHeight="1">
      <c r="B41" s="261"/>
      <c r="C41" s="262"/>
      <c r="D41" s="260"/>
      <c r="E41" s="263" t="s">
        <v>119</v>
      </c>
      <c r="F41" s="260"/>
      <c r="G41" s="382" t="s">
        <v>1173</v>
      </c>
      <c r="H41" s="382"/>
      <c r="I41" s="382"/>
      <c r="J41" s="382"/>
      <c r="K41" s="258"/>
    </row>
    <row r="42" spans="2:11" s="1" customFormat="1" ht="15" customHeight="1">
      <c r="B42" s="261"/>
      <c r="C42" s="262"/>
      <c r="D42" s="260"/>
      <c r="E42" s="263" t="s">
        <v>1174</v>
      </c>
      <c r="F42" s="260"/>
      <c r="G42" s="382" t="s">
        <v>1175</v>
      </c>
      <c r="H42" s="382"/>
      <c r="I42" s="382"/>
      <c r="J42" s="382"/>
      <c r="K42" s="258"/>
    </row>
    <row r="43" spans="2:11" s="1" customFormat="1" ht="15" customHeight="1">
      <c r="B43" s="261"/>
      <c r="C43" s="262"/>
      <c r="D43" s="260"/>
      <c r="E43" s="263"/>
      <c r="F43" s="260"/>
      <c r="G43" s="382" t="s">
        <v>1176</v>
      </c>
      <c r="H43" s="382"/>
      <c r="I43" s="382"/>
      <c r="J43" s="382"/>
      <c r="K43" s="258"/>
    </row>
    <row r="44" spans="2:11" s="1" customFormat="1" ht="15" customHeight="1">
      <c r="B44" s="261"/>
      <c r="C44" s="262"/>
      <c r="D44" s="260"/>
      <c r="E44" s="263" t="s">
        <v>1177</v>
      </c>
      <c r="F44" s="260"/>
      <c r="G44" s="382" t="s">
        <v>1178</v>
      </c>
      <c r="H44" s="382"/>
      <c r="I44" s="382"/>
      <c r="J44" s="382"/>
      <c r="K44" s="258"/>
    </row>
    <row r="45" spans="2:11" s="1" customFormat="1" ht="15" customHeight="1">
      <c r="B45" s="261"/>
      <c r="C45" s="262"/>
      <c r="D45" s="260"/>
      <c r="E45" s="263" t="s">
        <v>121</v>
      </c>
      <c r="F45" s="260"/>
      <c r="G45" s="382" t="s">
        <v>1179</v>
      </c>
      <c r="H45" s="382"/>
      <c r="I45" s="382"/>
      <c r="J45" s="382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382" t="s">
        <v>1180</v>
      </c>
      <c r="E47" s="382"/>
      <c r="F47" s="382"/>
      <c r="G47" s="382"/>
      <c r="H47" s="382"/>
      <c r="I47" s="382"/>
      <c r="J47" s="382"/>
      <c r="K47" s="258"/>
    </row>
    <row r="48" spans="2:11" s="1" customFormat="1" ht="15" customHeight="1">
      <c r="B48" s="261"/>
      <c r="C48" s="262"/>
      <c r="D48" s="262"/>
      <c r="E48" s="382" t="s">
        <v>1181</v>
      </c>
      <c r="F48" s="382"/>
      <c r="G48" s="382"/>
      <c r="H48" s="382"/>
      <c r="I48" s="382"/>
      <c r="J48" s="382"/>
      <c r="K48" s="258"/>
    </row>
    <row r="49" spans="2:11" s="1" customFormat="1" ht="15" customHeight="1">
      <c r="B49" s="261"/>
      <c r="C49" s="262"/>
      <c r="D49" s="262"/>
      <c r="E49" s="382" t="s">
        <v>1182</v>
      </c>
      <c r="F49" s="382"/>
      <c r="G49" s="382"/>
      <c r="H49" s="382"/>
      <c r="I49" s="382"/>
      <c r="J49" s="382"/>
      <c r="K49" s="258"/>
    </row>
    <row r="50" spans="2:11" s="1" customFormat="1" ht="15" customHeight="1">
      <c r="B50" s="261"/>
      <c r="C50" s="262"/>
      <c r="D50" s="262"/>
      <c r="E50" s="382" t="s">
        <v>1183</v>
      </c>
      <c r="F50" s="382"/>
      <c r="G50" s="382"/>
      <c r="H50" s="382"/>
      <c r="I50" s="382"/>
      <c r="J50" s="382"/>
      <c r="K50" s="258"/>
    </row>
    <row r="51" spans="2:11" s="1" customFormat="1" ht="15" customHeight="1">
      <c r="B51" s="261"/>
      <c r="C51" s="262"/>
      <c r="D51" s="382" t="s">
        <v>1184</v>
      </c>
      <c r="E51" s="382"/>
      <c r="F51" s="382"/>
      <c r="G51" s="382"/>
      <c r="H51" s="382"/>
      <c r="I51" s="382"/>
      <c r="J51" s="382"/>
      <c r="K51" s="258"/>
    </row>
    <row r="52" spans="2:11" s="1" customFormat="1" ht="25.5" customHeight="1">
      <c r="B52" s="257"/>
      <c r="C52" s="384" t="s">
        <v>1185</v>
      </c>
      <c r="D52" s="384"/>
      <c r="E52" s="384"/>
      <c r="F52" s="384"/>
      <c r="G52" s="384"/>
      <c r="H52" s="384"/>
      <c r="I52" s="384"/>
      <c r="J52" s="384"/>
      <c r="K52" s="258"/>
    </row>
    <row r="53" spans="2:11" s="1" customFormat="1" ht="5.25" customHeight="1">
      <c r="B53" s="257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7"/>
      <c r="C54" s="382" t="s">
        <v>1186</v>
      </c>
      <c r="D54" s="382"/>
      <c r="E54" s="382"/>
      <c r="F54" s="382"/>
      <c r="G54" s="382"/>
      <c r="H54" s="382"/>
      <c r="I54" s="382"/>
      <c r="J54" s="382"/>
      <c r="K54" s="258"/>
    </row>
    <row r="55" spans="2:11" s="1" customFormat="1" ht="15" customHeight="1">
      <c r="B55" s="257"/>
      <c r="C55" s="382" t="s">
        <v>1187</v>
      </c>
      <c r="D55" s="382"/>
      <c r="E55" s="382"/>
      <c r="F55" s="382"/>
      <c r="G55" s="382"/>
      <c r="H55" s="382"/>
      <c r="I55" s="382"/>
      <c r="J55" s="382"/>
      <c r="K55" s="258"/>
    </row>
    <row r="56" spans="2:11" s="1" customFormat="1" ht="12.75" customHeight="1">
      <c r="B56" s="257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7"/>
      <c r="C57" s="382" t="s">
        <v>1188</v>
      </c>
      <c r="D57" s="382"/>
      <c r="E57" s="382"/>
      <c r="F57" s="382"/>
      <c r="G57" s="382"/>
      <c r="H57" s="382"/>
      <c r="I57" s="382"/>
      <c r="J57" s="382"/>
      <c r="K57" s="258"/>
    </row>
    <row r="58" spans="2:11" s="1" customFormat="1" ht="15" customHeight="1">
      <c r="B58" s="257"/>
      <c r="C58" s="262"/>
      <c r="D58" s="382" t="s">
        <v>1189</v>
      </c>
      <c r="E58" s="382"/>
      <c r="F58" s="382"/>
      <c r="G58" s="382"/>
      <c r="H58" s="382"/>
      <c r="I58" s="382"/>
      <c r="J58" s="382"/>
      <c r="K58" s="258"/>
    </row>
    <row r="59" spans="2:11" s="1" customFormat="1" ht="15" customHeight="1">
      <c r="B59" s="257"/>
      <c r="C59" s="262"/>
      <c r="D59" s="382" t="s">
        <v>1190</v>
      </c>
      <c r="E59" s="382"/>
      <c r="F59" s="382"/>
      <c r="G59" s="382"/>
      <c r="H59" s="382"/>
      <c r="I59" s="382"/>
      <c r="J59" s="382"/>
      <c r="K59" s="258"/>
    </row>
    <row r="60" spans="2:11" s="1" customFormat="1" ht="15" customHeight="1">
      <c r="B60" s="257"/>
      <c r="C60" s="262"/>
      <c r="D60" s="382" t="s">
        <v>1191</v>
      </c>
      <c r="E60" s="382"/>
      <c r="F60" s="382"/>
      <c r="G60" s="382"/>
      <c r="H60" s="382"/>
      <c r="I60" s="382"/>
      <c r="J60" s="382"/>
      <c r="K60" s="258"/>
    </row>
    <row r="61" spans="2:11" s="1" customFormat="1" ht="15" customHeight="1">
      <c r="B61" s="257"/>
      <c r="C61" s="262"/>
      <c r="D61" s="382" t="s">
        <v>1192</v>
      </c>
      <c r="E61" s="382"/>
      <c r="F61" s="382"/>
      <c r="G61" s="382"/>
      <c r="H61" s="382"/>
      <c r="I61" s="382"/>
      <c r="J61" s="382"/>
      <c r="K61" s="258"/>
    </row>
    <row r="62" spans="2:11" s="1" customFormat="1" ht="15" customHeight="1">
      <c r="B62" s="257"/>
      <c r="C62" s="262"/>
      <c r="D62" s="386" t="s">
        <v>1193</v>
      </c>
      <c r="E62" s="386"/>
      <c r="F62" s="386"/>
      <c r="G62" s="386"/>
      <c r="H62" s="386"/>
      <c r="I62" s="386"/>
      <c r="J62" s="386"/>
      <c r="K62" s="258"/>
    </row>
    <row r="63" spans="2:11" s="1" customFormat="1" ht="15" customHeight="1">
      <c r="B63" s="257"/>
      <c r="C63" s="262"/>
      <c r="D63" s="382" t="s">
        <v>1194</v>
      </c>
      <c r="E63" s="382"/>
      <c r="F63" s="382"/>
      <c r="G63" s="382"/>
      <c r="H63" s="382"/>
      <c r="I63" s="382"/>
      <c r="J63" s="382"/>
      <c r="K63" s="258"/>
    </row>
    <row r="64" spans="2:11" s="1" customFormat="1" ht="12.75" customHeight="1">
      <c r="B64" s="257"/>
      <c r="C64" s="262"/>
      <c r="D64" s="262"/>
      <c r="E64" s="265"/>
      <c r="F64" s="262"/>
      <c r="G64" s="262"/>
      <c r="H64" s="262"/>
      <c r="I64" s="262"/>
      <c r="J64" s="262"/>
      <c r="K64" s="258"/>
    </row>
    <row r="65" spans="2:11" s="1" customFormat="1" ht="15" customHeight="1">
      <c r="B65" s="257"/>
      <c r="C65" s="262"/>
      <c r="D65" s="382" t="s">
        <v>1195</v>
      </c>
      <c r="E65" s="382"/>
      <c r="F65" s="382"/>
      <c r="G65" s="382"/>
      <c r="H65" s="382"/>
      <c r="I65" s="382"/>
      <c r="J65" s="382"/>
      <c r="K65" s="258"/>
    </row>
    <row r="66" spans="2:11" s="1" customFormat="1" ht="15" customHeight="1">
      <c r="B66" s="257"/>
      <c r="C66" s="262"/>
      <c r="D66" s="386" t="s">
        <v>1196</v>
      </c>
      <c r="E66" s="386"/>
      <c r="F66" s="386"/>
      <c r="G66" s="386"/>
      <c r="H66" s="386"/>
      <c r="I66" s="386"/>
      <c r="J66" s="386"/>
      <c r="K66" s="258"/>
    </row>
    <row r="67" spans="2:11" s="1" customFormat="1" ht="15" customHeight="1">
      <c r="B67" s="257"/>
      <c r="C67" s="262"/>
      <c r="D67" s="382" t="s">
        <v>1197</v>
      </c>
      <c r="E67" s="382"/>
      <c r="F67" s="382"/>
      <c r="G67" s="382"/>
      <c r="H67" s="382"/>
      <c r="I67" s="382"/>
      <c r="J67" s="382"/>
      <c r="K67" s="258"/>
    </row>
    <row r="68" spans="2:11" s="1" customFormat="1" ht="15" customHeight="1">
      <c r="B68" s="257"/>
      <c r="C68" s="262"/>
      <c r="D68" s="382" t="s">
        <v>1198</v>
      </c>
      <c r="E68" s="382"/>
      <c r="F68" s="382"/>
      <c r="G68" s="382"/>
      <c r="H68" s="382"/>
      <c r="I68" s="382"/>
      <c r="J68" s="382"/>
      <c r="K68" s="258"/>
    </row>
    <row r="69" spans="2:11" s="1" customFormat="1" ht="15" customHeight="1">
      <c r="B69" s="257"/>
      <c r="C69" s="262"/>
      <c r="D69" s="382" t="s">
        <v>1199</v>
      </c>
      <c r="E69" s="382"/>
      <c r="F69" s="382"/>
      <c r="G69" s="382"/>
      <c r="H69" s="382"/>
      <c r="I69" s="382"/>
      <c r="J69" s="382"/>
      <c r="K69" s="258"/>
    </row>
    <row r="70" spans="2:11" s="1" customFormat="1" ht="15" customHeight="1">
      <c r="B70" s="257"/>
      <c r="C70" s="262"/>
      <c r="D70" s="382" t="s">
        <v>1200</v>
      </c>
      <c r="E70" s="382"/>
      <c r="F70" s="382"/>
      <c r="G70" s="382"/>
      <c r="H70" s="382"/>
      <c r="I70" s="382"/>
      <c r="J70" s="382"/>
      <c r="K70" s="258"/>
    </row>
    <row r="71" spans="2:11" s="1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1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1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1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1" customFormat="1" ht="45" customHeight="1">
      <c r="B75" s="274"/>
      <c r="C75" s="385" t="s">
        <v>1201</v>
      </c>
      <c r="D75" s="385"/>
      <c r="E75" s="385"/>
      <c r="F75" s="385"/>
      <c r="G75" s="385"/>
      <c r="H75" s="385"/>
      <c r="I75" s="385"/>
      <c r="J75" s="385"/>
      <c r="K75" s="275"/>
    </row>
    <row r="76" spans="2:11" s="1" customFormat="1" ht="17.25" customHeight="1">
      <c r="B76" s="274"/>
      <c r="C76" s="276" t="s">
        <v>1202</v>
      </c>
      <c r="D76" s="276"/>
      <c r="E76" s="276"/>
      <c r="F76" s="276" t="s">
        <v>1203</v>
      </c>
      <c r="G76" s="277"/>
      <c r="H76" s="276" t="s">
        <v>54</v>
      </c>
      <c r="I76" s="276" t="s">
        <v>57</v>
      </c>
      <c r="J76" s="276" t="s">
        <v>1204</v>
      </c>
      <c r="K76" s="275"/>
    </row>
    <row r="77" spans="2:11" s="1" customFormat="1" ht="17.25" customHeight="1">
      <c r="B77" s="274"/>
      <c r="C77" s="278" t="s">
        <v>1205</v>
      </c>
      <c r="D77" s="278"/>
      <c r="E77" s="278"/>
      <c r="F77" s="279" t="s">
        <v>1206</v>
      </c>
      <c r="G77" s="280"/>
      <c r="H77" s="278"/>
      <c r="I77" s="278"/>
      <c r="J77" s="278" t="s">
        <v>1207</v>
      </c>
      <c r="K77" s="275"/>
    </row>
    <row r="78" spans="2:11" s="1" customFormat="1" ht="5.25" customHeight="1">
      <c r="B78" s="274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4"/>
      <c r="C79" s="263" t="s">
        <v>53</v>
      </c>
      <c r="D79" s="283"/>
      <c r="E79" s="283"/>
      <c r="F79" s="284" t="s">
        <v>1208</v>
      </c>
      <c r="G79" s="285"/>
      <c r="H79" s="263" t="s">
        <v>1209</v>
      </c>
      <c r="I79" s="263" t="s">
        <v>1210</v>
      </c>
      <c r="J79" s="263">
        <v>20</v>
      </c>
      <c r="K79" s="275"/>
    </row>
    <row r="80" spans="2:11" s="1" customFormat="1" ht="15" customHeight="1">
      <c r="B80" s="274"/>
      <c r="C80" s="263" t="s">
        <v>1211</v>
      </c>
      <c r="D80" s="263"/>
      <c r="E80" s="263"/>
      <c r="F80" s="284" t="s">
        <v>1208</v>
      </c>
      <c r="G80" s="285"/>
      <c r="H80" s="263" t="s">
        <v>1212</v>
      </c>
      <c r="I80" s="263" t="s">
        <v>1210</v>
      </c>
      <c r="J80" s="263">
        <v>120</v>
      </c>
      <c r="K80" s="275"/>
    </row>
    <row r="81" spans="2:11" s="1" customFormat="1" ht="15" customHeight="1">
      <c r="B81" s="286"/>
      <c r="C81" s="263" t="s">
        <v>1213</v>
      </c>
      <c r="D81" s="263"/>
      <c r="E81" s="263"/>
      <c r="F81" s="284" t="s">
        <v>1214</v>
      </c>
      <c r="G81" s="285"/>
      <c r="H81" s="263" t="s">
        <v>1215</v>
      </c>
      <c r="I81" s="263" t="s">
        <v>1210</v>
      </c>
      <c r="J81" s="263">
        <v>50</v>
      </c>
      <c r="K81" s="275"/>
    </row>
    <row r="82" spans="2:11" s="1" customFormat="1" ht="15" customHeight="1">
      <c r="B82" s="286"/>
      <c r="C82" s="263" t="s">
        <v>1216</v>
      </c>
      <c r="D82" s="263"/>
      <c r="E82" s="263"/>
      <c r="F82" s="284" t="s">
        <v>1208</v>
      </c>
      <c r="G82" s="285"/>
      <c r="H82" s="263" t="s">
        <v>1217</v>
      </c>
      <c r="I82" s="263" t="s">
        <v>1218</v>
      </c>
      <c r="J82" s="263"/>
      <c r="K82" s="275"/>
    </row>
    <row r="83" spans="2:11" s="1" customFormat="1" ht="15" customHeight="1">
      <c r="B83" s="286"/>
      <c r="C83" s="287" t="s">
        <v>1219</v>
      </c>
      <c r="D83" s="287"/>
      <c r="E83" s="287"/>
      <c r="F83" s="288" t="s">
        <v>1214</v>
      </c>
      <c r="G83" s="287"/>
      <c r="H83" s="287" t="s">
        <v>1220</v>
      </c>
      <c r="I83" s="287" t="s">
        <v>1210</v>
      </c>
      <c r="J83" s="287">
        <v>15</v>
      </c>
      <c r="K83" s="275"/>
    </row>
    <row r="84" spans="2:11" s="1" customFormat="1" ht="15" customHeight="1">
      <c r="B84" s="286"/>
      <c r="C84" s="287" t="s">
        <v>1221</v>
      </c>
      <c r="D84" s="287"/>
      <c r="E84" s="287"/>
      <c r="F84" s="288" t="s">
        <v>1214</v>
      </c>
      <c r="G84" s="287"/>
      <c r="H84" s="287" t="s">
        <v>1222</v>
      </c>
      <c r="I84" s="287" t="s">
        <v>1210</v>
      </c>
      <c r="J84" s="287">
        <v>15</v>
      </c>
      <c r="K84" s="275"/>
    </row>
    <row r="85" spans="2:11" s="1" customFormat="1" ht="15" customHeight="1">
      <c r="B85" s="286"/>
      <c r="C85" s="287" t="s">
        <v>1223</v>
      </c>
      <c r="D85" s="287"/>
      <c r="E85" s="287"/>
      <c r="F85" s="288" t="s">
        <v>1214</v>
      </c>
      <c r="G85" s="287"/>
      <c r="H85" s="287" t="s">
        <v>1224</v>
      </c>
      <c r="I85" s="287" t="s">
        <v>1210</v>
      </c>
      <c r="J85" s="287">
        <v>20</v>
      </c>
      <c r="K85" s="275"/>
    </row>
    <row r="86" spans="2:11" s="1" customFormat="1" ht="15" customHeight="1">
      <c r="B86" s="286"/>
      <c r="C86" s="287" t="s">
        <v>1225</v>
      </c>
      <c r="D86" s="287"/>
      <c r="E86" s="287"/>
      <c r="F86" s="288" t="s">
        <v>1214</v>
      </c>
      <c r="G86" s="287"/>
      <c r="H86" s="287" t="s">
        <v>1226</v>
      </c>
      <c r="I86" s="287" t="s">
        <v>1210</v>
      </c>
      <c r="J86" s="287">
        <v>20</v>
      </c>
      <c r="K86" s="275"/>
    </row>
    <row r="87" spans="2:11" s="1" customFormat="1" ht="15" customHeight="1">
      <c r="B87" s="286"/>
      <c r="C87" s="263" t="s">
        <v>1227</v>
      </c>
      <c r="D87" s="263"/>
      <c r="E87" s="263"/>
      <c r="F87" s="284" t="s">
        <v>1214</v>
      </c>
      <c r="G87" s="285"/>
      <c r="H87" s="263" t="s">
        <v>1228</v>
      </c>
      <c r="I87" s="263" t="s">
        <v>1210</v>
      </c>
      <c r="J87" s="263">
        <v>50</v>
      </c>
      <c r="K87" s="275"/>
    </row>
    <row r="88" spans="2:11" s="1" customFormat="1" ht="15" customHeight="1">
      <c r="B88" s="286"/>
      <c r="C88" s="263" t="s">
        <v>1229</v>
      </c>
      <c r="D88" s="263"/>
      <c r="E88" s="263"/>
      <c r="F88" s="284" t="s">
        <v>1214</v>
      </c>
      <c r="G88" s="285"/>
      <c r="H88" s="263" t="s">
        <v>1230</v>
      </c>
      <c r="I88" s="263" t="s">
        <v>1210</v>
      </c>
      <c r="J88" s="263">
        <v>20</v>
      </c>
      <c r="K88" s="275"/>
    </row>
    <row r="89" spans="2:11" s="1" customFormat="1" ht="15" customHeight="1">
      <c r="B89" s="286"/>
      <c r="C89" s="263" t="s">
        <v>1231</v>
      </c>
      <c r="D89" s="263"/>
      <c r="E89" s="263"/>
      <c r="F89" s="284" t="s">
        <v>1214</v>
      </c>
      <c r="G89" s="285"/>
      <c r="H89" s="263" t="s">
        <v>1232</v>
      </c>
      <c r="I89" s="263" t="s">
        <v>1210</v>
      </c>
      <c r="J89" s="263">
        <v>20</v>
      </c>
      <c r="K89" s="275"/>
    </row>
    <row r="90" spans="2:11" s="1" customFormat="1" ht="15" customHeight="1">
      <c r="B90" s="286"/>
      <c r="C90" s="263" t="s">
        <v>1233</v>
      </c>
      <c r="D90" s="263"/>
      <c r="E90" s="263"/>
      <c r="F90" s="284" t="s">
        <v>1214</v>
      </c>
      <c r="G90" s="285"/>
      <c r="H90" s="263" t="s">
        <v>1234</v>
      </c>
      <c r="I90" s="263" t="s">
        <v>1210</v>
      </c>
      <c r="J90" s="263">
        <v>50</v>
      </c>
      <c r="K90" s="275"/>
    </row>
    <row r="91" spans="2:11" s="1" customFormat="1" ht="15" customHeight="1">
      <c r="B91" s="286"/>
      <c r="C91" s="263" t="s">
        <v>1235</v>
      </c>
      <c r="D91" s="263"/>
      <c r="E91" s="263"/>
      <c r="F91" s="284" t="s">
        <v>1214</v>
      </c>
      <c r="G91" s="285"/>
      <c r="H91" s="263" t="s">
        <v>1235</v>
      </c>
      <c r="I91" s="263" t="s">
        <v>1210</v>
      </c>
      <c r="J91" s="263">
        <v>50</v>
      </c>
      <c r="K91" s="275"/>
    </row>
    <row r="92" spans="2:11" s="1" customFormat="1" ht="15" customHeight="1">
      <c r="B92" s="286"/>
      <c r="C92" s="263" t="s">
        <v>1236</v>
      </c>
      <c r="D92" s="263"/>
      <c r="E92" s="263"/>
      <c r="F92" s="284" t="s">
        <v>1214</v>
      </c>
      <c r="G92" s="285"/>
      <c r="H92" s="263" t="s">
        <v>1237</v>
      </c>
      <c r="I92" s="263" t="s">
        <v>1210</v>
      </c>
      <c r="J92" s="263">
        <v>255</v>
      </c>
      <c r="K92" s="275"/>
    </row>
    <row r="93" spans="2:11" s="1" customFormat="1" ht="15" customHeight="1">
      <c r="B93" s="286"/>
      <c r="C93" s="263" t="s">
        <v>1238</v>
      </c>
      <c r="D93" s="263"/>
      <c r="E93" s="263"/>
      <c r="F93" s="284" t="s">
        <v>1208</v>
      </c>
      <c r="G93" s="285"/>
      <c r="H93" s="263" t="s">
        <v>1239</v>
      </c>
      <c r="I93" s="263" t="s">
        <v>1240</v>
      </c>
      <c r="J93" s="263"/>
      <c r="K93" s="275"/>
    </row>
    <row r="94" spans="2:11" s="1" customFormat="1" ht="15" customHeight="1">
      <c r="B94" s="286"/>
      <c r="C94" s="263" t="s">
        <v>1241</v>
      </c>
      <c r="D94" s="263"/>
      <c r="E94" s="263"/>
      <c r="F94" s="284" t="s">
        <v>1208</v>
      </c>
      <c r="G94" s="285"/>
      <c r="H94" s="263" t="s">
        <v>1242</v>
      </c>
      <c r="I94" s="263" t="s">
        <v>1243</v>
      </c>
      <c r="J94" s="263"/>
      <c r="K94" s="275"/>
    </row>
    <row r="95" spans="2:11" s="1" customFormat="1" ht="15" customHeight="1">
      <c r="B95" s="286"/>
      <c r="C95" s="263" t="s">
        <v>1244</v>
      </c>
      <c r="D95" s="263"/>
      <c r="E95" s="263"/>
      <c r="F95" s="284" t="s">
        <v>1208</v>
      </c>
      <c r="G95" s="285"/>
      <c r="H95" s="263" t="s">
        <v>1244</v>
      </c>
      <c r="I95" s="263" t="s">
        <v>1243</v>
      </c>
      <c r="J95" s="263"/>
      <c r="K95" s="275"/>
    </row>
    <row r="96" spans="2:11" s="1" customFormat="1" ht="15" customHeight="1">
      <c r="B96" s="286"/>
      <c r="C96" s="263" t="s">
        <v>38</v>
      </c>
      <c r="D96" s="263"/>
      <c r="E96" s="263"/>
      <c r="F96" s="284" t="s">
        <v>1208</v>
      </c>
      <c r="G96" s="285"/>
      <c r="H96" s="263" t="s">
        <v>1245</v>
      </c>
      <c r="I96" s="263" t="s">
        <v>1243</v>
      </c>
      <c r="J96" s="263"/>
      <c r="K96" s="275"/>
    </row>
    <row r="97" spans="2:11" s="1" customFormat="1" ht="15" customHeight="1">
      <c r="B97" s="286"/>
      <c r="C97" s="263" t="s">
        <v>48</v>
      </c>
      <c r="D97" s="263"/>
      <c r="E97" s="263"/>
      <c r="F97" s="284" t="s">
        <v>1208</v>
      </c>
      <c r="G97" s="285"/>
      <c r="H97" s="263" t="s">
        <v>1246</v>
      </c>
      <c r="I97" s="263" t="s">
        <v>1243</v>
      </c>
      <c r="J97" s="263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1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1" customFormat="1" ht="45" customHeight="1">
      <c r="B102" s="274"/>
      <c r="C102" s="385" t="s">
        <v>1247</v>
      </c>
      <c r="D102" s="385"/>
      <c r="E102" s="385"/>
      <c r="F102" s="385"/>
      <c r="G102" s="385"/>
      <c r="H102" s="385"/>
      <c r="I102" s="385"/>
      <c r="J102" s="385"/>
      <c r="K102" s="275"/>
    </row>
    <row r="103" spans="2:11" s="1" customFormat="1" ht="17.25" customHeight="1">
      <c r="B103" s="274"/>
      <c r="C103" s="276" t="s">
        <v>1202</v>
      </c>
      <c r="D103" s="276"/>
      <c r="E103" s="276"/>
      <c r="F103" s="276" t="s">
        <v>1203</v>
      </c>
      <c r="G103" s="277"/>
      <c r="H103" s="276" t="s">
        <v>54</v>
      </c>
      <c r="I103" s="276" t="s">
        <v>57</v>
      </c>
      <c r="J103" s="276" t="s">
        <v>1204</v>
      </c>
      <c r="K103" s="275"/>
    </row>
    <row r="104" spans="2:11" s="1" customFormat="1" ht="17.25" customHeight="1">
      <c r="B104" s="274"/>
      <c r="C104" s="278" t="s">
        <v>1205</v>
      </c>
      <c r="D104" s="278"/>
      <c r="E104" s="278"/>
      <c r="F104" s="279" t="s">
        <v>1206</v>
      </c>
      <c r="G104" s="280"/>
      <c r="H104" s="278"/>
      <c r="I104" s="278"/>
      <c r="J104" s="278" t="s">
        <v>1207</v>
      </c>
      <c r="K104" s="275"/>
    </row>
    <row r="105" spans="2:11" s="1" customFormat="1" ht="5.25" customHeight="1">
      <c r="B105" s="274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4"/>
      <c r="C106" s="263" t="s">
        <v>53</v>
      </c>
      <c r="D106" s="283"/>
      <c r="E106" s="283"/>
      <c r="F106" s="284" t="s">
        <v>1208</v>
      </c>
      <c r="G106" s="263"/>
      <c r="H106" s="263" t="s">
        <v>1248</v>
      </c>
      <c r="I106" s="263" t="s">
        <v>1210</v>
      </c>
      <c r="J106" s="263">
        <v>20</v>
      </c>
      <c r="K106" s="275"/>
    </row>
    <row r="107" spans="2:11" s="1" customFormat="1" ht="15" customHeight="1">
      <c r="B107" s="274"/>
      <c r="C107" s="263" t="s">
        <v>1211</v>
      </c>
      <c r="D107" s="263"/>
      <c r="E107" s="263"/>
      <c r="F107" s="284" t="s">
        <v>1208</v>
      </c>
      <c r="G107" s="263"/>
      <c r="H107" s="263" t="s">
        <v>1248</v>
      </c>
      <c r="I107" s="263" t="s">
        <v>1210</v>
      </c>
      <c r="J107" s="263">
        <v>120</v>
      </c>
      <c r="K107" s="275"/>
    </row>
    <row r="108" spans="2:11" s="1" customFormat="1" ht="15" customHeight="1">
      <c r="B108" s="286"/>
      <c r="C108" s="263" t="s">
        <v>1213</v>
      </c>
      <c r="D108" s="263"/>
      <c r="E108" s="263"/>
      <c r="F108" s="284" t="s">
        <v>1214</v>
      </c>
      <c r="G108" s="263"/>
      <c r="H108" s="263" t="s">
        <v>1248</v>
      </c>
      <c r="I108" s="263" t="s">
        <v>1210</v>
      </c>
      <c r="J108" s="263">
        <v>50</v>
      </c>
      <c r="K108" s="275"/>
    </row>
    <row r="109" spans="2:11" s="1" customFormat="1" ht="15" customHeight="1">
      <c r="B109" s="286"/>
      <c r="C109" s="263" t="s">
        <v>1216</v>
      </c>
      <c r="D109" s="263"/>
      <c r="E109" s="263"/>
      <c r="F109" s="284" t="s">
        <v>1208</v>
      </c>
      <c r="G109" s="263"/>
      <c r="H109" s="263" t="s">
        <v>1248</v>
      </c>
      <c r="I109" s="263" t="s">
        <v>1218</v>
      </c>
      <c r="J109" s="263"/>
      <c r="K109" s="275"/>
    </row>
    <row r="110" spans="2:11" s="1" customFormat="1" ht="15" customHeight="1">
      <c r="B110" s="286"/>
      <c r="C110" s="263" t="s">
        <v>1227</v>
      </c>
      <c r="D110" s="263"/>
      <c r="E110" s="263"/>
      <c r="F110" s="284" t="s">
        <v>1214</v>
      </c>
      <c r="G110" s="263"/>
      <c r="H110" s="263" t="s">
        <v>1248</v>
      </c>
      <c r="I110" s="263" t="s">
        <v>1210</v>
      </c>
      <c r="J110" s="263">
        <v>50</v>
      </c>
      <c r="K110" s="275"/>
    </row>
    <row r="111" spans="2:11" s="1" customFormat="1" ht="15" customHeight="1">
      <c r="B111" s="286"/>
      <c r="C111" s="263" t="s">
        <v>1235</v>
      </c>
      <c r="D111" s="263"/>
      <c r="E111" s="263"/>
      <c r="F111" s="284" t="s">
        <v>1214</v>
      </c>
      <c r="G111" s="263"/>
      <c r="H111" s="263" t="s">
        <v>1248</v>
      </c>
      <c r="I111" s="263" t="s">
        <v>1210</v>
      </c>
      <c r="J111" s="263">
        <v>50</v>
      </c>
      <c r="K111" s="275"/>
    </row>
    <row r="112" spans="2:11" s="1" customFormat="1" ht="15" customHeight="1">
      <c r="B112" s="286"/>
      <c r="C112" s="263" t="s">
        <v>1233</v>
      </c>
      <c r="D112" s="263"/>
      <c r="E112" s="263"/>
      <c r="F112" s="284" t="s">
        <v>1214</v>
      </c>
      <c r="G112" s="263"/>
      <c r="H112" s="263" t="s">
        <v>1248</v>
      </c>
      <c r="I112" s="263" t="s">
        <v>1210</v>
      </c>
      <c r="J112" s="263">
        <v>50</v>
      </c>
      <c r="K112" s="275"/>
    </row>
    <row r="113" spans="2:11" s="1" customFormat="1" ht="15" customHeight="1">
      <c r="B113" s="286"/>
      <c r="C113" s="263" t="s">
        <v>53</v>
      </c>
      <c r="D113" s="263"/>
      <c r="E113" s="263"/>
      <c r="F113" s="284" t="s">
        <v>1208</v>
      </c>
      <c r="G113" s="263"/>
      <c r="H113" s="263" t="s">
        <v>1249</v>
      </c>
      <c r="I113" s="263" t="s">
        <v>1210</v>
      </c>
      <c r="J113" s="263">
        <v>20</v>
      </c>
      <c r="K113" s="275"/>
    </row>
    <row r="114" spans="2:11" s="1" customFormat="1" ht="15" customHeight="1">
      <c r="B114" s="286"/>
      <c r="C114" s="263" t="s">
        <v>1250</v>
      </c>
      <c r="D114" s="263"/>
      <c r="E114" s="263"/>
      <c r="F114" s="284" t="s">
        <v>1208</v>
      </c>
      <c r="G114" s="263"/>
      <c r="H114" s="263" t="s">
        <v>1251</v>
      </c>
      <c r="I114" s="263" t="s">
        <v>1210</v>
      </c>
      <c r="J114" s="263">
        <v>120</v>
      </c>
      <c r="K114" s="275"/>
    </row>
    <row r="115" spans="2:11" s="1" customFormat="1" ht="15" customHeight="1">
      <c r="B115" s="286"/>
      <c r="C115" s="263" t="s">
        <v>38</v>
      </c>
      <c r="D115" s="263"/>
      <c r="E115" s="263"/>
      <c r="F115" s="284" t="s">
        <v>1208</v>
      </c>
      <c r="G115" s="263"/>
      <c r="H115" s="263" t="s">
        <v>1252</v>
      </c>
      <c r="I115" s="263" t="s">
        <v>1243</v>
      </c>
      <c r="J115" s="263"/>
      <c r="K115" s="275"/>
    </row>
    <row r="116" spans="2:11" s="1" customFormat="1" ht="15" customHeight="1">
      <c r="B116" s="286"/>
      <c r="C116" s="263" t="s">
        <v>48</v>
      </c>
      <c r="D116" s="263"/>
      <c r="E116" s="263"/>
      <c r="F116" s="284" t="s">
        <v>1208</v>
      </c>
      <c r="G116" s="263"/>
      <c r="H116" s="263" t="s">
        <v>1253</v>
      </c>
      <c r="I116" s="263" t="s">
        <v>1243</v>
      </c>
      <c r="J116" s="263"/>
      <c r="K116" s="275"/>
    </row>
    <row r="117" spans="2:11" s="1" customFormat="1" ht="15" customHeight="1">
      <c r="B117" s="286"/>
      <c r="C117" s="263" t="s">
        <v>57</v>
      </c>
      <c r="D117" s="263"/>
      <c r="E117" s="263"/>
      <c r="F117" s="284" t="s">
        <v>1208</v>
      </c>
      <c r="G117" s="263"/>
      <c r="H117" s="263" t="s">
        <v>1254</v>
      </c>
      <c r="I117" s="263" t="s">
        <v>1255</v>
      </c>
      <c r="J117" s="263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383" t="s">
        <v>1256</v>
      </c>
      <c r="D122" s="383"/>
      <c r="E122" s="383"/>
      <c r="F122" s="383"/>
      <c r="G122" s="383"/>
      <c r="H122" s="383"/>
      <c r="I122" s="383"/>
      <c r="J122" s="383"/>
      <c r="K122" s="303"/>
    </row>
    <row r="123" spans="2:11" s="1" customFormat="1" ht="17.25" customHeight="1">
      <c r="B123" s="304"/>
      <c r="C123" s="276" t="s">
        <v>1202</v>
      </c>
      <c r="D123" s="276"/>
      <c r="E123" s="276"/>
      <c r="F123" s="276" t="s">
        <v>1203</v>
      </c>
      <c r="G123" s="277"/>
      <c r="H123" s="276" t="s">
        <v>54</v>
      </c>
      <c r="I123" s="276" t="s">
        <v>57</v>
      </c>
      <c r="J123" s="276" t="s">
        <v>1204</v>
      </c>
      <c r="K123" s="305"/>
    </row>
    <row r="124" spans="2:11" s="1" customFormat="1" ht="17.25" customHeight="1">
      <c r="B124" s="304"/>
      <c r="C124" s="278" t="s">
        <v>1205</v>
      </c>
      <c r="D124" s="278"/>
      <c r="E124" s="278"/>
      <c r="F124" s="279" t="s">
        <v>1206</v>
      </c>
      <c r="G124" s="280"/>
      <c r="H124" s="278"/>
      <c r="I124" s="278"/>
      <c r="J124" s="278" t="s">
        <v>1207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3" t="s">
        <v>1211</v>
      </c>
      <c r="D126" s="283"/>
      <c r="E126" s="283"/>
      <c r="F126" s="284" t="s">
        <v>1208</v>
      </c>
      <c r="G126" s="263"/>
      <c r="H126" s="263" t="s">
        <v>1248</v>
      </c>
      <c r="I126" s="263" t="s">
        <v>1210</v>
      </c>
      <c r="J126" s="263">
        <v>120</v>
      </c>
      <c r="K126" s="309"/>
    </row>
    <row r="127" spans="2:11" s="1" customFormat="1" ht="15" customHeight="1">
      <c r="B127" s="306"/>
      <c r="C127" s="263" t="s">
        <v>1257</v>
      </c>
      <c r="D127" s="263"/>
      <c r="E127" s="263"/>
      <c r="F127" s="284" t="s">
        <v>1208</v>
      </c>
      <c r="G127" s="263"/>
      <c r="H127" s="263" t="s">
        <v>1258</v>
      </c>
      <c r="I127" s="263" t="s">
        <v>1210</v>
      </c>
      <c r="J127" s="263" t="s">
        <v>1259</v>
      </c>
      <c r="K127" s="309"/>
    </row>
    <row r="128" spans="2:11" s="1" customFormat="1" ht="15" customHeight="1">
      <c r="B128" s="306"/>
      <c r="C128" s="263" t="s">
        <v>1156</v>
      </c>
      <c r="D128" s="263"/>
      <c r="E128" s="263"/>
      <c r="F128" s="284" t="s">
        <v>1208</v>
      </c>
      <c r="G128" s="263"/>
      <c r="H128" s="263" t="s">
        <v>1260</v>
      </c>
      <c r="I128" s="263" t="s">
        <v>1210</v>
      </c>
      <c r="J128" s="263" t="s">
        <v>1259</v>
      </c>
      <c r="K128" s="309"/>
    </row>
    <row r="129" spans="2:11" s="1" customFormat="1" ht="15" customHeight="1">
      <c r="B129" s="306"/>
      <c r="C129" s="263" t="s">
        <v>1219</v>
      </c>
      <c r="D129" s="263"/>
      <c r="E129" s="263"/>
      <c r="F129" s="284" t="s">
        <v>1214</v>
      </c>
      <c r="G129" s="263"/>
      <c r="H129" s="263" t="s">
        <v>1220</v>
      </c>
      <c r="I129" s="263" t="s">
        <v>1210</v>
      </c>
      <c r="J129" s="263">
        <v>15</v>
      </c>
      <c r="K129" s="309"/>
    </row>
    <row r="130" spans="2:11" s="1" customFormat="1" ht="15" customHeight="1">
      <c r="B130" s="306"/>
      <c r="C130" s="287" t="s">
        <v>1221</v>
      </c>
      <c r="D130" s="287"/>
      <c r="E130" s="287"/>
      <c r="F130" s="288" t="s">
        <v>1214</v>
      </c>
      <c r="G130" s="287"/>
      <c r="H130" s="287" t="s">
        <v>1222</v>
      </c>
      <c r="I130" s="287" t="s">
        <v>1210</v>
      </c>
      <c r="J130" s="287">
        <v>15</v>
      </c>
      <c r="K130" s="309"/>
    </row>
    <row r="131" spans="2:11" s="1" customFormat="1" ht="15" customHeight="1">
      <c r="B131" s="306"/>
      <c r="C131" s="287" t="s">
        <v>1223</v>
      </c>
      <c r="D131" s="287"/>
      <c r="E131" s="287"/>
      <c r="F131" s="288" t="s">
        <v>1214</v>
      </c>
      <c r="G131" s="287"/>
      <c r="H131" s="287" t="s">
        <v>1224</v>
      </c>
      <c r="I131" s="287" t="s">
        <v>1210</v>
      </c>
      <c r="J131" s="287">
        <v>20</v>
      </c>
      <c r="K131" s="309"/>
    </row>
    <row r="132" spans="2:11" s="1" customFormat="1" ht="15" customHeight="1">
      <c r="B132" s="306"/>
      <c r="C132" s="287" t="s">
        <v>1225</v>
      </c>
      <c r="D132" s="287"/>
      <c r="E132" s="287"/>
      <c r="F132" s="288" t="s">
        <v>1214</v>
      </c>
      <c r="G132" s="287"/>
      <c r="H132" s="287" t="s">
        <v>1226</v>
      </c>
      <c r="I132" s="287" t="s">
        <v>1210</v>
      </c>
      <c r="J132" s="287">
        <v>20</v>
      </c>
      <c r="K132" s="309"/>
    </row>
    <row r="133" spans="2:11" s="1" customFormat="1" ht="15" customHeight="1">
      <c r="B133" s="306"/>
      <c r="C133" s="263" t="s">
        <v>1213</v>
      </c>
      <c r="D133" s="263"/>
      <c r="E133" s="263"/>
      <c r="F133" s="284" t="s">
        <v>1214</v>
      </c>
      <c r="G133" s="263"/>
      <c r="H133" s="263" t="s">
        <v>1248</v>
      </c>
      <c r="I133" s="263" t="s">
        <v>1210</v>
      </c>
      <c r="J133" s="263">
        <v>50</v>
      </c>
      <c r="K133" s="309"/>
    </row>
    <row r="134" spans="2:11" s="1" customFormat="1" ht="15" customHeight="1">
      <c r="B134" s="306"/>
      <c r="C134" s="263" t="s">
        <v>1227</v>
      </c>
      <c r="D134" s="263"/>
      <c r="E134" s="263"/>
      <c r="F134" s="284" t="s">
        <v>1214</v>
      </c>
      <c r="G134" s="263"/>
      <c r="H134" s="263" t="s">
        <v>1248</v>
      </c>
      <c r="I134" s="263" t="s">
        <v>1210</v>
      </c>
      <c r="J134" s="263">
        <v>50</v>
      </c>
      <c r="K134" s="309"/>
    </row>
    <row r="135" spans="2:11" s="1" customFormat="1" ht="15" customHeight="1">
      <c r="B135" s="306"/>
      <c r="C135" s="263" t="s">
        <v>1233</v>
      </c>
      <c r="D135" s="263"/>
      <c r="E135" s="263"/>
      <c r="F135" s="284" t="s">
        <v>1214</v>
      </c>
      <c r="G135" s="263"/>
      <c r="H135" s="263" t="s">
        <v>1248</v>
      </c>
      <c r="I135" s="263" t="s">
        <v>1210</v>
      </c>
      <c r="J135" s="263">
        <v>50</v>
      </c>
      <c r="K135" s="309"/>
    </row>
    <row r="136" spans="2:11" s="1" customFormat="1" ht="15" customHeight="1">
      <c r="B136" s="306"/>
      <c r="C136" s="263" t="s">
        <v>1235</v>
      </c>
      <c r="D136" s="263"/>
      <c r="E136" s="263"/>
      <c r="F136" s="284" t="s">
        <v>1214</v>
      </c>
      <c r="G136" s="263"/>
      <c r="H136" s="263" t="s">
        <v>1248</v>
      </c>
      <c r="I136" s="263" t="s">
        <v>1210</v>
      </c>
      <c r="J136" s="263">
        <v>50</v>
      </c>
      <c r="K136" s="309"/>
    </row>
    <row r="137" spans="2:11" s="1" customFormat="1" ht="15" customHeight="1">
      <c r="B137" s="306"/>
      <c r="C137" s="263" t="s">
        <v>1236</v>
      </c>
      <c r="D137" s="263"/>
      <c r="E137" s="263"/>
      <c r="F137" s="284" t="s">
        <v>1214</v>
      </c>
      <c r="G137" s="263"/>
      <c r="H137" s="263" t="s">
        <v>1261</v>
      </c>
      <c r="I137" s="263" t="s">
        <v>1210</v>
      </c>
      <c r="J137" s="263">
        <v>255</v>
      </c>
      <c r="K137" s="309"/>
    </row>
    <row r="138" spans="2:11" s="1" customFormat="1" ht="15" customHeight="1">
      <c r="B138" s="306"/>
      <c r="C138" s="263" t="s">
        <v>1238</v>
      </c>
      <c r="D138" s="263"/>
      <c r="E138" s="263"/>
      <c r="F138" s="284" t="s">
        <v>1208</v>
      </c>
      <c r="G138" s="263"/>
      <c r="H138" s="263" t="s">
        <v>1262</v>
      </c>
      <c r="I138" s="263" t="s">
        <v>1240</v>
      </c>
      <c r="J138" s="263"/>
      <c r="K138" s="309"/>
    </row>
    <row r="139" spans="2:11" s="1" customFormat="1" ht="15" customHeight="1">
      <c r="B139" s="306"/>
      <c r="C139" s="263" t="s">
        <v>1241</v>
      </c>
      <c r="D139" s="263"/>
      <c r="E139" s="263"/>
      <c r="F139" s="284" t="s">
        <v>1208</v>
      </c>
      <c r="G139" s="263"/>
      <c r="H139" s="263" t="s">
        <v>1263</v>
      </c>
      <c r="I139" s="263" t="s">
        <v>1243</v>
      </c>
      <c r="J139" s="263"/>
      <c r="K139" s="309"/>
    </row>
    <row r="140" spans="2:11" s="1" customFormat="1" ht="15" customHeight="1">
      <c r="B140" s="306"/>
      <c r="C140" s="263" t="s">
        <v>1244</v>
      </c>
      <c r="D140" s="263"/>
      <c r="E140" s="263"/>
      <c r="F140" s="284" t="s">
        <v>1208</v>
      </c>
      <c r="G140" s="263"/>
      <c r="H140" s="263" t="s">
        <v>1244</v>
      </c>
      <c r="I140" s="263" t="s">
        <v>1243</v>
      </c>
      <c r="J140" s="263"/>
      <c r="K140" s="309"/>
    </row>
    <row r="141" spans="2:11" s="1" customFormat="1" ht="15" customHeight="1">
      <c r="B141" s="306"/>
      <c r="C141" s="263" t="s">
        <v>38</v>
      </c>
      <c r="D141" s="263"/>
      <c r="E141" s="263"/>
      <c r="F141" s="284" t="s">
        <v>1208</v>
      </c>
      <c r="G141" s="263"/>
      <c r="H141" s="263" t="s">
        <v>1264</v>
      </c>
      <c r="I141" s="263" t="s">
        <v>1243</v>
      </c>
      <c r="J141" s="263"/>
      <c r="K141" s="309"/>
    </row>
    <row r="142" spans="2:11" s="1" customFormat="1" ht="15" customHeight="1">
      <c r="B142" s="306"/>
      <c r="C142" s="263" t="s">
        <v>1265</v>
      </c>
      <c r="D142" s="263"/>
      <c r="E142" s="263"/>
      <c r="F142" s="284" t="s">
        <v>1208</v>
      </c>
      <c r="G142" s="263"/>
      <c r="H142" s="263" t="s">
        <v>1266</v>
      </c>
      <c r="I142" s="263" t="s">
        <v>1243</v>
      </c>
      <c r="J142" s="263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1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1" customFormat="1" ht="45" customHeight="1">
      <c r="B147" s="274"/>
      <c r="C147" s="385" t="s">
        <v>1267</v>
      </c>
      <c r="D147" s="385"/>
      <c r="E147" s="385"/>
      <c r="F147" s="385"/>
      <c r="G147" s="385"/>
      <c r="H147" s="385"/>
      <c r="I147" s="385"/>
      <c r="J147" s="385"/>
      <c r="K147" s="275"/>
    </row>
    <row r="148" spans="2:11" s="1" customFormat="1" ht="17.25" customHeight="1">
      <c r="B148" s="274"/>
      <c r="C148" s="276" t="s">
        <v>1202</v>
      </c>
      <c r="D148" s="276"/>
      <c r="E148" s="276"/>
      <c r="F148" s="276" t="s">
        <v>1203</v>
      </c>
      <c r="G148" s="277"/>
      <c r="H148" s="276" t="s">
        <v>54</v>
      </c>
      <c r="I148" s="276" t="s">
        <v>57</v>
      </c>
      <c r="J148" s="276" t="s">
        <v>1204</v>
      </c>
      <c r="K148" s="275"/>
    </row>
    <row r="149" spans="2:11" s="1" customFormat="1" ht="17.25" customHeight="1">
      <c r="B149" s="274"/>
      <c r="C149" s="278" t="s">
        <v>1205</v>
      </c>
      <c r="D149" s="278"/>
      <c r="E149" s="278"/>
      <c r="F149" s="279" t="s">
        <v>1206</v>
      </c>
      <c r="G149" s="280"/>
      <c r="H149" s="278"/>
      <c r="I149" s="278"/>
      <c r="J149" s="278" t="s">
        <v>1207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1211</v>
      </c>
      <c r="D151" s="263"/>
      <c r="E151" s="263"/>
      <c r="F151" s="314" t="s">
        <v>1208</v>
      </c>
      <c r="G151" s="263"/>
      <c r="H151" s="313" t="s">
        <v>1248</v>
      </c>
      <c r="I151" s="313" t="s">
        <v>1210</v>
      </c>
      <c r="J151" s="313">
        <v>120</v>
      </c>
      <c r="K151" s="309"/>
    </row>
    <row r="152" spans="2:11" s="1" customFormat="1" ht="15" customHeight="1">
      <c r="B152" s="286"/>
      <c r="C152" s="313" t="s">
        <v>1257</v>
      </c>
      <c r="D152" s="263"/>
      <c r="E152" s="263"/>
      <c r="F152" s="314" t="s">
        <v>1208</v>
      </c>
      <c r="G152" s="263"/>
      <c r="H152" s="313" t="s">
        <v>1268</v>
      </c>
      <c r="I152" s="313" t="s">
        <v>1210</v>
      </c>
      <c r="J152" s="313" t="s">
        <v>1259</v>
      </c>
      <c r="K152" s="309"/>
    </row>
    <row r="153" spans="2:11" s="1" customFormat="1" ht="15" customHeight="1">
      <c r="B153" s="286"/>
      <c r="C153" s="313" t="s">
        <v>1156</v>
      </c>
      <c r="D153" s="263"/>
      <c r="E153" s="263"/>
      <c r="F153" s="314" t="s">
        <v>1208</v>
      </c>
      <c r="G153" s="263"/>
      <c r="H153" s="313" t="s">
        <v>1269</v>
      </c>
      <c r="I153" s="313" t="s">
        <v>1210</v>
      </c>
      <c r="J153" s="313" t="s">
        <v>1259</v>
      </c>
      <c r="K153" s="309"/>
    </row>
    <row r="154" spans="2:11" s="1" customFormat="1" ht="15" customHeight="1">
      <c r="B154" s="286"/>
      <c r="C154" s="313" t="s">
        <v>1213</v>
      </c>
      <c r="D154" s="263"/>
      <c r="E154" s="263"/>
      <c r="F154" s="314" t="s">
        <v>1214</v>
      </c>
      <c r="G154" s="263"/>
      <c r="H154" s="313" t="s">
        <v>1248</v>
      </c>
      <c r="I154" s="313" t="s">
        <v>1210</v>
      </c>
      <c r="J154" s="313">
        <v>50</v>
      </c>
      <c r="K154" s="309"/>
    </row>
    <row r="155" spans="2:11" s="1" customFormat="1" ht="15" customHeight="1">
      <c r="B155" s="286"/>
      <c r="C155" s="313" t="s">
        <v>1216</v>
      </c>
      <c r="D155" s="263"/>
      <c r="E155" s="263"/>
      <c r="F155" s="314" t="s">
        <v>1208</v>
      </c>
      <c r="G155" s="263"/>
      <c r="H155" s="313" t="s">
        <v>1248</v>
      </c>
      <c r="I155" s="313" t="s">
        <v>1218</v>
      </c>
      <c r="J155" s="313"/>
      <c r="K155" s="309"/>
    </row>
    <row r="156" spans="2:11" s="1" customFormat="1" ht="15" customHeight="1">
      <c r="B156" s="286"/>
      <c r="C156" s="313" t="s">
        <v>1227</v>
      </c>
      <c r="D156" s="263"/>
      <c r="E156" s="263"/>
      <c r="F156" s="314" t="s">
        <v>1214</v>
      </c>
      <c r="G156" s="263"/>
      <c r="H156" s="313" t="s">
        <v>1248</v>
      </c>
      <c r="I156" s="313" t="s">
        <v>1210</v>
      </c>
      <c r="J156" s="313">
        <v>50</v>
      </c>
      <c r="K156" s="309"/>
    </row>
    <row r="157" spans="2:11" s="1" customFormat="1" ht="15" customHeight="1">
      <c r="B157" s="286"/>
      <c r="C157" s="313" t="s">
        <v>1235</v>
      </c>
      <c r="D157" s="263"/>
      <c r="E157" s="263"/>
      <c r="F157" s="314" t="s">
        <v>1214</v>
      </c>
      <c r="G157" s="263"/>
      <c r="H157" s="313" t="s">
        <v>1248</v>
      </c>
      <c r="I157" s="313" t="s">
        <v>1210</v>
      </c>
      <c r="J157" s="313">
        <v>50</v>
      </c>
      <c r="K157" s="309"/>
    </row>
    <row r="158" spans="2:11" s="1" customFormat="1" ht="15" customHeight="1">
      <c r="B158" s="286"/>
      <c r="C158" s="313" t="s">
        <v>1233</v>
      </c>
      <c r="D158" s="263"/>
      <c r="E158" s="263"/>
      <c r="F158" s="314" t="s">
        <v>1214</v>
      </c>
      <c r="G158" s="263"/>
      <c r="H158" s="313" t="s">
        <v>1248</v>
      </c>
      <c r="I158" s="313" t="s">
        <v>1210</v>
      </c>
      <c r="J158" s="313">
        <v>50</v>
      </c>
      <c r="K158" s="309"/>
    </row>
    <row r="159" spans="2:11" s="1" customFormat="1" ht="15" customHeight="1">
      <c r="B159" s="286"/>
      <c r="C159" s="313" t="s">
        <v>97</v>
      </c>
      <c r="D159" s="263"/>
      <c r="E159" s="263"/>
      <c r="F159" s="314" t="s">
        <v>1208</v>
      </c>
      <c r="G159" s="263"/>
      <c r="H159" s="313" t="s">
        <v>1270</v>
      </c>
      <c r="I159" s="313" t="s">
        <v>1210</v>
      </c>
      <c r="J159" s="313" t="s">
        <v>1271</v>
      </c>
      <c r="K159" s="309"/>
    </row>
    <row r="160" spans="2:11" s="1" customFormat="1" ht="15" customHeight="1">
      <c r="B160" s="286"/>
      <c r="C160" s="313" t="s">
        <v>1272</v>
      </c>
      <c r="D160" s="263"/>
      <c r="E160" s="263"/>
      <c r="F160" s="314" t="s">
        <v>1208</v>
      </c>
      <c r="G160" s="263"/>
      <c r="H160" s="313" t="s">
        <v>1273</v>
      </c>
      <c r="I160" s="313" t="s">
        <v>1243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383" t="s">
        <v>1274</v>
      </c>
      <c r="D165" s="383"/>
      <c r="E165" s="383"/>
      <c r="F165" s="383"/>
      <c r="G165" s="383"/>
      <c r="H165" s="383"/>
      <c r="I165" s="383"/>
      <c r="J165" s="383"/>
      <c r="K165" s="256"/>
    </row>
    <row r="166" spans="2:11" s="1" customFormat="1" ht="17.25" customHeight="1">
      <c r="B166" s="255"/>
      <c r="C166" s="276" t="s">
        <v>1202</v>
      </c>
      <c r="D166" s="276"/>
      <c r="E166" s="276"/>
      <c r="F166" s="276" t="s">
        <v>1203</v>
      </c>
      <c r="G166" s="318"/>
      <c r="H166" s="319" t="s">
        <v>54</v>
      </c>
      <c r="I166" s="319" t="s">
        <v>57</v>
      </c>
      <c r="J166" s="276" t="s">
        <v>1204</v>
      </c>
      <c r="K166" s="256"/>
    </row>
    <row r="167" spans="2:11" s="1" customFormat="1" ht="17.25" customHeight="1">
      <c r="B167" s="257"/>
      <c r="C167" s="278" t="s">
        <v>1205</v>
      </c>
      <c r="D167" s="278"/>
      <c r="E167" s="278"/>
      <c r="F167" s="279" t="s">
        <v>1206</v>
      </c>
      <c r="G167" s="320"/>
      <c r="H167" s="321"/>
      <c r="I167" s="321"/>
      <c r="J167" s="278" t="s">
        <v>1207</v>
      </c>
      <c r="K167" s="258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3" t="s">
        <v>1211</v>
      </c>
      <c r="D169" s="263"/>
      <c r="E169" s="263"/>
      <c r="F169" s="284" t="s">
        <v>1208</v>
      </c>
      <c r="G169" s="263"/>
      <c r="H169" s="263" t="s">
        <v>1248</v>
      </c>
      <c r="I169" s="263" t="s">
        <v>1210</v>
      </c>
      <c r="J169" s="263">
        <v>120</v>
      </c>
      <c r="K169" s="309"/>
    </row>
    <row r="170" spans="2:11" s="1" customFormat="1" ht="15" customHeight="1">
      <c r="B170" s="286"/>
      <c r="C170" s="263" t="s">
        <v>1257</v>
      </c>
      <c r="D170" s="263"/>
      <c r="E170" s="263"/>
      <c r="F170" s="284" t="s">
        <v>1208</v>
      </c>
      <c r="G170" s="263"/>
      <c r="H170" s="263" t="s">
        <v>1258</v>
      </c>
      <c r="I170" s="263" t="s">
        <v>1210</v>
      </c>
      <c r="J170" s="263" t="s">
        <v>1259</v>
      </c>
      <c r="K170" s="309"/>
    </row>
    <row r="171" spans="2:11" s="1" customFormat="1" ht="15" customHeight="1">
      <c r="B171" s="286"/>
      <c r="C171" s="263" t="s">
        <v>1156</v>
      </c>
      <c r="D171" s="263"/>
      <c r="E171" s="263"/>
      <c r="F171" s="284" t="s">
        <v>1208</v>
      </c>
      <c r="G171" s="263"/>
      <c r="H171" s="263" t="s">
        <v>1275</v>
      </c>
      <c r="I171" s="263" t="s">
        <v>1210</v>
      </c>
      <c r="J171" s="263" t="s">
        <v>1259</v>
      </c>
      <c r="K171" s="309"/>
    </row>
    <row r="172" spans="2:11" s="1" customFormat="1" ht="15" customHeight="1">
      <c r="B172" s="286"/>
      <c r="C172" s="263" t="s">
        <v>1213</v>
      </c>
      <c r="D172" s="263"/>
      <c r="E172" s="263"/>
      <c r="F172" s="284" t="s">
        <v>1214</v>
      </c>
      <c r="G172" s="263"/>
      <c r="H172" s="263" t="s">
        <v>1275</v>
      </c>
      <c r="I172" s="263" t="s">
        <v>1210</v>
      </c>
      <c r="J172" s="263">
        <v>50</v>
      </c>
      <c r="K172" s="309"/>
    </row>
    <row r="173" spans="2:11" s="1" customFormat="1" ht="15" customHeight="1">
      <c r="B173" s="286"/>
      <c r="C173" s="263" t="s">
        <v>1216</v>
      </c>
      <c r="D173" s="263"/>
      <c r="E173" s="263"/>
      <c r="F173" s="284" t="s">
        <v>1208</v>
      </c>
      <c r="G173" s="263"/>
      <c r="H173" s="263" t="s">
        <v>1275</v>
      </c>
      <c r="I173" s="263" t="s">
        <v>1218</v>
      </c>
      <c r="J173" s="263"/>
      <c r="K173" s="309"/>
    </row>
    <row r="174" spans="2:11" s="1" customFormat="1" ht="15" customHeight="1">
      <c r="B174" s="286"/>
      <c r="C174" s="263" t="s">
        <v>1227</v>
      </c>
      <c r="D174" s="263"/>
      <c r="E174" s="263"/>
      <c r="F174" s="284" t="s">
        <v>1214</v>
      </c>
      <c r="G174" s="263"/>
      <c r="H174" s="263" t="s">
        <v>1275</v>
      </c>
      <c r="I174" s="263" t="s">
        <v>1210</v>
      </c>
      <c r="J174" s="263">
        <v>50</v>
      </c>
      <c r="K174" s="309"/>
    </row>
    <row r="175" spans="2:11" s="1" customFormat="1" ht="15" customHeight="1">
      <c r="B175" s="286"/>
      <c r="C175" s="263" t="s">
        <v>1235</v>
      </c>
      <c r="D175" s="263"/>
      <c r="E175" s="263"/>
      <c r="F175" s="284" t="s">
        <v>1214</v>
      </c>
      <c r="G175" s="263"/>
      <c r="H175" s="263" t="s">
        <v>1275</v>
      </c>
      <c r="I175" s="263" t="s">
        <v>1210</v>
      </c>
      <c r="J175" s="263">
        <v>50</v>
      </c>
      <c r="K175" s="309"/>
    </row>
    <row r="176" spans="2:11" s="1" customFormat="1" ht="15" customHeight="1">
      <c r="B176" s="286"/>
      <c r="C176" s="263" t="s">
        <v>1233</v>
      </c>
      <c r="D176" s="263"/>
      <c r="E176" s="263"/>
      <c r="F176" s="284" t="s">
        <v>1214</v>
      </c>
      <c r="G176" s="263"/>
      <c r="H176" s="263" t="s">
        <v>1275</v>
      </c>
      <c r="I176" s="263" t="s">
        <v>1210</v>
      </c>
      <c r="J176" s="263">
        <v>50</v>
      </c>
      <c r="K176" s="309"/>
    </row>
    <row r="177" spans="2:11" s="1" customFormat="1" ht="15" customHeight="1">
      <c r="B177" s="286"/>
      <c r="C177" s="263" t="s">
        <v>117</v>
      </c>
      <c r="D177" s="263"/>
      <c r="E177" s="263"/>
      <c r="F177" s="284" t="s">
        <v>1208</v>
      </c>
      <c r="G177" s="263"/>
      <c r="H177" s="263" t="s">
        <v>1276</v>
      </c>
      <c r="I177" s="263" t="s">
        <v>1277</v>
      </c>
      <c r="J177" s="263"/>
      <c r="K177" s="309"/>
    </row>
    <row r="178" spans="2:11" s="1" customFormat="1" ht="15" customHeight="1">
      <c r="B178" s="286"/>
      <c r="C178" s="263" t="s">
        <v>57</v>
      </c>
      <c r="D178" s="263"/>
      <c r="E178" s="263"/>
      <c r="F178" s="284" t="s">
        <v>1208</v>
      </c>
      <c r="G178" s="263"/>
      <c r="H178" s="263" t="s">
        <v>1278</v>
      </c>
      <c r="I178" s="263" t="s">
        <v>1279</v>
      </c>
      <c r="J178" s="263">
        <v>1</v>
      </c>
      <c r="K178" s="309"/>
    </row>
    <row r="179" spans="2:11" s="1" customFormat="1" ht="15" customHeight="1">
      <c r="B179" s="286"/>
      <c r="C179" s="263" t="s">
        <v>53</v>
      </c>
      <c r="D179" s="263"/>
      <c r="E179" s="263"/>
      <c r="F179" s="284" t="s">
        <v>1208</v>
      </c>
      <c r="G179" s="263"/>
      <c r="H179" s="263" t="s">
        <v>1280</v>
      </c>
      <c r="I179" s="263" t="s">
        <v>1210</v>
      </c>
      <c r="J179" s="263">
        <v>20</v>
      </c>
      <c r="K179" s="309"/>
    </row>
    <row r="180" spans="2:11" s="1" customFormat="1" ht="15" customHeight="1">
      <c r="B180" s="286"/>
      <c r="C180" s="263" t="s">
        <v>54</v>
      </c>
      <c r="D180" s="263"/>
      <c r="E180" s="263"/>
      <c r="F180" s="284" t="s">
        <v>1208</v>
      </c>
      <c r="G180" s="263"/>
      <c r="H180" s="263" t="s">
        <v>1281</v>
      </c>
      <c r="I180" s="263" t="s">
        <v>1210</v>
      </c>
      <c r="J180" s="263">
        <v>255</v>
      </c>
      <c r="K180" s="309"/>
    </row>
    <row r="181" spans="2:11" s="1" customFormat="1" ht="15" customHeight="1">
      <c r="B181" s="286"/>
      <c r="C181" s="263" t="s">
        <v>118</v>
      </c>
      <c r="D181" s="263"/>
      <c r="E181" s="263"/>
      <c r="F181" s="284" t="s">
        <v>1208</v>
      </c>
      <c r="G181" s="263"/>
      <c r="H181" s="263" t="s">
        <v>1172</v>
      </c>
      <c r="I181" s="263" t="s">
        <v>1210</v>
      </c>
      <c r="J181" s="263">
        <v>10</v>
      </c>
      <c r="K181" s="309"/>
    </row>
    <row r="182" spans="2:11" s="1" customFormat="1" ht="15" customHeight="1">
      <c r="B182" s="286"/>
      <c r="C182" s="263" t="s">
        <v>119</v>
      </c>
      <c r="D182" s="263"/>
      <c r="E182" s="263"/>
      <c r="F182" s="284" t="s">
        <v>1208</v>
      </c>
      <c r="G182" s="263"/>
      <c r="H182" s="263" t="s">
        <v>1282</v>
      </c>
      <c r="I182" s="263" t="s">
        <v>1243</v>
      </c>
      <c r="J182" s="263"/>
      <c r="K182" s="309"/>
    </row>
    <row r="183" spans="2:11" s="1" customFormat="1" ht="15" customHeight="1">
      <c r="B183" s="286"/>
      <c r="C183" s="263" t="s">
        <v>1283</v>
      </c>
      <c r="D183" s="263"/>
      <c r="E183" s="263"/>
      <c r="F183" s="284" t="s">
        <v>1208</v>
      </c>
      <c r="G183" s="263"/>
      <c r="H183" s="263" t="s">
        <v>1284</v>
      </c>
      <c r="I183" s="263" t="s">
        <v>1243</v>
      </c>
      <c r="J183" s="263"/>
      <c r="K183" s="309"/>
    </row>
    <row r="184" spans="2:11" s="1" customFormat="1" ht="15" customHeight="1">
      <c r="B184" s="286"/>
      <c r="C184" s="263" t="s">
        <v>1272</v>
      </c>
      <c r="D184" s="263"/>
      <c r="E184" s="263"/>
      <c r="F184" s="284" t="s">
        <v>1208</v>
      </c>
      <c r="G184" s="263"/>
      <c r="H184" s="263" t="s">
        <v>1285</v>
      </c>
      <c r="I184" s="263" t="s">
        <v>1243</v>
      </c>
      <c r="J184" s="263"/>
      <c r="K184" s="309"/>
    </row>
    <row r="185" spans="2:11" s="1" customFormat="1" ht="15" customHeight="1">
      <c r="B185" s="286"/>
      <c r="C185" s="263" t="s">
        <v>121</v>
      </c>
      <c r="D185" s="263"/>
      <c r="E185" s="263"/>
      <c r="F185" s="284" t="s">
        <v>1214</v>
      </c>
      <c r="G185" s="263"/>
      <c r="H185" s="263" t="s">
        <v>1286</v>
      </c>
      <c r="I185" s="263" t="s">
        <v>1210</v>
      </c>
      <c r="J185" s="263">
        <v>50</v>
      </c>
      <c r="K185" s="309"/>
    </row>
    <row r="186" spans="2:11" s="1" customFormat="1" ht="15" customHeight="1">
      <c r="B186" s="286"/>
      <c r="C186" s="263" t="s">
        <v>1287</v>
      </c>
      <c r="D186" s="263"/>
      <c r="E186" s="263"/>
      <c r="F186" s="284" t="s">
        <v>1214</v>
      </c>
      <c r="G186" s="263"/>
      <c r="H186" s="263" t="s">
        <v>1288</v>
      </c>
      <c r="I186" s="263" t="s">
        <v>1289</v>
      </c>
      <c r="J186" s="263"/>
      <c r="K186" s="309"/>
    </row>
    <row r="187" spans="2:11" s="1" customFormat="1" ht="15" customHeight="1">
      <c r="B187" s="286"/>
      <c r="C187" s="263" t="s">
        <v>1290</v>
      </c>
      <c r="D187" s="263"/>
      <c r="E187" s="263"/>
      <c r="F187" s="284" t="s">
        <v>1214</v>
      </c>
      <c r="G187" s="263"/>
      <c r="H187" s="263" t="s">
        <v>1291</v>
      </c>
      <c r="I187" s="263" t="s">
        <v>1289</v>
      </c>
      <c r="J187" s="263"/>
      <c r="K187" s="309"/>
    </row>
    <row r="188" spans="2:11" s="1" customFormat="1" ht="15" customHeight="1">
      <c r="B188" s="286"/>
      <c r="C188" s="263" t="s">
        <v>1292</v>
      </c>
      <c r="D188" s="263"/>
      <c r="E188" s="263"/>
      <c r="F188" s="284" t="s">
        <v>1214</v>
      </c>
      <c r="G188" s="263"/>
      <c r="H188" s="263" t="s">
        <v>1293</v>
      </c>
      <c r="I188" s="263" t="s">
        <v>1289</v>
      </c>
      <c r="J188" s="263"/>
      <c r="K188" s="309"/>
    </row>
    <row r="189" spans="2:11" s="1" customFormat="1" ht="15" customHeight="1">
      <c r="B189" s="286"/>
      <c r="C189" s="322" t="s">
        <v>1294</v>
      </c>
      <c r="D189" s="263"/>
      <c r="E189" s="263"/>
      <c r="F189" s="284" t="s">
        <v>1214</v>
      </c>
      <c r="G189" s="263"/>
      <c r="H189" s="263" t="s">
        <v>1295</v>
      </c>
      <c r="I189" s="263" t="s">
        <v>1296</v>
      </c>
      <c r="J189" s="323" t="s">
        <v>1297</v>
      </c>
      <c r="K189" s="309"/>
    </row>
    <row r="190" spans="2:11" s="1" customFormat="1" ht="15" customHeight="1">
      <c r="B190" s="286"/>
      <c r="C190" s="322" t="s">
        <v>42</v>
      </c>
      <c r="D190" s="263"/>
      <c r="E190" s="263"/>
      <c r="F190" s="284" t="s">
        <v>1208</v>
      </c>
      <c r="G190" s="263"/>
      <c r="H190" s="260" t="s">
        <v>1298</v>
      </c>
      <c r="I190" s="263" t="s">
        <v>1299</v>
      </c>
      <c r="J190" s="263"/>
      <c r="K190" s="309"/>
    </row>
    <row r="191" spans="2:11" s="1" customFormat="1" ht="15" customHeight="1">
      <c r="B191" s="286"/>
      <c r="C191" s="322" t="s">
        <v>1300</v>
      </c>
      <c r="D191" s="263"/>
      <c r="E191" s="263"/>
      <c r="F191" s="284" t="s">
        <v>1208</v>
      </c>
      <c r="G191" s="263"/>
      <c r="H191" s="263" t="s">
        <v>1301</v>
      </c>
      <c r="I191" s="263" t="s">
        <v>1243</v>
      </c>
      <c r="J191" s="263"/>
      <c r="K191" s="309"/>
    </row>
    <row r="192" spans="2:11" s="1" customFormat="1" ht="15" customHeight="1">
      <c r="B192" s="286"/>
      <c r="C192" s="322" t="s">
        <v>1302</v>
      </c>
      <c r="D192" s="263"/>
      <c r="E192" s="263"/>
      <c r="F192" s="284" t="s">
        <v>1208</v>
      </c>
      <c r="G192" s="263"/>
      <c r="H192" s="263" t="s">
        <v>1303</v>
      </c>
      <c r="I192" s="263" t="s">
        <v>1243</v>
      </c>
      <c r="J192" s="263"/>
      <c r="K192" s="309"/>
    </row>
    <row r="193" spans="2:11" s="1" customFormat="1" ht="15" customHeight="1">
      <c r="B193" s="286"/>
      <c r="C193" s="322" t="s">
        <v>1304</v>
      </c>
      <c r="D193" s="263"/>
      <c r="E193" s="263"/>
      <c r="F193" s="284" t="s">
        <v>1214</v>
      </c>
      <c r="G193" s="263"/>
      <c r="H193" s="263" t="s">
        <v>1305</v>
      </c>
      <c r="I193" s="263" t="s">
        <v>1243</v>
      </c>
      <c r="J193" s="263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s="1" customFormat="1" ht="12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2.2">
      <c r="B199" s="255"/>
      <c r="C199" s="383" t="s">
        <v>1306</v>
      </c>
      <c r="D199" s="383"/>
      <c r="E199" s="383"/>
      <c r="F199" s="383"/>
      <c r="G199" s="383"/>
      <c r="H199" s="383"/>
      <c r="I199" s="383"/>
      <c r="J199" s="383"/>
      <c r="K199" s="256"/>
    </row>
    <row r="200" spans="2:11" s="1" customFormat="1" ht="25.5" customHeight="1">
      <c r="B200" s="255"/>
      <c r="C200" s="325" t="s">
        <v>1307</v>
      </c>
      <c r="D200" s="325"/>
      <c r="E200" s="325"/>
      <c r="F200" s="325" t="s">
        <v>1308</v>
      </c>
      <c r="G200" s="326"/>
      <c r="H200" s="389" t="s">
        <v>1309</v>
      </c>
      <c r="I200" s="389"/>
      <c r="J200" s="389"/>
      <c r="K200" s="256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3" t="s">
        <v>1299</v>
      </c>
      <c r="D202" s="263"/>
      <c r="E202" s="263"/>
      <c r="F202" s="284" t="s">
        <v>43</v>
      </c>
      <c r="G202" s="263"/>
      <c r="H202" s="388" t="s">
        <v>1310</v>
      </c>
      <c r="I202" s="388"/>
      <c r="J202" s="388"/>
      <c r="K202" s="309"/>
    </row>
    <row r="203" spans="2:11" s="1" customFormat="1" ht="15" customHeight="1">
      <c r="B203" s="286"/>
      <c r="C203" s="263"/>
      <c r="D203" s="263"/>
      <c r="E203" s="263"/>
      <c r="F203" s="284" t="s">
        <v>44</v>
      </c>
      <c r="G203" s="263"/>
      <c r="H203" s="388" t="s">
        <v>1311</v>
      </c>
      <c r="I203" s="388"/>
      <c r="J203" s="388"/>
      <c r="K203" s="309"/>
    </row>
    <row r="204" spans="2:11" s="1" customFormat="1" ht="15" customHeight="1">
      <c r="B204" s="286"/>
      <c r="C204" s="263"/>
      <c r="D204" s="263"/>
      <c r="E204" s="263"/>
      <c r="F204" s="284" t="s">
        <v>47</v>
      </c>
      <c r="G204" s="263"/>
      <c r="H204" s="388" t="s">
        <v>1312</v>
      </c>
      <c r="I204" s="388"/>
      <c r="J204" s="388"/>
      <c r="K204" s="309"/>
    </row>
    <row r="205" spans="2:11" s="1" customFormat="1" ht="15" customHeight="1">
      <c r="B205" s="286"/>
      <c r="C205" s="263"/>
      <c r="D205" s="263"/>
      <c r="E205" s="263"/>
      <c r="F205" s="284" t="s">
        <v>45</v>
      </c>
      <c r="G205" s="263"/>
      <c r="H205" s="388" t="s">
        <v>1313</v>
      </c>
      <c r="I205" s="388"/>
      <c r="J205" s="388"/>
      <c r="K205" s="309"/>
    </row>
    <row r="206" spans="2:11" s="1" customFormat="1" ht="15" customHeight="1">
      <c r="B206" s="286"/>
      <c r="C206" s="263"/>
      <c r="D206" s="263"/>
      <c r="E206" s="263"/>
      <c r="F206" s="284" t="s">
        <v>46</v>
      </c>
      <c r="G206" s="263"/>
      <c r="H206" s="388" t="s">
        <v>1314</v>
      </c>
      <c r="I206" s="388"/>
      <c r="J206" s="388"/>
      <c r="K206" s="309"/>
    </row>
    <row r="207" spans="2:11" s="1" customFormat="1" ht="15" customHeight="1">
      <c r="B207" s="286"/>
      <c r="C207" s="263"/>
      <c r="D207" s="263"/>
      <c r="E207" s="263"/>
      <c r="F207" s="284"/>
      <c r="G207" s="263"/>
      <c r="H207" s="263"/>
      <c r="I207" s="263"/>
      <c r="J207" s="263"/>
      <c r="K207" s="309"/>
    </row>
    <row r="208" spans="2:11" s="1" customFormat="1" ht="15" customHeight="1">
      <c r="B208" s="286"/>
      <c r="C208" s="263" t="s">
        <v>1255</v>
      </c>
      <c r="D208" s="263"/>
      <c r="E208" s="263"/>
      <c r="F208" s="284" t="s">
        <v>79</v>
      </c>
      <c r="G208" s="263"/>
      <c r="H208" s="388" t="s">
        <v>1315</v>
      </c>
      <c r="I208" s="388"/>
      <c r="J208" s="388"/>
      <c r="K208" s="309"/>
    </row>
    <row r="209" spans="2:11" s="1" customFormat="1" ht="15" customHeight="1">
      <c r="B209" s="286"/>
      <c r="C209" s="263"/>
      <c r="D209" s="263"/>
      <c r="E209" s="263"/>
      <c r="F209" s="284" t="s">
        <v>1151</v>
      </c>
      <c r="G209" s="263"/>
      <c r="H209" s="388" t="s">
        <v>1152</v>
      </c>
      <c r="I209" s="388"/>
      <c r="J209" s="388"/>
      <c r="K209" s="309"/>
    </row>
    <row r="210" spans="2:11" s="1" customFormat="1" ht="15" customHeight="1">
      <c r="B210" s="286"/>
      <c r="C210" s="263"/>
      <c r="D210" s="263"/>
      <c r="E210" s="263"/>
      <c r="F210" s="284" t="s">
        <v>1149</v>
      </c>
      <c r="G210" s="263"/>
      <c r="H210" s="388" t="s">
        <v>1316</v>
      </c>
      <c r="I210" s="388"/>
      <c r="J210" s="388"/>
      <c r="K210" s="309"/>
    </row>
    <row r="211" spans="2:11" s="1" customFormat="1" ht="15" customHeight="1">
      <c r="B211" s="327"/>
      <c r="C211" s="263"/>
      <c r="D211" s="263"/>
      <c r="E211" s="263"/>
      <c r="F211" s="284" t="s">
        <v>1153</v>
      </c>
      <c r="G211" s="322"/>
      <c r="H211" s="387" t="s">
        <v>90</v>
      </c>
      <c r="I211" s="387"/>
      <c r="J211" s="387"/>
      <c r="K211" s="328"/>
    </row>
    <row r="212" spans="2:11" s="1" customFormat="1" ht="15" customHeight="1">
      <c r="B212" s="327"/>
      <c r="C212" s="263"/>
      <c r="D212" s="263"/>
      <c r="E212" s="263"/>
      <c r="F212" s="284" t="s">
        <v>1154</v>
      </c>
      <c r="G212" s="322"/>
      <c r="H212" s="387" t="s">
        <v>1317</v>
      </c>
      <c r="I212" s="387"/>
      <c r="J212" s="387"/>
      <c r="K212" s="328"/>
    </row>
    <row r="213" spans="2:11" s="1" customFormat="1" ht="15" customHeight="1">
      <c r="B213" s="327"/>
      <c r="C213" s="263"/>
      <c r="D213" s="263"/>
      <c r="E213" s="263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3" t="s">
        <v>1279</v>
      </c>
      <c r="D214" s="263"/>
      <c r="E214" s="263"/>
      <c r="F214" s="284">
        <v>1</v>
      </c>
      <c r="G214" s="322"/>
      <c r="H214" s="387" t="s">
        <v>1318</v>
      </c>
      <c r="I214" s="387"/>
      <c r="J214" s="387"/>
      <c r="K214" s="328"/>
    </row>
    <row r="215" spans="2:11" s="1" customFormat="1" ht="15" customHeight="1">
      <c r="B215" s="327"/>
      <c r="C215" s="263"/>
      <c r="D215" s="263"/>
      <c r="E215" s="263"/>
      <c r="F215" s="284">
        <v>2</v>
      </c>
      <c r="G215" s="322"/>
      <c r="H215" s="387" t="s">
        <v>1319</v>
      </c>
      <c r="I215" s="387"/>
      <c r="J215" s="387"/>
      <c r="K215" s="328"/>
    </row>
    <row r="216" spans="2:11" s="1" customFormat="1" ht="15" customHeight="1">
      <c r="B216" s="327"/>
      <c r="C216" s="263"/>
      <c r="D216" s="263"/>
      <c r="E216" s="263"/>
      <c r="F216" s="284">
        <v>3</v>
      </c>
      <c r="G216" s="322"/>
      <c r="H216" s="387" t="s">
        <v>1320</v>
      </c>
      <c r="I216" s="387"/>
      <c r="J216" s="387"/>
      <c r="K216" s="328"/>
    </row>
    <row r="217" spans="2:11" s="1" customFormat="1" ht="15" customHeight="1">
      <c r="B217" s="327"/>
      <c r="C217" s="263"/>
      <c r="D217" s="263"/>
      <c r="E217" s="263"/>
      <c r="F217" s="284">
        <v>4</v>
      </c>
      <c r="G217" s="322"/>
      <c r="H217" s="387" t="s">
        <v>1321</v>
      </c>
      <c r="I217" s="387"/>
      <c r="J217" s="387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Chalupski Martin</cp:lastModifiedBy>
  <dcterms:created xsi:type="dcterms:W3CDTF">2021-01-27T09:25:39Z</dcterms:created>
  <dcterms:modified xsi:type="dcterms:W3CDTF">2021-01-27T13:19:03Z</dcterms:modified>
  <cp:category/>
  <cp:version/>
  <cp:contentType/>
  <cp:contentStatus/>
</cp:coreProperties>
</file>