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5125" windowHeight="11820" firstSheet="5" activeTab="10"/>
  </bookViews>
  <sheets>
    <sheet name="Rekapitulace stavby" sheetId="1" r:id="rId1"/>
    <sheet name="01 - Zateplení fasády, st..." sheetId="2" r:id="rId2"/>
    <sheet name="02 - Zateplení střechy" sheetId="3" r:id="rId3"/>
    <sheet name="03 - Izolace suterénu" sheetId="4" r:id="rId4"/>
    <sheet name="04 - Oprava venkovních sc..." sheetId="5" r:id="rId5"/>
    <sheet name="05 - Oprava venkovního sc..." sheetId="6" r:id="rId6"/>
    <sheet name="06 - Nůžková plošina a ve..." sheetId="7" r:id="rId7"/>
    <sheet name="07 - Silnoproudá elektrot..." sheetId="8" r:id="rId8"/>
    <sheet name="VON - Vedlejší a ostatní ..." sheetId="9" r:id="rId9"/>
    <sheet name="příloha 07a - ELEKTRO materiál" sheetId="10" r:id="rId10"/>
    <sheet name="příloha 07b - ELEKTRO montáž" sheetId="11" r:id="rId11"/>
  </sheets>
  <definedNames>
    <definedName name="_xlnm._FilterDatabase" localSheetId="1" hidden="1">'01 - Zateplení fasády, st...'!$C$138:$K$885</definedName>
    <definedName name="_xlnm._FilterDatabase" localSheetId="2" hidden="1">'02 - Zateplení střechy'!$C$128:$K$441</definedName>
    <definedName name="_xlnm._FilterDatabase" localSheetId="3" hidden="1">'03 - Izolace suterénu'!$C$130:$K$473</definedName>
    <definedName name="_xlnm._FilterDatabase" localSheetId="4" hidden="1">'04 - Oprava venkovních sc...'!$C$130:$K$310</definedName>
    <definedName name="_xlnm._FilterDatabase" localSheetId="5" hidden="1">'05 - Oprava venkovního sc...'!$C$129:$K$298</definedName>
    <definedName name="_xlnm._FilterDatabase" localSheetId="6" hidden="1">'06 - Nůžková plošina a ve...'!$C$128:$K$234</definedName>
    <definedName name="_xlnm._FilterDatabase" localSheetId="7" hidden="1">'07 - Silnoproudá elektrot...'!$C$117:$K$121</definedName>
    <definedName name="_xlnm._FilterDatabase" localSheetId="8" hidden="1">'VON - Vedlejší a ostatní ...'!$C$116:$K$130</definedName>
    <definedName name="_xlnm.Print_Area" localSheetId="1">'01 - Zateplení fasády, st...'!$C$4:$J$76,'01 - Zateplení fasády, st...'!$C$82:$J$120,'01 - Zateplení fasády, st...'!$C$126:$K$885</definedName>
    <definedName name="_xlnm.Print_Area" localSheetId="2">'02 - Zateplení střechy'!$C$4:$J$76,'02 - Zateplení střechy'!$C$82:$J$110,'02 - Zateplení střechy'!$C$116:$K$441</definedName>
    <definedName name="_xlnm.Print_Area" localSheetId="3">'03 - Izolace suterénu'!$C$4:$J$76,'03 - Izolace suterénu'!$C$82:$J$112,'03 - Izolace suterénu'!$C$118:$K$473</definedName>
    <definedName name="_xlnm.Print_Area" localSheetId="4">'04 - Oprava venkovních sc...'!$C$4:$J$76,'04 - Oprava venkovních sc...'!$C$82:$J$112,'04 - Oprava venkovních sc...'!$C$118:$K$310</definedName>
    <definedName name="_xlnm.Print_Area" localSheetId="5">'05 - Oprava venkovního sc...'!$C$4:$J$76,'05 - Oprava venkovního sc...'!$C$82:$J$111,'05 - Oprava venkovního sc...'!$C$117:$K$298</definedName>
    <definedName name="_xlnm.Print_Area" localSheetId="6">'06 - Nůžková plošina a ve...'!$C$4:$J$76,'06 - Nůžková plošina a ve...'!$C$82:$J$110,'06 - Nůžková plošina a ve...'!$C$116:$K$234</definedName>
    <definedName name="_xlnm.Print_Area" localSheetId="7">'07 - Silnoproudá elektrot...'!$C$4:$J$76,'07 - Silnoproudá elektrot...'!$C$82:$J$99,'07 - Silnoproudá elektrot...'!$C$105:$K$121</definedName>
    <definedName name="_xlnm.Print_Area" localSheetId="0">'Rekapitulace stavby'!$D$4:$AO$76,'Rekapitulace stavby'!$C$82:$AQ$103</definedName>
    <definedName name="_xlnm.Print_Area" localSheetId="8">'VON - Vedlejší a ostatní ...'!$C$4:$J$76,'VON - Vedlejší a ostatní ...'!$C$82:$J$98,'VON - Vedlejší a ostatní ...'!$C$104:$K$130</definedName>
    <definedName name="_xlnm.Print_Titles" localSheetId="0">'Rekapitulace stavby'!$92:$92</definedName>
    <definedName name="_xlnm.Print_Titles" localSheetId="2">'02 - Zateplení střechy'!$128:$128</definedName>
    <definedName name="_xlnm.Print_Titles" localSheetId="3">'03 - Izolace suterénu'!$130:$130</definedName>
    <definedName name="_xlnm.Print_Titles" localSheetId="4">'04 - Oprava venkovních sc...'!$130:$130</definedName>
    <definedName name="_xlnm.Print_Titles" localSheetId="5">'05 - Oprava venkovního sc...'!$129:$129</definedName>
    <definedName name="_xlnm.Print_Titles" localSheetId="6">'06 - Nůžková plošina a ve...'!$128:$128</definedName>
    <definedName name="_xlnm.Print_Titles" localSheetId="7">'07 - Silnoproudá elektrot...'!$117:$117</definedName>
    <definedName name="_xlnm.Print_Titles" localSheetId="8">'VON - Vedlejší a ostatní ...'!$116:$116</definedName>
  </definedNames>
  <calcPr calcId="152511"/>
</workbook>
</file>

<file path=xl/sharedStrings.xml><?xml version="1.0" encoding="utf-8"?>
<sst xmlns="http://schemas.openxmlformats.org/spreadsheetml/2006/main" count="20965" uniqueCount="2554">
  <si>
    <t>Export Komplet</t>
  </si>
  <si>
    <t/>
  </si>
  <si>
    <t>2.0</t>
  </si>
  <si>
    <t>ZAMOK</t>
  </si>
  <si>
    <t>False</t>
  </si>
  <si>
    <t>{486b77e9-e307-4dd5-a1ac-58c3886ff04e}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</si>
  <si>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</si>
  <si>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</si>
  <si>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</si>
  <si>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</si>
  <si>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</si>
  <si>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</si>
  <si>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</si>
  <si>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</si>
  <si>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2020-043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</si>
  <si>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</si>
  <si>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</si>
  <si>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ZŠ Malé Hoštice - Zateplení + střecha</t>
  </si>
  <si>
    <t>KSO:</t>
  </si>
  <si>
    <t>CC-CZ:</t>
  </si>
  <si>
    <t>Místo:</t>
  </si>
  <si>
    <t>k.ú. Malé Hoštice, parc.č. 38, Dvořákova ulice</t>
  </si>
  <si>
    <t>Datum:</t>
  </si>
  <si>
    <t>Zadavatel:</t>
  </si>
  <si>
    <t>IČ:</t>
  </si>
  <si>
    <t>Statutární město Opava</t>
  </si>
  <si>
    <t>DIČ:</t>
  </si>
  <si>
    <t>Uchazeč:</t>
  </si>
  <si>
    <t>Vyplň údaj</t>
  </si>
  <si>
    <t>Projektant:</t>
  </si>
  <si>
    <t>Ing. arch. Petr Mlýnek</t>
  </si>
  <si>
    <t>True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</si>
  <si>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</si>
  <si>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</si>
  <si>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</si>
  <si>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</si>
  <si>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</si>
  <si>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</si>
  <si>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</si>
  <si>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</si>
  <si>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</si>
  <si>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</si>
  <si>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</si>
  <si>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</si>
  <si>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</si>
  <si>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</si>
  <si>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</si>
  <si>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</si>
  <si>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</si>
  <si>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</si>
  <si>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</si>
  <si>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</si>
  <si>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</si>
  <si>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</si>
  <si>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</si>
  <si>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</si>
  <si>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</si>
  <si>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</si>
  <si>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</si>
  <si>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</si>
  <si>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</si>
  <si>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</si>
  <si>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</si>
  <si>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</si>
  <si>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</si>
  <si>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</si>
  <si>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</si>
  <si>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</si>
  <si>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</si>
  <si>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</si>
  <si>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</si>
  <si>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</si>
  <si>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</si>
  <si>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</si>
  <si>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</si>
  <si>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</si>
  <si>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</si>
  <si>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</si>
  <si>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</si>
  <si>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</si>
  <si>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</si>
  <si>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Zateplení fasády, stavební úpravy objektu vč. výlezu na střechu</t>
  </si>
  <si>
    <t>STA</t>
  </si>
  <si>
    <t>1</t>
  </si>
  <si>
    <t>{17f6a5c3-d29d-41d4-8d20-3d59618fed0a}</t>
  </si>
  <si>
    <t>2</t>
  </si>
  <si>
    <t>02</t>
  </si>
  <si>
    <t>Zateplení střechy</t>
  </si>
  <si>
    <t>{f90d3712-3ee2-441c-8f8f-75912cc79c4e}</t>
  </si>
  <si>
    <t>03</t>
  </si>
  <si>
    <t>Izolace suterénu</t>
  </si>
  <si>
    <t>{2e407e5e-a46a-4397-983a-16ff6ed36890}</t>
  </si>
  <si>
    <t>04</t>
  </si>
  <si>
    <t>Oprava venkovních schodiště před hlavním vstupem vč. nové stříšky</t>
  </si>
  <si>
    <t>{2a9c8756-e420-452e-9a74-d478dbdae60a}</t>
  </si>
  <si>
    <t>05</t>
  </si>
  <si>
    <t>Oprava venkovního schodiště do tělocvičny vč. stříšky</t>
  </si>
  <si>
    <t>{e713025a-ba33-4329-97aa-1cc28642259e}</t>
  </si>
  <si>
    <t>06</t>
  </si>
  <si>
    <t xml:space="preserve">Nůžková plošina a venkovní ocelové schodiště </t>
  </si>
  <si>
    <t>{fd483688-fa86-4c99-a7d6-d676b50ed48f}</t>
  </si>
  <si>
    <t>07</t>
  </si>
  <si>
    <t>Silnoproudá elektrotechnika vč. ochrany proti blesku</t>
  </si>
  <si>
    <t>{53d34fb9-cc11-4e55-ac9f-1e82441ea6a9}</t>
  </si>
  <si>
    <t>VON</t>
  </si>
  <si>
    <t>Vedlejší a ostatní náklady</t>
  </si>
  <si>
    <t>{1efcd44d-fd24-4468-b6ea-3f3ef9f33bd7}</t>
  </si>
  <si>
    <t>KRYCÍ LIST SOUPISU PRACÍ</t>
  </si>
  <si>
    <t>Objekt:</t>
  </si>
  <si>
    <t>01 - Zateplení fasády, stavební úpravy objektu vč. výlezu na střechu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</si>
  <si>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</si>
  <si>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</si>
  <si>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</si>
  <si>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</si>
  <si>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</si>
  <si>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</si>
  <si>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</si>
  <si>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61 - Úprava povrchů vnitřních</t>
  </si>
  <si>
    <t xml:space="preserve">    62 - Úprava povrchů vnějších</t>
  </si>
  <si>
    <t xml:space="preserve">    63 - Podlahy a podlahové konstrukce</t>
  </si>
  <si>
    <t xml:space="preserve">    94 - Lešení a stavební výtahy</t>
  </si>
  <si>
    <t xml:space="preserve">    95 - Různé dokončovací konstrukce a práce pozemních staveb</t>
  </si>
  <si>
    <t xml:space="preserve">    96 - Bourání konstrukcí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</si>
  <si>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</si>
  <si>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</si>
  <si>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</si>
  <si>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</si>
  <si>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</si>
  <si>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</si>
  <si>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732 - Ústřední vytápění - strojovny</t>
  </si>
  <si>
    <t xml:space="preserve">    741 - Elektroinstalace - silnoproud</t>
  </si>
  <si>
    <t xml:space="preserve">    762 - Konstrukce tesařské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</si>
  <si>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</si>
  <si>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</si>
  <si>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</si>
  <si>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783 - Dokončovací práce - nátěry</t>
  </si>
  <si>
    <t xml:space="preserve">    784 - Dokončovací práce - malby a tapety</t>
  </si>
  <si>
    <t xml:space="preserve">    786 - Dokončovací práce - čalounické úpravy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</si>
  <si>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</si>
  <si>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</si>
  <si>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</si>
  <si>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</si>
  <si>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</si>
  <si>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</si>
  <si>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</si>
  <si>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</si>
  <si>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</si>
  <si>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</si>
  <si>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</si>
  <si>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</si>
  <si>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</si>
  <si>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</si>
  <si>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</si>
  <si>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</si>
  <si>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</si>
  <si>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</si>
  <si>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</si>
  <si>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317234410</t>
  </si>
  <si>
    <t>Vyzdívka mezi nosníky z cihel pálených na MC</t>
  </si>
  <si>
    <t>m3</t>
  </si>
  <si>
    <t>4</t>
  </si>
  <si>
    <t>-312656084</t>
  </si>
  <si>
    <t>VV</t>
  </si>
  <si>
    <t>překlady nad novými sklepními okny</t>
  </si>
  <si>
    <t>0,45*0,25*(2,40+3,60+1,20)</t>
  </si>
  <si>
    <t>nový překlad nad dveřmi do 1.PP</t>
  </si>
  <si>
    <t>0,40*0,25*1,50</t>
  </si>
  <si>
    <t>překlad nového okna ve 2.NP</t>
  </si>
  <si>
    <t>0,45*0,25*3,40</t>
  </si>
  <si>
    <t>Součet</t>
  </si>
  <si>
    <t>317944321</t>
  </si>
  <si>
    <t>Válcované nosníky do č.12 dodatečně osazované do připravených otvorů</t>
  </si>
  <si>
    <t>t</t>
  </si>
  <si>
    <t>-1549439946</t>
  </si>
  <si>
    <t>I č.120</t>
  </si>
  <si>
    <t>(2,40*4+3,60*4+1,20*4)*11,10/1000*1,08</t>
  </si>
  <si>
    <t>překld nad dveřmi do 1.PP</t>
  </si>
  <si>
    <t>3x Ič. 120 dl. 1500 mm</t>
  </si>
  <si>
    <t>1,50*3*11,10/1000*1,08</t>
  </si>
  <si>
    <t>317944323</t>
  </si>
  <si>
    <t>Válcované nosníky č.14 až 22 dodatečně osazované do připravených otvorů</t>
  </si>
  <si>
    <t>-1333769247</t>
  </si>
  <si>
    <t>překlady nad novým oknem ve 2.NP</t>
  </si>
  <si>
    <t>3x I č.120 dl. 3400 mm</t>
  </si>
  <si>
    <t>3,40*3*21,90/1000*1,08</t>
  </si>
  <si>
    <t>319202300</t>
  </si>
  <si>
    <t>Celoplošná chemická infuzní clona suterénního cihelného zdiva tl. 450 mm tlakovou injektáží PUR pryskyřicí - kompletní provedení vč. dodávky materiálu</t>
  </si>
  <si>
    <t>m2</t>
  </si>
  <si>
    <t>-348588704</t>
  </si>
  <si>
    <t>1.PP - JV roh objektu</t>
  </si>
  <si>
    <t>(5,55+2,05)*2,86</t>
  </si>
  <si>
    <t>-0,90*0,60*4</t>
  </si>
  <si>
    <t>5</t>
  </si>
  <si>
    <t>346244381</t>
  </si>
  <si>
    <t>Plentování jednostranné v do 200 mm válcovaných nosníků cihlami</t>
  </si>
  <si>
    <t>-966064018</t>
  </si>
  <si>
    <t>(2,40+3,60+1,20)*0,12*2</t>
  </si>
  <si>
    <t>1,50*0,12*2</t>
  </si>
  <si>
    <t>3,40*0,18*2</t>
  </si>
  <si>
    <t>6</t>
  </si>
  <si>
    <t>349231811</t>
  </si>
  <si>
    <t>Přizdívka z cihel ostění s ozubem  ve vybouraných otvorech, s vysekáním kapes pro zavázaní přes 80 do 150 mm</t>
  </si>
  <si>
    <t>-418513857</t>
  </si>
  <si>
    <t>úprava otvoru pro sestavu ozn. O.1</t>
  </si>
  <si>
    <t>0,40*2,40*2</t>
  </si>
  <si>
    <t>otvory pro nová sklepní okna ozn. O.2</t>
  </si>
  <si>
    <t>0,45*0,60*2*6</t>
  </si>
  <si>
    <t>úprava otvoru pro dveře ozn. O.3</t>
  </si>
  <si>
    <t>0,40*2,90*2</t>
  </si>
  <si>
    <t>úprava otvoru pro dveře ozn. O.4</t>
  </si>
  <si>
    <t>0,45*2,15*2</t>
  </si>
  <si>
    <t>úprava otvoru pro okno ozn. O.5</t>
  </si>
  <si>
    <t>0,35*0,60*2</t>
  </si>
  <si>
    <t>otvor pro nové okno ve 2.NP</t>
  </si>
  <si>
    <t>0,45*1,00*2</t>
  </si>
  <si>
    <t>61</t>
  </si>
  <si>
    <t>Úprava povrchů vnitřních</t>
  </si>
  <si>
    <t>7</t>
  </si>
  <si>
    <t>612131105</t>
  </si>
  <si>
    <t>Sanační postřik vnitřních stěn nanášený ručně</t>
  </si>
  <si>
    <t>-335622021</t>
  </si>
  <si>
    <t>8</t>
  </si>
  <si>
    <t>612821012</t>
  </si>
  <si>
    <t>Sanační omítka vnitřních ploch stěn pro vlhké a zasolené zdivo, prováděná ve dvou vrstvách, tl. jádrové omítky do 30 mm ručně štuková</t>
  </si>
  <si>
    <t>-1300026256</t>
  </si>
  <si>
    <t>1.PP - JV roh objektu - suterénní zdivo v rozsahu infúzní clony</t>
  </si>
  <si>
    <t>-(0,90*0,60-0,30*(0,90+0,60*2))*4</t>
  </si>
  <si>
    <t>9</t>
  </si>
  <si>
    <t>612325302</t>
  </si>
  <si>
    <t>Vápenocementová štuková omítka ostění nebo nadpraží</t>
  </si>
  <si>
    <t>1025063422</t>
  </si>
  <si>
    <t>sestava ozn. O.1</t>
  </si>
  <si>
    <t>(2,10+2,40*2)*0,45</t>
  </si>
  <si>
    <t>sklepní okna ozn. O.2</t>
  </si>
  <si>
    <t>(0,90+0,60*2)*6*0,45</t>
  </si>
  <si>
    <t>dveře ozn. O.3</t>
  </si>
  <si>
    <t>(1,17+2,90*2)*0,45</t>
  </si>
  <si>
    <t>dveře ozn. O.4</t>
  </si>
  <si>
    <t>(1,00+2,15*2)*0,45</t>
  </si>
  <si>
    <t xml:space="preserve">okno ozn. O.5 </t>
  </si>
  <si>
    <t>(0,86+0,75*2)*0,45</t>
  </si>
  <si>
    <t>posunutá stávající okna</t>
  </si>
  <si>
    <t>"2.NP, kabinet"  (2,10+1,80*2)*4*0,45</t>
  </si>
  <si>
    <t>"2.NP, PC učebna"  (2,40+2,10*2)*3*0,45</t>
  </si>
  <si>
    <t>nové okno ve 2.NP</t>
  </si>
  <si>
    <t>(3,00+1,00*2)*0,45</t>
  </si>
  <si>
    <t>10</t>
  </si>
  <si>
    <t>612325422</t>
  </si>
  <si>
    <t>Oprava vnitřní vápenocementové štukové omítky stěn v rozsahu plochy do 30%</t>
  </si>
  <si>
    <t>-157728063</t>
  </si>
  <si>
    <t>1.PP, sklad - stěna s novými okny</t>
  </si>
  <si>
    <t>9,80*2,46</t>
  </si>
  <si>
    <t>-0,90*0,60*6</t>
  </si>
  <si>
    <t>11</t>
  </si>
  <si>
    <t>619991000</t>
  </si>
  <si>
    <t>Zakrytí vnitřních ploch před znečištěním včetně pozdějšího odkrytí podlah fólií přilepenou lepící páskou</t>
  </si>
  <si>
    <t>kpl</t>
  </si>
  <si>
    <t>-812084010</t>
  </si>
  <si>
    <t>12</t>
  </si>
  <si>
    <t>619991011</t>
  </si>
  <si>
    <t>Zakrytí vnitřních ploch před znečištěním  včetně pozdějšího odkrytí konstrukcí a prvků obalením fólií a přelepením páskou</t>
  </si>
  <si>
    <t>271383680</t>
  </si>
  <si>
    <t>vnější výplně otvorů</t>
  </si>
  <si>
    <t>"ozn. O.1"  1,05*1,50+1,05*2,40</t>
  </si>
  <si>
    <t>"ozn. O.2"  0,90*0,60</t>
  </si>
  <si>
    <t>"ozn. O.3"  1,17*2,90</t>
  </si>
  <si>
    <t>"ozn. O.4"  1,00*2,15</t>
  </si>
  <si>
    <t>"ozn. O.5"  0,86*0,75</t>
  </si>
  <si>
    <t>"2.NP, kabinet"  2,10*1,80*4</t>
  </si>
  <si>
    <t>"2.NP, PC učebna"  2,40*2,10*3</t>
  </si>
  <si>
    <t>"nové okno 2.NP"  3,00*1,00</t>
  </si>
  <si>
    <t>nové vnitřní parapety</t>
  </si>
  <si>
    <t>1,10*0,35+5,70*0,50*6+0,91*0,25+15,95*0,40+3,05*0,40</t>
  </si>
  <si>
    <t>13</t>
  </si>
  <si>
    <t>619995001</t>
  </si>
  <si>
    <t>Začištění omítek kolem oken, dveří, podlah nebo obkladů</t>
  </si>
  <si>
    <t>m</t>
  </si>
  <si>
    <t>2117784449</t>
  </si>
  <si>
    <t>2,10+2,40*2</t>
  </si>
  <si>
    <t>(0,90+0,60*2)*6</t>
  </si>
  <si>
    <t>1,17+2,90*2</t>
  </si>
  <si>
    <t>1,00+2,15*2</t>
  </si>
  <si>
    <t>0,86+0,75*2</t>
  </si>
  <si>
    <t>"2.NP, kabinet"  (2,10+1,80*2)*4</t>
  </si>
  <si>
    <t>"2.NP, PC učebna"  (2,40+2,10*2)*3</t>
  </si>
  <si>
    <t>3,00+1,00*2</t>
  </si>
  <si>
    <t>Mezisoučet</t>
  </si>
  <si>
    <t>1,10+0,30</t>
  </si>
  <si>
    <t>(0,95+0,40*2)*6</t>
  </si>
  <si>
    <t>0,91+0,30*2</t>
  </si>
  <si>
    <t>(2,10+0,25*2)*4</t>
  </si>
  <si>
    <t>(2,40+0,25*2)*3</t>
  </si>
  <si>
    <t>62</t>
  </si>
  <si>
    <t>Úprava povrchů vnějších</t>
  </si>
  <si>
    <t>14</t>
  </si>
  <si>
    <t>621131121</t>
  </si>
  <si>
    <t>Penetrační disperzní nátěr vnějších podhledů nanášený ručně</t>
  </si>
  <si>
    <t>-1804138919</t>
  </si>
  <si>
    <t>621221031</t>
  </si>
  <si>
    <t>Montáž kontaktního zateplení lepením a mechanickým kotvením z desek z minerální vlny s podélnou orientací vláken na vnější podhledy, tloušťky desek přes 120 do 160 mm</t>
  </si>
  <si>
    <t>-386659376</t>
  </si>
  <si>
    <t>pohled západní</t>
  </si>
  <si>
    <t>1,75*1,00/2*3-0,35*0,20/2*2</t>
  </si>
  <si>
    <t>16</t>
  </si>
  <si>
    <t>M</t>
  </si>
  <si>
    <t>63151538</t>
  </si>
  <si>
    <t>deska tepelně izolační minerální kontaktních fasád podélné vlákno λ=0,036 tl 160mm</t>
  </si>
  <si>
    <t>-325895647</t>
  </si>
  <si>
    <t>2,555*1,02 'Přepočtené koeficientem množství</t>
  </si>
  <si>
    <t>17</t>
  </si>
  <si>
    <t>621325102</t>
  </si>
  <si>
    <t>Oprava vnější vápenocementové hladké omítky složitosti 1 podhledů v rozsahu do 30%</t>
  </si>
  <si>
    <t>388571765</t>
  </si>
  <si>
    <t>18</t>
  </si>
  <si>
    <t>621531011</t>
  </si>
  <si>
    <t>Omítka tenkovrstvá silikonová vnějších ploch  probarvená, včetně penetrace podkladu zrnitá, tloušťky 1,5 mm podhledů</t>
  </si>
  <si>
    <t>15094847</t>
  </si>
  <si>
    <t>2,555</t>
  </si>
  <si>
    <t>19</t>
  </si>
  <si>
    <t>622131121</t>
  </si>
  <si>
    <t>Penetrační disperzní nátěr vnějších stěn nanášený ručně</t>
  </si>
  <si>
    <t>-2008652059</t>
  </si>
  <si>
    <t>20</t>
  </si>
  <si>
    <t>622143004</t>
  </si>
  <si>
    <t>Montáž omítkových profilů  plastových, pozinkovaných nebo dřevěných upevněných vtlačením do podkladní vrstvy nebo přibitím začišťovacích samolepících pro vytvoření dilatujícího spoje s okenním rámem</t>
  </si>
  <si>
    <t>-1481443158</t>
  </si>
  <si>
    <t>(0,90+0,60*2)*18+(0,60+0,60*2)*5</t>
  </si>
  <si>
    <t>(1,17+2,92*2)+(0,90+1,20*2)*5+(0,60+1,20*2)*3+(0,50+6,20*2)*3+(2,40+2,10*2)*3+(3,30+2,30*2)+(2,10+1,50*2)*3</t>
  </si>
  <si>
    <t>(0,90+1,20*2)*6+(0,60+1,20*2)*3+(2,40+2,10*2)*3+(2,10+1,80*2)*4</t>
  </si>
  <si>
    <t>pohled východní</t>
  </si>
  <si>
    <t>(0,90+0,60*2)*18</t>
  </si>
  <si>
    <t>(2,40+2,10*2)*10</t>
  </si>
  <si>
    <t>pohled jižní</t>
  </si>
  <si>
    <t>(0,60+0,60*2)*4+(1,07+2,07*2)+(0,90+0,60*2)*4</t>
  </si>
  <si>
    <t>(0,60+0,90*2)*5+(2,10+1,50*2)+(2,10+2,40*2)</t>
  </si>
  <si>
    <t>(1,50+1,50*2)*2+(2,10+1,80*2)*2+(3,00+1,00*2)</t>
  </si>
  <si>
    <t>pohled severní</t>
  </si>
  <si>
    <t>(2,40+1,00*2)+(0,90+0,60*2)*6</t>
  </si>
  <si>
    <t>(2,45+3,55*2)*5</t>
  </si>
  <si>
    <t>28342205</t>
  </si>
  <si>
    <t>profil začišťovací PVC 6mm s výztužnou tkaninou pro ostění ETICS</t>
  </si>
  <si>
    <t>-232992076</t>
  </si>
  <si>
    <t>537,17*1,05 'Přepočtené koeficientem množství</t>
  </si>
  <si>
    <t>22</t>
  </si>
  <si>
    <t>622211001</t>
  </si>
  <si>
    <t>Montáž kontaktního zateplení lepením a mechanickým kotvením z polystyrenových desek nebo z kombinovaných desek na vnější stěny, tloušťky desek do 40 mm</t>
  </si>
  <si>
    <t>390410097</t>
  </si>
  <si>
    <t>zateplení fasády v místě venkovních žaluzií</t>
  </si>
  <si>
    <t>1.NP</t>
  </si>
  <si>
    <t>2,40*0,25*(3+10)</t>
  </si>
  <si>
    <t>2.NP</t>
  </si>
  <si>
    <t>2,10*0,25*4</t>
  </si>
  <si>
    <t>3,00*0,25</t>
  </si>
  <si>
    <t>23</t>
  </si>
  <si>
    <t>28372020</t>
  </si>
  <si>
    <t>deska izolační z tuhé pěny PIR λ=0,022 tl 30mm</t>
  </si>
  <si>
    <t>-295172910</t>
  </si>
  <si>
    <t>18,45*1,02 'Přepočtené koeficientem množství</t>
  </si>
  <si>
    <t>24</t>
  </si>
  <si>
    <t>622211011</t>
  </si>
  <si>
    <t>Montáž kontaktního zateplení lepením a mechanickým kotvením z polystyrenových desek nebo z kombinovaných desek na vnější stěny, tloušťky desek přes 40 do 80 mm</t>
  </si>
  <si>
    <t>-1622517336</t>
  </si>
  <si>
    <t>izolant PIR tl. 60 mm</t>
  </si>
  <si>
    <t>2,07*7,53</t>
  </si>
  <si>
    <t>(1,30+1,10+1,00+1,10+1,40)*7,80</t>
  </si>
  <si>
    <t>-0,50*6,20*3</t>
  </si>
  <si>
    <t>(0,62+0,75+0,75+0,52+0,70)*2,30</t>
  </si>
  <si>
    <t>25</t>
  </si>
  <si>
    <t>28372021</t>
  </si>
  <si>
    <t>deska izolační z tuhé pěny PIR λ=0,022 tl 60mm</t>
  </si>
  <si>
    <t>-284627214</t>
  </si>
  <si>
    <t>59,989*1,02 'Přepočtené koeficientem množství</t>
  </si>
  <si>
    <t>26</t>
  </si>
  <si>
    <t>622211021</t>
  </si>
  <si>
    <t>Montáž kontaktního zateplení lepením a mechanickým kotvením z polystyrenových desek nebo z kombinovaných desek na vnější stěny, tloušťky desek přes 80 do 120 mm</t>
  </si>
  <si>
    <t>-807605015</t>
  </si>
  <si>
    <t>soklová plocha nad úrovni terénu</t>
  </si>
  <si>
    <t>10,90*0,90</t>
  </si>
  <si>
    <t>(26,89+0,42+0,65)*1,00</t>
  </si>
  <si>
    <t>9,50*1,15</t>
  </si>
  <si>
    <t>odpočet výplní otvorů</t>
  </si>
  <si>
    <t>-0,90*0,60*18</t>
  </si>
  <si>
    <t>-0,60*0,60*5</t>
  </si>
  <si>
    <t>(10,25+0,15+35,10)*0,90</t>
  </si>
  <si>
    <t>(7,10+5,488)*0,90+(1,51+0,90)*1,40+2,26*1,40/2</t>
  </si>
  <si>
    <t>-0,60*0,60*4</t>
  </si>
  <si>
    <t>-1,07*2,07</t>
  </si>
  <si>
    <t>16,60*0,90</t>
  </si>
  <si>
    <t>-2,40*0,90</t>
  </si>
  <si>
    <t>27</t>
  </si>
  <si>
    <t>28376443</t>
  </si>
  <si>
    <t>deska z polystyrénu XPS, hrana rovná a strukturovaný povrch 300kPa tl 100mm</t>
  </si>
  <si>
    <t>-1016053769</t>
  </si>
  <si>
    <t>88,415*1,05 'Přepočtené koeficientem množství</t>
  </si>
  <si>
    <t>28</t>
  </si>
  <si>
    <t>622211031</t>
  </si>
  <si>
    <t>Montáž kontaktního zateplení lepením a mechanickým kotvením z polystyrenových desek nebo z kombinovaných desek na vnější stěny, tloušťky desek přes 120 do 160 mm</t>
  </si>
  <si>
    <t>-1221687747</t>
  </si>
  <si>
    <t>nadsoklová plocha fasády objektu</t>
  </si>
  <si>
    <t>(10,70+0,16+0,06)*7,53</t>
  </si>
  <si>
    <t>(26,89-0,06-0,16)*8,20+0,70*0,65+0,70*0,70</t>
  </si>
  <si>
    <t>-4,40*7,80</t>
  </si>
  <si>
    <t>(13,608+0,16*2)*7,50+1,35*3,20+0,65*4,30+0,30*0,55</t>
  </si>
  <si>
    <t>-4,10*2,30</t>
  </si>
  <si>
    <t>-1,17*2,92</t>
  </si>
  <si>
    <t>-0,90*1,20*(5+6)</t>
  </si>
  <si>
    <t>-0,60*1,20*(3+3)</t>
  </si>
  <si>
    <t>-2,40*2,10*6</t>
  </si>
  <si>
    <t>-2,10*1,50*3</t>
  </si>
  <si>
    <t>-2,10*1,80*4</t>
  </si>
  <si>
    <t>(34,85+0,15+0,16*2)*8,20</t>
  </si>
  <si>
    <t>10,30*7,53</t>
  </si>
  <si>
    <t>-2,40*2,10*(10+10)</t>
  </si>
  <si>
    <t>(8,03+0,16*2)*7,00</t>
  </si>
  <si>
    <t>5,488*7,50+0,30*0,55</t>
  </si>
  <si>
    <t>7,10*8,20+0,55*0,70</t>
  </si>
  <si>
    <t>-(1,05*2,40+1,05*1,50)</t>
  </si>
  <si>
    <t>-2,10*1,50</t>
  </si>
  <si>
    <t>-0,60*0,90*5</t>
  </si>
  <si>
    <t>-2,10*1,80*2</t>
  </si>
  <si>
    <t>-1,50*1,50*2</t>
  </si>
  <si>
    <t>(16,40+0,16*2)*7,07</t>
  </si>
  <si>
    <t>2,45*3,55*5</t>
  </si>
  <si>
    <t>odpočet plochy zateplené minerální vatou</t>
  </si>
  <si>
    <t>-132,376</t>
  </si>
  <si>
    <t>29</t>
  </si>
  <si>
    <t>28375952</t>
  </si>
  <si>
    <t>deska EPS 70 fasádní λ=0,039 tl 160mm</t>
  </si>
  <si>
    <t>1909946502</t>
  </si>
  <si>
    <t>727,511*1,02 'Přepočtené koeficientem množství</t>
  </si>
  <si>
    <t>30</t>
  </si>
  <si>
    <t>622212001</t>
  </si>
  <si>
    <t>Montáž kontaktního zateplení vnějšího ostění, nadpraží nebo parapetu lepením z polystyrenových desek nebo z kombinovaných desek hloubky špalet do 200 mm, tloušťky desek do 40 mm</t>
  </si>
  <si>
    <t>936247861</t>
  </si>
  <si>
    <t>(0,90+0,60*2)*3</t>
  </si>
  <si>
    <t>(0,50+6,20*2)*3</t>
  </si>
  <si>
    <t>(0,90+0,60*2)*14</t>
  </si>
  <si>
    <t>(14,57+3,85)*2</t>
  </si>
  <si>
    <t>31</t>
  </si>
  <si>
    <t>830731595</t>
  </si>
  <si>
    <t>171,59*0,20*1,2</t>
  </si>
  <si>
    <t>32</t>
  </si>
  <si>
    <t>622221031</t>
  </si>
  <si>
    <t>Montáž kontaktního zateplení vnějších stěn lepením a mechanickým kotvením desek z minerální vlny s podélnou orientací vláken tl do 160 mm</t>
  </si>
  <si>
    <t>822995449</t>
  </si>
  <si>
    <t>nadsoklová plocha fasády objektu - pás v š. 1000 mm</t>
  </si>
  <si>
    <t>(10,70+0,16+0,06)*1,00</t>
  </si>
  <si>
    <t>(26,89-0,06-0,16)*1,00</t>
  </si>
  <si>
    <t>(13,608+0,16*2)*1,00+1,35*1,00+0,30*0,55</t>
  </si>
  <si>
    <t>-4,10*1,00</t>
  </si>
  <si>
    <t>(34,85+0,15+0,16*2)*1,00</t>
  </si>
  <si>
    <t>10,30*1,00</t>
  </si>
  <si>
    <t>(8,03+0,16*2)*1,00</t>
  </si>
  <si>
    <t>5,488*1,00+0,30*0,55</t>
  </si>
  <si>
    <t>7,10*1,00</t>
  </si>
  <si>
    <t>(16,40+0,16*2)*1,00</t>
  </si>
  <si>
    <t>33</t>
  </si>
  <si>
    <t>1902493525</t>
  </si>
  <si>
    <t>132,376*1,02 'Přepočtené koeficientem množství</t>
  </si>
  <si>
    <t>34</t>
  </si>
  <si>
    <t>622252001</t>
  </si>
  <si>
    <t>Montáž profilů kontaktního zateplení připevněných mechanicky</t>
  </si>
  <si>
    <t>-2015300639</t>
  </si>
  <si>
    <t>10,70+0,16+0,06</t>
  </si>
  <si>
    <t>26,89-0,06-0,16</t>
  </si>
  <si>
    <t>(13,608+0,16*2)+1,35+0,30</t>
  </si>
  <si>
    <t>34,85+0,15+0,16*2</t>
  </si>
  <si>
    <t>10,30</t>
  </si>
  <si>
    <t>8,03+0,16*2</t>
  </si>
  <si>
    <t>5,488+0,30</t>
  </si>
  <si>
    <t>7,10</t>
  </si>
  <si>
    <t>16,40+0,16*2</t>
  </si>
  <si>
    <t>35</t>
  </si>
  <si>
    <t>59051653</t>
  </si>
  <si>
    <t>profil zakládací Al tl 0,7mm pro ETICS pro izolant tl 160mm</t>
  </si>
  <si>
    <t>461406876</t>
  </si>
  <si>
    <t>136,746*1,05 'Přepočtené koeficientem množství</t>
  </si>
  <si>
    <t>36</t>
  </si>
  <si>
    <t>622252002</t>
  </si>
  <si>
    <t>Montáž profilů kontaktního zateplení lepených</t>
  </si>
  <si>
    <t>1015082564</t>
  </si>
  <si>
    <t>rohové lišty</t>
  </si>
  <si>
    <t>8,25*2+8,60*2+2,30*2+7,80*3</t>
  </si>
  <si>
    <t>1,30+1,00+1,00+1,00+1,00+1,30</t>
  </si>
  <si>
    <t>9,10*2+8,32</t>
  </si>
  <si>
    <t>8,35</t>
  </si>
  <si>
    <t>(14,50+3,85)*2</t>
  </si>
  <si>
    <t>14,75+4,10*2</t>
  </si>
  <si>
    <t>okna</t>
  </si>
  <si>
    <t>829,17</t>
  </si>
  <si>
    <t>37</t>
  </si>
  <si>
    <t>63127466</t>
  </si>
  <si>
    <t>profil rohový Al 23x23mm s výztužnou tkaninou š 100mm pro ETICS</t>
  </si>
  <si>
    <t>-937989750</t>
  </si>
  <si>
    <t>991,99*1,05 'Přepočtené koeficientem množství</t>
  </si>
  <si>
    <t>38</t>
  </si>
  <si>
    <t>622325102</t>
  </si>
  <si>
    <t>Oprava vnější vápenocementové hladké omítky složitosti 1 stěn v rozsahu do 30%</t>
  </si>
  <si>
    <t>1063965335</t>
  </si>
  <si>
    <t>59,989+727,511+132,376+88,415</t>
  </si>
  <si>
    <t>171,59*0,20</t>
  </si>
  <si>
    <t>39</t>
  </si>
  <si>
    <t>622531011</t>
  </si>
  <si>
    <t>Omítka tenkovrstvá silikonová vnějších ploch  probarvená, včetně penetrace podkladu zrnitá, tloušťky 1,5 mm stěn</t>
  </si>
  <si>
    <t>2055328367</t>
  </si>
  <si>
    <t>829,17*0,16</t>
  </si>
  <si>
    <t>40</t>
  </si>
  <si>
    <t>623332120</t>
  </si>
  <si>
    <t>Škrábaná omítka (břízolitová) ostění a nadpraží nanášená ručně</t>
  </si>
  <si>
    <t>300972048</t>
  </si>
  <si>
    <t>"kolem okna ozn. O.5"  (0,86+0,75*2)*0,15</t>
  </si>
  <si>
    <t>41</t>
  </si>
  <si>
    <t>629135102</t>
  </si>
  <si>
    <t>Vyrovnávací vrstva pod klempířské prvky z MC š do 300 mm</t>
  </si>
  <si>
    <t>-309529732</t>
  </si>
  <si>
    <t>pod oplechování parapetů</t>
  </si>
  <si>
    <t>27,70+131,90+14,15</t>
  </si>
  <si>
    <t>pod oplechování říms</t>
  </si>
  <si>
    <t>2,52+14,80</t>
  </si>
  <si>
    <t>42</t>
  </si>
  <si>
    <t>629995101</t>
  </si>
  <si>
    <t>Očištění vnějších ploch tlakovou vodou</t>
  </si>
  <si>
    <t>21664060</t>
  </si>
  <si>
    <t>1045,164+43,844</t>
  </si>
  <si>
    <t>63</t>
  </si>
  <si>
    <t>Podlahy a podlahové konstrukce</t>
  </si>
  <si>
    <t>43</t>
  </si>
  <si>
    <t>632450124</t>
  </si>
  <si>
    <t>Vyrovnávací cementový potěr tl do 50 mm ze suchých směsí provedený v pásu</t>
  </si>
  <si>
    <t>-2036987873</t>
  </si>
  <si>
    <t>pod vnitřní parapety</t>
  </si>
  <si>
    <t>0,91*0,20</t>
  </si>
  <si>
    <t>5,70*0,45</t>
  </si>
  <si>
    <t>1,10*0,30</t>
  </si>
  <si>
    <t>15,95*0,35</t>
  </si>
  <si>
    <t>3,05*0,35</t>
  </si>
  <si>
    <t>94</t>
  </si>
  <si>
    <t>Lešení a stavební výtahy</t>
  </si>
  <si>
    <t>44</t>
  </si>
  <si>
    <t>941211111</t>
  </si>
  <si>
    <t>Montáž lešení řadového rámového lehkého zatížení do 200 kg/m2 š do 0,9 m v do 10 m</t>
  </si>
  <si>
    <t>597683144</t>
  </si>
  <si>
    <t>(10,70+1,50*2+2,07+1,50)*8,25</t>
  </si>
  <si>
    <t>(26,89-1,50*2+0,90*2)*9,10</t>
  </si>
  <si>
    <t>(13,608+1,50*2+0,65+1,50)*8,65</t>
  </si>
  <si>
    <t>(10,30+1,50)*8,40</t>
  </si>
  <si>
    <t>(34,85+1,50)*9,10</t>
  </si>
  <si>
    <t>7,10*9,10</t>
  </si>
  <si>
    <t>(5,488+8,00+1,50*2)*8,50</t>
  </si>
  <si>
    <t>(16,40+1,50*2)*7,75</t>
  </si>
  <si>
    <t>pro opravu fasády výlezu na střechu</t>
  </si>
  <si>
    <t>(2,70+1,50*2+5,00+1,50*2)*2*2,40</t>
  </si>
  <si>
    <t>(5,00+1,50*2)*0,75+(2,40+1,50*2)*1,25+(1,10+1,50*2)*1,25</t>
  </si>
  <si>
    <t>45</t>
  </si>
  <si>
    <t>941211211</t>
  </si>
  <si>
    <t>Příplatek k lešení řadovému rámovému lehkému š 0,9 m v do 25 m za první a ZKD den použití</t>
  </si>
  <si>
    <t>-1350243116</t>
  </si>
  <si>
    <t>1407,162*90</t>
  </si>
  <si>
    <t>46</t>
  </si>
  <si>
    <t>941211811</t>
  </si>
  <si>
    <t>Demontáž lešení řadového rámového lehkého zatížení do 200 kg/m2 š do 0,9 m v do 10 m</t>
  </si>
  <si>
    <t>-1627121703</t>
  </si>
  <si>
    <t>47</t>
  </si>
  <si>
    <t>944511111</t>
  </si>
  <si>
    <t>Montáž ochranné sítě z textilie z umělých vláken</t>
  </si>
  <si>
    <t>-521008677</t>
  </si>
  <si>
    <t>48</t>
  </si>
  <si>
    <t>944511211</t>
  </si>
  <si>
    <t>Příplatek k ochranné síti za první a ZKD den použití</t>
  </si>
  <si>
    <t>897938381</t>
  </si>
  <si>
    <t>49</t>
  </si>
  <si>
    <t>944511811</t>
  </si>
  <si>
    <t>Demontáž ochranné sítě z textilie z umělých vláken</t>
  </si>
  <si>
    <t>-1138931472</t>
  </si>
  <si>
    <t>50</t>
  </si>
  <si>
    <t>949121113</t>
  </si>
  <si>
    <t>Montáž lešení lehkého kozového dílcového v do 2,5 m</t>
  </si>
  <si>
    <t>sada</t>
  </si>
  <si>
    <t>-213540737</t>
  </si>
  <si>
    <t>pro výměnu vnějších výplní otvorů a opravu omítek</t>
  </si>
  <si>
    <t>"ozn. O.1"  1</t>
  </si>
  <si>
    <t>"ozn. O.2"  6</t>
  </si>
  <si>
    <t>"ozn. O.3"  1</t>
  </si>
  <si>
    <t>"ozn. O.4"  1</t>
  </si>
  <si>
    <t>"2.NP, kabinety"  4+1</t>
  </si>
  <si>
    <t>"2.NP, PC učebna"  3</t>
  </si>
  <si>
    <t>51</t>
  </si>
  <si>
    <t>949121213</t>
  </si>
  <si>
    <t>Příplatek k lešení lehkému kozovému dílcovému v do 2,5 m za první a ZKD den použití</t>
  </si>
  <si>
    <t>1760873470</t>
  </si>
  <si>
    <t>17*5</t>
  </si>
  <si>
    <t>52</t>
  </si>
  <si>
    <t>949121813</t>
  </si>
  <si>
    <t>Demontáž lešení lehkého kozového dílcového v do 2,5 m</t>
  </si>
  <si>
    <t>1354464977</t>
  </si>
  <si>
    <t>95</t>
  </si>
  <si>
    <t>Různé dokončovací konstrukce a práce pozemních staveb</t>
  </si>
  <si>
    <t>53</t>
  </si>
  <si>
    <t>95R.01</t>
  </si>
  <si>
    <t>Demontáž a zpětná montáž cedulí a znaků na fasádě vč. dodávky nového kotevního materiálu</t>
  </si>
  <si>
    <t>603768304</t>
  </si>
  <si>
    <t>54</t>
  </si>
  <si>
    <t>952901111</t>
  </si>
  <si>
    <t>Vyčištění budov bytové a občanské výstavby při výšce podlaží do 4 m</t>
  </si>
  <si>
    <t>-1729724155</t>
  </si>
  <si>
    <t>"1.PP"  85,14+20,02+96,69+6,49</t>
  </si>
  <si>
    <t>"1.NP"  1,30*3,40+63,80</t>
  </si>
  <si>
    <t>"2.NP"  36,00+18,02+47,93</t>
  </si>
  <si>
    <t>"3.NP - výlez na střechu"  1,25*2,05+2,00*2,25</t>
  </si>
  <si>
    <t>55</t>
  </si>
  <si>
    <t>952902611</t>
  </si>
  <si>
    <t>Čištění budov vysátí prachu z ostatních ploch</t>
  </si>
  <si>
    <t>1989657867</t>
  </si>
  <si>
    <t>půdní výlez</t>
  </si>
  <si>
    <t>1,25*2,05+2,00*2,25</t>
  </si>
  <si>
    <t>96</t>
  </si>
  <si>
    <t>Bourání konstrukcí</t>
  </si>
  <si>
    <t>56</t>
  </si>
  <si>
    <t>964011211</t>
  </si>
  <si>
    <t>Vybourání ŽB překladů prefabrikovaných dl do 3 m hmotnosti do 50 kg/m</t>
  </si>
  <si>
    <t>248551971</t>
  </si>
  <si>
    <t>překlad nad dveřmi do 1.PP</t>
  </si>
  <si>
    <t>0,40*0,15*1,50</t>
  </si>
  <si>
    <t>57</t>
  </si>
  <si>
    <t>967031132</t>
  </si>
  <si>
    <t>Přisekání (špicování) plošné nebo rovných ostění zdiva z cihel pálených  rovných ostění, bez odstupu, po hrubém vybourání otvorů, na maltu vápennou nebo vápenocementovou</t>
  </si>
  <si>
    <t>-1336152540</t>
  </si>
  <si>
    <t xml:space="preserve">odsekání omítky ostění pro posunutí stávajících plastových oken do vnějšího líce obvodového zdiva </t>
  </si>
  <si>
    <t>"2.NP, kabinet"  0,20*1,80*2*4</t>
  </si>
  <si>
    <t>"2.NP, PC učebna"  0,20*2,10*2*3</t>
  </si>
  <si>
    <t>58</t>
  </si>
  <si>
    <t>968062354</t>
  </si>
  <si>
    <t>Vybourání dřevěných rámů oken dvojitých včetně křídel pl do 1 m2</t>
  </si>
  <si>
    <t>1847747330</t>
  </si>
  <si>
    <t>střecha, půdní výlez - výměna okna</t>
  </si>
  <si>
    <t>0,86*0,75</t>
  </si>
  <si>
    <t>59</t>
  </si>
  <si>
    <t>968072456</t>
  </si>
  <si>
    <t>Vybourání kovových dveřních zárubní pl přes 2 m2</t>
  </si>
  <si>
    <t>-1389418823</t>
  </si>
  <si>
    <t>1.PP - vstup do suterénu</t>
  </si>
  <si>
    <t>1,07*2,07</t>
  </si>
  <si>
    <t>1.NP - vstup do tělocvičny</t>
  </si>
  <si>
    <t>1,17*2,92</t>
  </si>
  <si>
    <t>60</t>
  </si>
  <si>
    <t>968082017</t>
  </si>
  <si>
    <t>Vybourání plastových rámů oken včetně křídel plochy přes 2 do 4 m2</t>
  </si>
  <si>
    <t>966228338</t>
  </si>
  <si>
    <t>1.NP, šatny - v místě nové sestavy ozn. 0.1</t>
  </si>
  <si>
    <t>2,10*1,50</t>
  </si>
  <si>
    <t>96R.01</t>
  </si>
  <si>
    <t>Vybourání výlezu na střechu (do suti)</t>
  </si>
  <si>
    <t>kus</t>
  </si>
  <si>
    <t>2007746257</t>
  </si>
  <si>
    <t>971033561</t>
  </si>
  <si>
    <t>Vybourání otvorů ve zdivu základovém nebo nadzákladovém z cihel, tvárnic, příčkovek  z cihel pálených na maltu vápennou nebo vápenocementovou plochy do 1 m2, tl. do 600 mm</t>
  </si>
  <si>
    <t>1839590184</t>
  </si>
  <si>
    <t>pro nová sklepní okna</t>
  </si>
  <si>
    <t>0,90*0,60*0,45*6</t>
  </si>
  <si>
    <t>1.NP - odbourání parapetního zdiva (pro sestavu ozn. O.1)</t>
  </si>
  <si>
    <t>1,05*0,90*0,40</t>
  </si>
  <si>
    <t>971033651</t>
  </si>
  <si>
    <t>Vybourání otvorů ve zdivu cihelném pl do 4 m2 na MVC nebo MV tl do 600 mm</t>
  </si>
  <si>
    <t>849398138</t>
  </si>
  <si>
    <t>2.NP - otvor pro nové okno</t>
  </si>
  <si>
    <t>3,00*1,00*0,45</t>
  </si>
  <si>
    <t>64</t>
  </si>
  <si>
    <t>974031666</t>
  </si>
  <si>
    <t>Vysekání rýh ve zdivu cihelném pro vtahování nosníků hl do 150 mm v do 250 mm</t>
  </si>
  <si>
    <t>-1765346198</t>
  </si>
  <si>
    <t>pro překlady nových sklepních oken</t>
  </si>
  <si>
    <t>2,40*4+3,60*4+1,20*4</t>
  </si>
  <si>
    <t>pro nový překlad nad dveřmi do 1.PP</t>
  </si>
  <si>
    <t>1,50*3</t>
  </si>
  <si>
    <t>pro překlad nového okna ve 2.NP</t>
  </si>
  <si>
    <t>3,40*3</t>
  </si>
  <si>
    <t>65</t>
  </si>
  <si>
    <t>978013191</t>
  </si>
  <si>
    <t>Otlučení (osekání) vnitřní vápenné nebo vápenocementové omítky stěn v rozsahu do 100 %</t>
  </si>
  <si>
    <t>-2076235168</t>
  </si>
  <si>
    <t>66</t>
  </si>
  <si>
    <t>978036141</t>
  </si>
  <si>
    <t>Otlučení (osekání) cementových omítek vnějších ploch v rozsahu do 30 %</t>
  </si>
  <si>
    <t>-1249559685</t>
  </si>
  <si>
    <t xml:space="preserve">podhled </t>
  </si>
  <si>
    <t>stěny</t>
  </si>
  <si>
    <t>997</t>
  </si>
  <si>
    <t>Přesun sutě</t>
  </si>
  <si>
    <t>67</t>
  </si>
  <si>
    <t>997013153</t>
  </si>
  <si>
    <t>Vnitrostaveništní doprava suti a vybouraných hmot pro budovy v do 12 m s omezením mechanizace</t>
  </si>
  <si>
    <t>-744667823</t>
  </si>
  <si>
    <t>68</t>
  </si>
  <si>
    <t>997013501</t>
  </si>
  <si>
    <t>Odvoz suti a vybouraných hmot na skládku nebo meziskládku do 1 km se složením</t>
  </si>
  <si>
    <t>-766576069</t>
  </si>
  <si>
    <t>69</t>
  </si>
  <si>
    <t>997013509</t>
  </si>
  <si>
    <t>Příplatek k odvozu suti a vybouraných hmot na skládku ZKD 1 km přes 1 km</t>
  </si>
  <si>
    <t>-2072126230</t>
  </si>
  <si>
    <t>28,452*14 'Přepočtené koeficientem množství</t>
  </si>
  <si>
    <t>70</t>
  </si>
  <si>
    <t>997013631</t>
  </si>
  <si>
    <t>Poplatek za uložení na skládce (skládkovné) stavebního odpadu směsného kód odpadu 17 09 04</t>
  </si>
  <si>
    <t>-1813373375</t>
  </si>
  <si>
    <t>998</t>
  </si>
  <si>
    <t>Přesun hmot</t>
  </si>
  <si>
    <t>71</t>
  </si>
  <si>
    <t>998017002</t>
  </si>
  <si>
    <t>Přesun hmot s omezením mechanizace pro budovy v do 12 m</t>
  </si>
  <si>
    <t>-1329703797</t>
  </si>
  <si>
    <t>PSV</t>
  </si>
  <si>
    <t>Práce a dodávky PSV</t>
  </si>
  <si>
    <t>711</t>
  </si>
  <si>
    <t>Izolace proti vodě, vlhkosti a plynům</t>
  </si>
  <si>
    <t>72</t>
  </si>
  <si>
    <t>711111001</t>
  </si>
  <si>
    <t>Provedení izolace proti zemní vlhkosti vodorovné za studena nátěrem penetračním</t>
  </si>
  <si>
    <t>-2079465468</t>
  </si>
  <si>
    <t>73</t>
  </si>
  <si>
    <t>11163150</t>
  </si>
  <si>
    <t>lak penetrační asfaltový</t>
  </si>
  <si>
    <t>893210251</t>
  </si>
  <si>
    <t>7,063*0,0003 'Přepočtené koeficientem množství</t>
  </si>
  <si>
    <t>74</t>
  </si>
  <si>
    <t>711141559</t>
  </si>
  <si>
    <t>Provedení izolace proti zemní vlhkosti pásy přitavením vodorovné NAIP</t>
  </si>
  <si>
    <t>-416298941</t>
  </si>
  <si>
    <t>75</t>
  </si>
  <si>
    <t>62832134</t>
  </si>
  <si>
    <t>pás asfaltový natavitelný oxidovaný tl 4,0mm typu V60 S40 s vložkou ze skleněné rohože, s jemnozrnným minerálním posypem</t>
  </si>
  <si>
    <t>467512877</t>
  </si>
  <si>
    <t>7,063*1,15 'Přepočtené koeficientem množství</t>
  </si>
  <si>
    <t>76</t>
  </si>
  <si>
    <t>998711202</t>
  </si>
  <si>
    <t>Přesun hmot procentní pro izolace proti vodě, vlhkosti a plynům v objektech v do 12 m</t>
  </si>
  <si>
    <t>%</t>
  </si>
  <si>
    <t>-2047281057</t>
  </si>
  <si>
    <t>712</t>
  </si>
  <si>
    <t>Povlakové krytiny</t>
  </si>
  <si>
    <t>77</t>
  </si>
  <si>
    <t>712300840</t>
  </si>
  <si>
    <t>Očištění povlakové krytiny střech do 10° mechanicky</t>
  </si>
  <si>
    <t>409083014</t>
  </si>
  <si>
    <t>78</t>
  </si>
  <si>
    <t>712311101</t>
  </si>
  <si>
    <t>Provedení povlakové krytiny střech do 10° za studena lakem penetračním nebo asfaltovým</t>
  </si>
  <si>
    <t>1370840007</t>
  </si>
  <si>
    <t>79</t>
  </si>
  <si>
    <t>1402507646</t>
  </si>
  <si>
    <t>12,656*0,00035 'Přepočtené koeficientem množství</t>
  </si>
  <si>
    <t>80</t>
  </si>
  <si>
    <t>712341559</t>
  </si>
  <si>
    <t>Provedení povlakové krytiny střech do 10° pásy NAIP přitavením v plné ploše</t>
  </si>
  <si>
    <t>163102969</t>
  </si>
  <si>
    <t>výlez na střechu</t>
  </si>
  <si>
    <t>2,79*4,70-1,10*2,23</t>
  </si>
  <si>
    <t>(2,64+4,70+2,64)*0,20</t>
  </si>
  <si>
    <t>81</t>
  </si>
  <si>
    <t>62855011</t>
  </si>
  <si>
    <t>pás asfaltový natavitelný modifikovaný SBS tl 5,3mm s vložkou z polyesterové rohože a hrubozrnným břidličným posypem na horním povrchu</t>
  </si>
  <si>
    <t>1352111951</t>
  </si>
  <si>
    <t>12,656*1,2 'Přepočtené koeficientem množství</t>
  </si>
  <si>
    <t>82</t>
  </si>
  <si>
    <t>998712202</t>
  </si>
  <si>
    <t>Přesun hmot procentní pro krytiny povlakové v objektech v do 12 m</t>
  </si>
  <si>
    <t>526835715</t>
  </si>
  <si>
    <t>713</t>
  </si>
  <si>
    <t>Izolace tepelné</t>
  </si>
  <si>
    <t>83</t>
  </si>
  <si>
    <t>713121121</t>
  </si>
  <si>
    <t>Montáž izolace tepelné podlah volně kladenými rohožemi, pásy, dílci, deskami 2 vrstvy</t>
  </si>
  <si>
    <t>1138418456</t>
  </si>
  <si>
    <t>84</t>
  </si>
  <si>
    <t>28375914</t>
  </si>
  <si>
    <t>deska EPS 150 do plochých střech a podlah λ=0,035 tl 100mm</t>
  </si>
  <si>
    <t>-1264086050</t>
  </si>
  <si>
    <t>7,063*2,04 'Přepočtené koeficientem množství</t>
  </si>
  <si>
    <t>85</t>
  </si>
  <si>
    <t>998713202</t>
  </si>
  <si>
    <t>Přesun hmot procentní pro izolace tepelné v objektech v do 12 m</t>
  </si>
  <si>
    <t>1983141793</t>
  </si>
  <si>
    <t>732</t>
  </si>
  <si>
    <t>Ústřední vytápění - strojovny</t>
  </si>
  <si>
    <t>86</t>
  </si>
  <si>
    <t>732D.01</t>
  </si>
  <si>
    <t>Odstranění nepoužívané ocelové expanzní nádoby - kompletní provedení</t>
  </si>
  <si>
    <t>918188724</t>
  </si>
  <si>
    <t>741</t>
  </si>
  <si>
    <t>Elektroinstalace - silnoproud</t>
  </si>
  <si>
    <t>87</t>
  </si>
  <si>
    <t>741R.01</t>
  </si>
  <si>
    <t>Demontáž stávající elektroinstalace na fasádě objektu, úprava vč. prodloužení stávajících vývodů a zpětné montáže (zvonkové tablo, svítidla, vypínače, ...)</t>
  </si>
  <si>
    <t>1450433701</t>
  </si>
  <si>
    <t>762</t>
  </si>
  <si>
    <t>Konstrukce tesařské</t>
  </si>
  <si>
    <t>88</t>
  </si>
  <si>
    <t>762085100.1</t>
  </si>
  <si>
    <t>Dodávka a montáž kotvení KVH hranolů roštu do zdiva závitovými tyčemi M12 vlepenými do chemické malty - kompletní provedení vč. veškerých souvisejících prací a dodávek</t>
  </si>
  <si>
    <t>-1228032111</t>
  </si>
  <si>
    <t xml:space="preserve">pohled západní - stávající luxferová okna na schodišti </t>
  </si>
  <si>
    <t>"svislý rošt"  6*3</t>
  </si>
  <si>
    <t>89</t>
  </si>
  <si>
    <t>762085100.2</t>
  </si>
  <si>
    <t>Dodávka a montáž uchycení KVH hranolů roštu do zdiva atypickými nerezovými kotvami a závitovými tyčemi M12 vlepenými do chemické malty - kompletní provedení vč. veškerých souvisejících prací a dodávek</t>
  </si>
  <si>
    <t>-1150647538</t>
  </si>
  <si>
    <t>pohled severní - stávající luxferová okna tělocvičny</t>
  </si>
  <si>
    <t>"vodorovný rošt KVH"  6*6</t>
  </si>
  <si>
    <t>"svislý rošt KVH"  6+6+4</t>
  </si>
  <si>
    <t>90</t>
  </si>
  <si>
    <t>762136115</t>
  </si>
  <si>
    <t>Montáž bednění stěn z hoblovaných latí s mezerami do 100 mm vč. dodávky nerezového spojovacího materiálu</t>
  </si>
  <si>
    <t>293984000</t>
  </si>
  <si>
    <t>14,75*4,65</t>
  </si>
  <si>
    <t>(0,70+4,36+2,06)*8,82</t>
  </si>
  <si>
    <t>91</t>
  </si>
  <si>
    <t>611981441</t>
  </si>
  <si>
    <t>hoblované latě 40x70 mm ze sibiřského modřínu</t>
  </si>
  <si>
    <t>-472773791</t>
  </si>
  <si>
    <t>4,65*107*1,2</t>
  </si>
  <si>
    <t>8,82*(6+33+16)*1,20</t>
  </si>
  <si>
    <t>92</t>
  </si>
  <si>
    <t>762511173</t>
  </si>
  <si>
    <t>Podlahové kce podkladové dvouvrstvé z cementotřískových desek tl 2x12 mm na sraz šroubovaných</t>
  </si>
  <si>
    <t>55564962</t>
  </si>
  <si>
    <t>93</t>
  </si>
  <si>
    <t>762713121</t>
  </si>
  <si>
    <t>Montáž prostorových vázaných konstrukcí z řeziva hoblovaného průřezové plochy přes 120 do 224 cm2</t>
  </si>
  <si>
    <t>-154913990</t>
  </si>
  <si>
    <t>vodorovný rošt KVH 100x140</t>
  </si>
  <si>
    <t>14,75*6</t>
  </si>
  <si>
    <t xml:space="preserve">svislý rošt KVH 100x140 </t>
  </si>
  <si>
    <t>8,20*5</t>
  </si>
  <si>
    <t xml:space="preserve">vodorovný rošt KVH 100x140 </t>
  </si>
  <si>
    <t>(0,70+4,36+2,06)*10</t>
  </si>
  <si>
    <t>612232711</t>
  </si>
  <si>
    <t>hranol konstrukční KVH lepený pohledový</t>
  </si>
  <si>
    <t>333464096</t>
  </si>
  <si>
    <t>"KVH 100x140"  0,10*0,14*200,70*1,25</t>
  </si>
  <si>
    <t>762795000</t>
  </si>
  <si>
    <t>Spojovací prostředky pro montáž prostorových vázaných kcí</t>
  </si>
  <si>
    <t>-356803623</t>
  </si>
  <si>
    <t>998762202</t>
  </si>
  <si>
    <t>Přesun hmot procentní pro kce tesařské v objektech v do 12 m</t>
  </si>
  <si>
    <t>-85909980</t>
  </si>
  <si>
    <t>764</t>
  </si>
  <si>
    <t>Konstrukce klempířské</t>
  </si>
  <si>
    <t>97</t>
  </si>
  <si>
    <t>764002851</t>
  </si>
  <si>
    <t>Demontáž oplechování parapetů do suti</t>
  </si>
  <si>
    <t>-325273675</t>
  </si>
  <si>
    <t>0,95*12+0,65*5</t>
  </si>
  <si>
    <t>0,95*5+0,65*3+0,55*3+2,45*3+2,15*3</t>
  </si>
  <si>
    <t>0,95*6+0,65*3+2,45*3+2,15*4</t>
  </si>
  <si>
    <t>0,95*18</t>
  </si>
  <si>
    <t>2,45*10</t>
  </si>
  <si>
    <t>0,65*4+0,95*4</t>
  </si>
  <si>
    <t>0,65*5+2,15*2</t>
  </si>
  <si>
    <t>1,55*2+2,15*2</t>
  </si>
  <si>
    <t>0,95*6</t>
  </si>
  <si>
    <t>2,50*5</t>
  </si>
  <si>
    <t>98</t>
  </si>
  <si>
    <t>764002861</t>
  </si>
  <si>
    <t>Demontáž oplechování říms a ozdobných prvků do suti</t>
  </si>
  <si>
    <t>508037671</t>
  </si>
  <si>
    <t>14,80+0,63*4</t>
  </si>
  <si>
    <t>99</t>
  </si>
  <si>
    <t>764004801</t>
  </si>
  <si>
    <t>Demontáž podokapního žlabu do suti</t>
  </si>
  <si>
    <t>-1772940125</t>
  </si>
  <si>
    <t>"výlez na střechu"  5,00</t>
  </si>
  <si>
    <t>100</t>
  </si>
  <si>
    <t>764004861</t>
  </si>
  <si>
    <t>Demontáž svodu do suti</t>
  </si>
  <si>
    <t>1622534016</t>
  </si>
  <si>
    <t>"výlez na střechu"  3,00</t>
  </si>
  <si>
    <t>101</t>
  </si>
  <si>
    <t>764246343</t>
  </si>
  <si>
    <t>Oplechování parapetů rovných celoplošně lepené z TiZn lesklého plechu rš do 250 mm</t>
  </si>
  <si>
    <t>-1302363061</t>
  </si>
  <si>
    <t>0,95*15+0,65*5</t>
  </si>
  <si>
    <t>0,95*4</t>
  </si>
  <si>
    <t>0,95*4+0,65*4</t>
  </si>
  <si>
    <t>102</t>
  </si>
  <si>
    <t>764246344</t>
  </si>
  <si>
    <t>Oplechování parapetů rovných celoplošně lepené z TiZn lesklého plechu rš do 330 mm</t>
  </si>
  <si>
    <t>270519310</t>
  </si>
  <si>
    <t>0,95*3</t>
  </si>
  <si>
    <t>0,95*5+0,65*3+2,45*3+2,15*3</t>
  </si>
  <si>
    <t>0,95*14</t>
  </si>
  <si>
    <t>1,10+2,15+2,45*10</t>
  </si>
  <si>
    <t>2,15*2+2,45*10</t>
  </si>
  <si>
    <t>0,65*5</t>
  </si>
  <si>
    <t>1,55*2</t>
  </si>
  <si>
    <t>3,05</t>
  </si>
  <si>
    <t>103</t>
  </si>
  <si>
    <t>764246345</t>
  </si>
  <si>
    <t>Oplechování parapetů rovných celoplošně lepené z TiZn lesklého plechu rš do 400 mm</t>
  </si>
  <si>
    <t>-1850512372</t>
  </si>
  <si>
    <t>0,55*3</t>
  </si>
  <si>
    <t>104</t>
  </si>
  <si>
    <t>764248324</t>
  </si>
  <si>
    <t>Oplechování římsy rovné celoplošně lepené z TiZn lesklého plechu rš do 330 mm</t>
  </si>
  <si>
    <t>-1579342383</t>
  </si>
  <si>
    <t>0,63*4</t>
  </si>
  <si>
    <t>105</t>
  </si>
  <si>
    <t>764248325</t>
  </si>
  <si>
    <t>Oplechování římsy rovné celoplošně lepené z TiZn lesklého plechu rš do 400 mm</t>
  </si>
  <si>
    <t>417701065</t>
  </si>
  <si>
    <t>14,80</t>
  </si>
  <si>
    <t>106</t>
  </si>
  <si>
    <t>764511404</t>
  </si>
  <si>
    <t>Žlab podokapní z pozinkovaného plechu včetně háků a čel půlkruhový rš 330 mm</t>
  </si>
  <si>
    <t>307829788</t>
  </si>
  <si>
    <t>107</t>
  </si>
  <si>
    <t>764511444</t>
  </si>
  <si>
    <t>Kotlík oválný (trychtýřový) pro podokapní žlaby z Pz plechu 330/100 mm</t>
  </si>
  <si>
    <t>1724886175</t>
  </si>
  <si>
    <t>"výlez na střechu"  1</t>
  </si>
  <si>
    <t>108</t>
  </si>
  <si>
    <t>764518422</t>
  </si>
  <si>
    <t>Svody kruhové včetně objímek, kolen, odskoků z Pz plechu průměru 100 mm</t>
  </si>
  <si>
    <t>-2108771846</t>
  </si>
  <si>
    <t>109</t>
  </si>
  <si>
    <t>998764202</t>
  </si>
  <si>
    <t>Přesun hmot procentní pro konstrukce klempířské v objektech v do 12 m</t>
  </si>
  <si>
    <t>1295246311</t>
  </si>
  <si>
    <t>766</t>
  </si>
  <si>
    <t>Konstrukce truhlářské</t>
  </si>
  <si>
    <t>110</t>
  </si>
  <si>
    <t>766441811</t>
  </si>
  <si>
    <t>Demontáž parapetních desek dřevěných nebo plastových šířky do 30 cm délky do 1,0 m</t>
  </si>
  <si>
    <t>635935457</t>
  </si>
  <si>
    <t>"střecha, půdní výlez"  1</t>
  </si>
  <si>
    <t>111</t>
  </si>
  <si>
    <t>766441821</t>
  </si>
  <si>
    <t>Demontáž parapetních desek dřevěných nebo plastových šířky do 30 cm délky přes 1,0 m</t>
  </si>
  <si>
    <t>1452656108</t>
  </si>
  <si>
    <t>"1.NP, šatny - v místě nové sestavy ozn. 0.1"  1</t>
  </si>
  <si>
    <t>"2.NP, kabinet"  4</t>
  </si>
  <si>
    <t>112</t>
  </si>
  <si>
    <t>766622132</t>
  </si>
  <si>
    <t>Montáž oken plastových včetně montáže rámu plochy přes 1 m2 otevíravých do zdiva, výšky přes 1,5 do 2,5 m</t>
  </si>
  <si>
    <t>-180312049</t>
  </si>
  <si>
    <t>posunutí stávajících oken do vnějšího líce obvodového zdiva</t>
  </si>
  <si>
    <t>113</t>
  </si>
  <si>
    <t>766622833</t>
  </si>
  <si>
    <t>Demontáž okenních konstrukcí k opětovnému použití rámu zdvojených dřevěných nebo plastových, plochy otvoru přes 2 do 4 m2</t>
  </si>
  <si>
    <t>-992520508</t>
  </si>
  <si>
    <t>2.NP, kabinet</t>
  </si>
  <si>
    <t>2,10*1,80*4</t>
  </si>
  <si>
    <t>114</t>
  </si>
  <si>
    <t>766622834</t>
  </si>
  <si>
    <t>Demontáž okenních konstrukcí k opětovnému použití rámu zdvojených dřevěných nebo plastových, plochy otvoru přes 4 m2</t>
  </si>
  <si>
    <t>-1497747780</t>
  </si>
  <si>
    <t>2.NP, PC učebna</t>
  </si>
  <si>
    <t>2,40*2,10*3</t>
  </si>
  <si>
    <t>115</t>
  </si>
  <si>
    <t>766622862</t>
  </si>
  <si>
    <t>Demontáž okenních konstrukcí k opětovnému použití vyvěšení křídel dřevěných nebo plastových okenních, plochy otvoru přes 1,5 m2</t>
  </si>
  <si>
    <t>126897152</t>
  </si>
  <si>
    <t>"2.NP, kabinet"  4*2</t>
  </si>
  <si>
    <t>"2.NP, PC učebna"  3*4</t>
  </si>
  <si>
    <t>116</t>
  </si>
  <si>
    <t>766694111</t>
  </si>
  <si>
    <t>Montáž ostatních truhlářských konstrukcí parapetních desek dřevěných nebo plastových šířky do 300 mm, délky do 1000 mm</t>
  </si>
  <si>
    <t>267312413</t>
  </si>
  <si>
    <t>"ozn. 0.5"  1</t>
  </si>
  <si>
    <t>117</t>
  </si>
  <si>
    <t>61144401</t>
  </si>
  <si>
    <t>parapet plastový vnitřní komůrkový š. 250 mm</t>
  </si>
  <si>
    <t>-2048267249</t>
  </si>
  <si>
    <t>118</t>
  </si>
  <si>
    <t>61144019</t>
  </si>
  <si>
    <t>koncovka k parapetu plastovému vnitřnímu 1 pár</t>
  </si>
  <si>
    <t>856086714</t>
  </si>
  <si>
    <t>119</t>
  </si>
  <si>
    <t>766694121</t>
  </si>
  <si>
    <t>Montáž ostatních truhlářských konstrukcí parapetních desek dřevěných nebo plastových šířky přes 300 mm, délky do 1000 mm</t>
  </si>
  <si>
    <t>-636412266</t>
  </si>
  <si>
    <t>"ozn. 0.2"  6</t>
  </si>
  <si>
    <t>120</t>
  </si>
  <si>
    <t>61144405</t>
  </si>
  <si>
    <t>parapet plastový vnitřní komůrkový š. 500 mm</t>
  </si>
  <si>
    <t>1460939122</t>
  </si>
  <si>
    <t>121</t>
  </si>
  <si>
    <t>-1398492150</t>
  </si>
  <si>
    <t>122</t>
  </si>
  <si>
    <t>766694122</t>
  </si>
  <si>
    <t>Montáž ostatních truhlářských konstrukcí parapetních desek dřevěných nebo plastových šířky přes 300 mm, délky přes 1000 do 1600 mm</t>
  </si>
  <si>
    <t>1595795316</t>
  </si>
  <si>
    <t>"ozn. 0.1"  1</t>
  </si>
  <si>
    <t>123</t>
  </si>
  <si>
    <t>61144403</t>
  </si>
  <si>
    <t>parapet plastový vnitřní komůrkový š. 350 mm</t>
  </si>
  <si>
    <t>-127099672</t>
  </si>
  <si>
    <t>124</t>
  </si>
  <si>
    <t>-1102270744</t>
  </si>
  <si>
    <t>125</t>
  </si>
  <si>
    <t>766694123</t>
  </si>
  <si>
    <t>Montáž ostatních truhlářských konstrukcí parapetních desek dřevěných nebo plastových šířky přes 300 mm, délky přes 1600 do 2600 mm</t>
  </si>
  <si>
    <t>933323038</t>
  </si>
  <si>
    <t>stávající posunutá okna 2.NP</t>
  </si>
  <si>
    <t>"PC učebna"  3</t>
  </si>
  <si>
    <t>"kabinet"  4</t>
  </si>
  <si>
    <t>126</t>
  </si>
  <si>
    <t>61144404</t>
  </si>
  <si>
    <t>parapet plastový vnitřní komůrkový š. 400 mm</t>
  </si>
  <si>
    <t>1437227207</t>
  </si>
  <si>
    <t>2,45*3+2,15*4</t>
  </si>
  <si>
    <t>127</t>
  </si>
  <si>
    <t>848144959</t>
  </si>
  <si>
    <t>3+4</t>
  </si>
  <si>
    <t>128</t>
  </si>
  <si>
    <t>766694124</t>
  </si>
  <si>
    <t>Montáž parapetních dřevěných nebo plastových šířky přes 30 cm délky přes 2,6 m</t>
  </si>
  <si>
    <t>-1152772202</t>
  </si>
  <si>
    <t>"nové okno ve 2.NP"  1</t>
  </si>
  <si>
    <t>129</t>
  </si>
  <si>
    <t>-1919713909</t>
  </si>
  <si>
    <t>130</t>
  </si>
  <si>
    <t>-971751722</t>
  </si>
  <si>
    <t>131</t>
  </si>
  <si>
    <t>766R.00</t>
  </si>
  <si>
    <t xml:space="preserve">Dodávka a montáž plastové sestavy okna a balkonových dveří rozm. 1050x1500 + 1050x2400 mm - kompletní provedení v rozsahu dle technické specifikace - viz. "Výpis oken a venkovních dveří" </t>
  </si>
  <si>
    <t>-349997076</t>
  </si>
  <si>
    <t>"ozn. 0.1, 1.NP"  1</t>
  </si>
  <si>
    <t>132</t>
  </si>
  <si>
    <t>766R.01</t>
  </si>
  <si>
    <t>Dodávka a montáž plastového sklopného okna rozm. 900x600 mm vč. pákového ovladače - kompletní provedení v rozsahu dle technické specifikace - viz. "Výpis oken a venkovních dveří"</t>
  </si>
  <si>
    <t>1022929128</t>
  </si>
  <si>
    <t>"ozn. 0.2, 1.PP"  6</t>
  </si>
  <si>
    <t>133</t>
  </si>
  <si>
    <t>766R.02</t>
  </si>
  <si>
    <t xml:space="preserve">Dodávka a montáž plastového okna rozm. 860x750 mm - kompletní provedení v rozsahu dle technické specifikace - viz. "Výpis oken a venkovních dveří" </t>
  </si>
  <si>
    <t>-1829660114</t>
  </si>
  <si>
    <t>"ozn. 0.5, střecha - půdní výlez"  1</t>
  </si>
  <si>
    <t>134</t>
  </si>
  <si>
    <t>766R.03</t>
  </si>
  <si>
    <t xml:space="preserve">Dodávka a montáž plastového okna rozm. 3000x1000 mm - kompletní provedení v rozsahu dle technické specifikace - viz. "Výpis oken a venkovních dveří" </t>
  </si>
  <si>
    <t>-548578617</t>
  </si>
  <si>
    <t>"2.NP, kabinet"  1</t>
  </si>
  <si>
    <t>135</t>
  </si>
  <si>
    <t>998766202</t>
  </si>
  <si>
    <t>Přesun hmot procentní pro konstrukce truhlářské v objektech v do 12 m</t>
  </si>
  <si>
    <t>894742735</t>
  </si>
  <si>
    <t>767</t>
  </si>
  <si>
    <t>Konstrukce zámečnické</t>
  </si>
  <si>
    <t>136</t>
  </si>
  <si>
    <t>767R.01</t>
  </si>
  <si>
    <t>Dodávka a montáž zatepleného výlezu na střechu rozm. 600x600 mm - kompletní provedení vč. pomocných stavebních prací</t>
  </si>
  <si>
    <t>-1835373668</t>
  </si>
  <si>
    <t>137</t>
  </si>
  <si>
    <t>767R.02</t>
  </si>
  <si>
    <t xml:space="preserve">Dodávka a montáž jednokřídlých hliníkových vchodových dveří s nadsvětlíkem rozm. 1170x2900 mm - kompletní provedení v rozsahu dle technické specifikace - viz. "Výpis oken a venkovních dveří" </t>
  </si>
  <si>
    <t>-1683196814</t>
  </si>
  <si>
    <t>"ozn. 0.3, 1.NP - vchodové dveře do tělocvičny"  1</t>
  </si>
  <si>
    <t>138</t>
  </si>
  <si>
    <t>767R.03</t>
  </si>
  <si>
    <t>Dodávka a montáž jednokřídlých hliníkových vchodových dveří rozm. 1000x2150 mm - kompletní provedení v rozsahu dle technické specifikace - viz. "Výpis oken a venkovních dveří"</t>
  </si>
  <si>
    <t>261259558</t>
  </si>
  <si>
    <t>"ozn. 0.4, 1.PP"  1</t>
  </si>
  <si>
    <t>139</t>
  </si>
  <si>
    <t>767R.04</t>
  </si>
  <si>
    <t>Zámečnická úprava stávajícího výlezového žebříku ze 2. do 3.NP - prodloužení žebříku o jednu příčku, úprava kotvení, očištění a nový dvojnásobný antikorozní nátěr</t>
  </si>
  <si>
    <t>-8895507</t>
  </si>
  <si>
    <t>140</t>
  </si>
  <si>
    <t>767R.05</t>
  </si>
  <si>
    <t>Demontáž stávajícího přístřešku na kola (ocelová konstrukce + polykarbonátová výplň) pro opětovné použití</t>
  </si>
  <si>
    <t>2108143708</t>
  </si>
  <si>
    <t>141</t>
  </si>
  <si>
    <t>767R.06</t>
  </si>
  <si>
    <t>Demontáž stávajícího přístřešku nad schody do 1.PP (ocelová konstrukce + drátosklo) vč. odvozu a likvidace</t>
  </si>
  <si>
    <t>-1134632131</t>
  </si>
  <si>
    <t>142</t>
  </si>
  <si>
    <t>767R.07</t>
  </si>
  <si>
    <t>Zpětná montáž přístřešku na kola (ocelová konstrukce + polykarbonátová výplň) vč. zámečnické úpravy, očištění konstrukce a nového dvojnásobného antikorozního nátěru - kompletní provedení vč. dodávky nového kotevního a spojovacího materiálu</t>
  </si>
  <si>
    <t>-544958497</t>
  </si>
  <si>
    <t>143</t>
  </si>
  <si>
    <t>767R.08</t>
  </si>
  <si>
    <t>Výroba a montáž přístřešku nad schody do 1.PP (ocelová konstrukce + polykarbonátová výplň) - kompletní provedení vč. finální povrchové úpravy ocel. kce a dodávky kotevního a spojovacího materiálu</t>
  </si>
  <si>
    <t>1431517687</t>
  </si>
  <si>
    <t>144</t>
  </si>
  <si>
    <t>998767202</t>
  </si>
  <si>
    <t>Přesun hmot procentní pro zámečnické konstrukce v objektech v do 12 m</t>
  </si>
  <si>
    <t>-1499534021</t>
  </si>
  <si>
    <t>783</t>
  </si>
  <si>
    <t>Dokončovací práce - nátěry</t>
  </si>
  <si>
    <t>145</t>
  </si>
  <si>
    <t>783263101</t>
  </si>
  <si>
    <t>Napouštěcí jednonásobný olejový nátěr tesařských konstrukcí</t>
  </si>
  <si>
    <t>-1173193257</t>
  </si>
  <si>
    <t>146</t>
  </si>
  <si>
    <t>783268111</t>
  </si>
  <si>
    <t>Lazurovací dvojnásobný olejový nátěr tesařských konstrukcí</t>
  </si>
  <si>
    <t>1112290204</t>
  </si>
  <si>
    <t>"KVH 100x140"  (0,10+0,14)*2*200,70</t>
  </si>
  <si>
    <t>"latě 40x70"  (0,04+0,07)*2*1179,18</t>
  </si>
  <si>
    <t>147</t>
  </si>
  <si>
    <t>783306809</t>
  </si>
  <si>
    <t>Odstranění nátěru ze zámečnických konstrukcí okartáčováním</t>
  </si>
  <si>
    <t>-1248894572</t>
  </si>
  <si>
    <t>148</t>
  </si>
  <si>
    <t>783314101</t>
  </si>
  <si>
    <t>Základní jednonásobný syntetický nátěr zámečnických konstrukcí</t>
  </si>
  <si>
    <t>2085663023</t>
  </si>
  <si>
    <t>ocelové dveře (výlez na střechu)</t>
  </si>
  <si>
    <t>0,90*1,75*2+(0,90+1,75*2)*0,25</t>
  </si>
  <si>
    <t>dvířka HUP</t>
  </si>
  <si>
    <t>0,90*0,90*2</t>
  </si>
  <si>
    <t>stávající dvoukřídlé dveře v soklové části</t>
  </si>
  <si>
    <t>2,40*1,00*2</t>
  </si>
  <si>
    <t>149</t>
  </si>
  <si>
    <t>783317101</t>
  </si>
  <si>
    <t>Krycí jednonásobný syntetický standardní nátěr zámečnických konstrukcí</t>
  </si>
  <si>
    <t>-936585881</t>
  </si>
  <si>
    <t>150</t>
  </si>
  <si>
    <t>783406801</t>
  </si>
  <si>
    <t>Odstranění nátěrů z klempířských konstrukcí obroušením</t>
  </si>
  <si>
    <t>1567023921</t>
  </si>
  <si>
    <t>oplechování komínové hlavy</t>
  </si>
  <si>
    <t>(1,10+0,15*2)*(2,38+0,15*2)</t>
  </si>
  <si>
    <t>oplechování atiky</t>
  </si>
  <si>
    <t>(1,69+2,62+2,79)*0,50</t>
  </si>
  <si>
    <t>oplechování okapu</t>
  </si>
  <si>
    <t>5,00*0,20</t>
  </si>
  <si>
    <t>151</t>
  </si>
  <si>
    <t>783414201</t>
  </si>
  <si>
    <t>Základní antikorozní jednonásobný syntetický nátěr klempířských konstrukcí</t>
  </si>
  <si>
    <t>1722681135</t>
  </si>
  <si>
    <t>podokapní žlab</t>
  </si>
  <si>
    <t>5,00*0,33</t>
  </si>
  <si>
    <t>svod</t>
  </si>
  <si>
    <t>3,00*PI*0,10</t>
  </si>
  <si>
    <t>152</t>
  </si>
  <si>
    <t>783417101</t>
  </si>
  <si>
    <t>Krycí jednonásobný syntetický nátěr klempířských konstrukcí</t>
  </si>
  <si>
    <t>1162139220</t>
  </si>
  <si>
    <t>153</t>
  </si>
  <si>
    <t>783823135</t>
  </si>
  <si>
    <t>Penetrační nátěr omítek hladkých omítek hladkých, zrnitých tenkovrstvých nebo štukových stupně členitosti 1 a 2 silikonový</t>
  </si>
  <si>
    <t>-276753268</t>
  </si>
  <si>
    <t>154</t>
  </si>
  <si>
    <t>783827425</t>
  </si>
  <si>
    <t>Krycí (ochranný ) nátěr omítek dvojnásobný hladkých omítek hladkých, zrnitých tenkovrstvých nebo štukových stupně členitosti 1 a 2 silikonový</t>
  </si>
  <si>
    <t>-128949467</t>
  </si>
  <si>
    <t>výlez na střechu - fasádní nátěr</t>
  </si>
  <si>
    <t>(2,70+5,00)*2*2,40</t>
  </si>
  <si>
    <t>(1,10+2,40)*2*1,25</t>
  </si>
  <si>
    <t>-0,86*0,75+0,15*(0,86+0,75*2)</t>
  </si>
  <si>
    <t>-0,90*1,75</t>
  </si>
  <si>
    <t>155</t>
  </si>
  <si>
    <t>783R.01</t>
  </si>
  <si>
    <t>Očištění a dvojnásobný antikorozní nátěr střešních háků stávajícího podokpaního žlabu objektu výlezu na střechu</t>
  </si>
  <si>
    <t>-314250646</t>
  </si>
  <si>
    <t>784</t>
  </si>
  <si>
    <t>Dokončovací práce - malby a tapety</t>
  </si>
  <si>
    <t>156</t>
  </si>
  <si>
    <t>784121001</t>
  </si>
  <si>
    <t>Oškrabání malby v mísnostech výšky do 3,80 m</t>
  </si>
  <si>
    <t>-909973962</t>
  </si>
  <si>
    <t>157</t>
  </si>
  <si>
    <t>784211111</t>
  </si>
  <si>
    <t>Dvojnásobné bílé malby ze směsí za mokra velmi dobře otěruvzdorných v místnostech výšky do 3,80 m</t>
  </si>
  <si>
    <t>1493159978</t>
  </si>
  <si>
    <t>1.PP - sklady</t>
  </si>
  <si>
    <t>"stěna s novými sklepními okny"  9,80*2,46</t>
  </si>
  <si>
    <t>"stěna po infuzní cloně"  (9,50+1,30+4,40)*2,86</t>
  </si>
  <si>
    <t>"stěny s novými dveřmi"  6,70*2,86</t>
  </si>
  <si>
    <t>"chodba"  1,30*3,08</t>
  </si>
  <si>
    <t>"šatny"  12,20*2,65</t>
  </si>
  <si>
    <t>"kabinety"  (3,40+8,859+5,30)*2,85</t>
  </si>
  <si>
    <t>"PC učebna"  8,89*2,85</t>
  </si>
  <si>
    <t>3.NP (výlez na střechu)</t>
  </si>
  <si>
    <t>4,30*2,70</t>
  </si>
  <si>
    <t>786</t>
  </si>
  <si>
    <t>Dokončovací práce - čalounické úpravy</t>
  </si>
  <si>
    <t>158</t>
  </si>
  <si>
    <t>786R01</t>
  </si>
  <si>
    <t>Dodávka a montáž venkovních žaluzií (profil ZETTA 90) RAL 9007 s ručním ovládáním</t>
  </si>
  <si>
    <t>2056646866</t>
  </si>
  <si>
    <t>2,40*2,10*(3+10)</t>
  </si>
  <si>
    <t>2,10*1,80*6</t>
  </si>
  <si>
    <t>3,00*1,00</t>
  </si>
  <si>
    <t>159</t>
  </si>
  <si>
    <t>998786202</t>
  </si>
  <si>
    <t>Přesun hmot procentní pro čalounické úpravy v objektech v do 12 m</t>
  </si>
  <si>
    <t>-234992461</t>
  </si>
  <si>
    <t>02 - Zateplení střechy</t>
  </si>
  <si>
    <t xml:space="preserve">    721 - Zdravotechnika - vnitřní kanalizace</t>
  </si>
  <si>
    <t>311234241</t>
  </si>
  <si>
    <t>Zdivo jednovrstvé z cihel děrovaných přes P10 do P15 na maltu M10 tl 240 mm</t>
  </si>
  <si>
    <t>-165667620</t>
  </si>
  <si>
    <t>nové atikové zdivo v. 905 mm (3x250+1x155 mm)</t>
  </si>
  <si>
    <t>(34,86+7,25+7,05+(27,70-1,41-1,37-1,44+1,11*2+1,00*4)+(13,98-5,00))*0,905</t>
  </si>
  <si>
    <t>nové atikové zdivo v. 500 mm (2x250 mm)</t>
  </si>
  <si>
    <t>"tělocvična"  (10,30+10,70+1,85)*0,50</t>
  </si>
  <si>
    <t>"škola"  (5,48+7,50+13,62+0,45)*0,50</t>
  </si>
  <si>
    <t>631311115</t>
  </si>
  <si>
    <t>Mazanina tl do 80 mm z betonu prostého bez zvýšených nároků na prostředí tř. C 20/25</t>
  </si>
  <si>
    <t>642925513</t>
  </si>
  <si>
    <t>ukončovací vrstva nové atiky</t>
  </si>
  <si>
    <t>tl. 70 mm</t>
  </si>
  <si>
    <t>0,25*0,07*(34,86+7,25+7,05+(27,70-1,41-1,37-1,44+1,11*2+1,00*4)+(13,98-5,00))</t>
  </si>
  <si>
    <t>tl. 90 mm</t>
  </si>
  <si>
    <t>"tělocvična"  0,25*0,09*(10,30+10,70+1,85)</t>
  </si>
  <si>
    <t>"škola"  0,25*0,09*(5,48+7,50+13,62+0,45)</t>
  </si>
  <si>
    <t>631312131</t>
  </si>
  <si>
    <t>Doplnění dosavadních mazanin betonem prostým tloušťky přes 80 mm</t>
  </si>
  <si>
    <t>1591909198</t>
  </si>
  <si>
    <t>v pásu š. 600 mm od vnitřního líce atikového zdiva</t>
  </si>
  <si>
    <t>škola - tl. mazaniny 100 mm</t>
  </si>
  <si>
    <t>0,60*0,10*(34,35+(7,25-0,60)+27,10+(7,05-0,60)+(13,90-5,00-0,60*2))</t>
  </si>
  <si>
    <t>0,60*0,10*(5,10+13,10+(7,50-0,60*2))</t>
  </si>
  <si>
    <t>631319171</t>
  </si>
  <si>
    <t>Příplatek k mazanině tl do 80 mm za stržení povrchu spodní vrstvy před vložením výztuže</t>
  </si>
  <si>
    <t>1834405678</t>
  </si>
  <si>
    <t>631351101</t>
  </si>
  <si>
    <t>Zřízení bednění hran mazanin</t>
  </si>
  <si>
    <t>-343045183</t>
  </si>
  <si>
    <t>(34,86+7,25+7,05+(27,70-1,41-1,37-1,44+1,11*2+1,00*4)+(13,98-5,00))*0,15*2</t>
  </si>
  <si>
    <t>"tělocvična"  (10,30+10,70+1,85)*0,20*2</t>
  </si>
  <si>
    <t>"škola"  (5,48+7,50+13,62+0,45)*0,20*2</t>
  </si>
  <si>
    <t>631351102</t>
  </si>
  <si>
    <t>Odstranění bednění hran mazanin</t>
  </si>
  <si>
    <t>-190611369</t>
  </si>
  <si>
    <t>631362021</t>
  </si>
  <si>
    <t>Výztuž mazanin svařovanými sítěmi Kari</t>
  </si>
  <si>
    <t>-728502911</t>
  </si>
  <si>
    <t>ukončovací vrstva nové atiky - síť 100/100/6 mm</t>
  </si>
  <si>
    <t>(34,86+7,25+7,05+(27,70-1,41-1,37-1,44+1,11*2+1,00*4)+(13,98-5,00))*0,25*4,44/1000*1,25</t>
  </si>
  <si>
    <t>"tělocvična"  (10,30+10,70+1,85)*0,25*4,44/1000*1,25</t>
  </si>
  <si>
    <t>"škola"  (5,48+7,50+13,62+0,45)*0,25*4,44/1000*1,25</t>
  </si>
  <si>
    <t>doplnění mazaniny střešního pláště podél atikového zdiva - síť 100/100/6</t>
  </si>
  <si>
    <t>64,05*4,44/1000*1,25</t>
  </si>
  <si>
    <t>632452431</t>
  </si>
  <si>
    <t>Doplnění cementového potěru hlazeného pl do 4 m2 tl do 30 mm</t>
  </si>
  <si>
    <t>-1891337554</t>
  </si>
  <si>
    <t>doplnění potěru v pásu š. 600 mm podél nového atikového zdiva v tl. 30 mm</t>
  </si>
  <si>
    <t>(10,30+10,50+(1,95-0,60))*0,60</t>
  </si>
  <si>
    <t>635221410</t>
  </si>
  <si>
    <t>Doplnění struskového násypů střešního pláště - zpětné provedení násypu podél nového atikového zdiva (materiál ve specifikaci)</t>
  </si>
  <si>
    <t>1199071337</t>
  </si>
  <si>
    <t>škola</t>
  </si>
  <si>
    <t>tl. 460 mm</t>
  </si>
  <si>
    <t>0,60*0,46*(34,35+(7,25-0,60)+27,10+(7,05-0,60)+(13,90-5,00-0,60*2))</t>
  </si>
  <si>
    <t>tl. 360 mm</t>
  </si>
  <si>
    <t>0,60*0,36*(5,10+13,10+(7,50-0,60*2))</t>
  </si>
  <si>
    <t>58721002</t>
  </si>
  <si>
    <t>struska frakce 8/16</t>
  </si>
  <si>
    <t>1356612394</t>
  </si>
  <si>
    <t>(27,993-27,03)*1,800*1,2</t>
  </si>
  <si>
    <t>Provizorní zajištění objektu proti zatečení v průběhu provádění prací</t>
  </si>
  <si>
    <t>-1904495571</t>
  </si>
  <si>
    <t>962032230</t>
  </si>
  <si>
    <t>Bourání zdiva z cihel pálených nebo vápenopískových na MV nebo MVC do 1 m3</t>
  </si>
  <si>
    <t>-756601035</t>
  </si>
  <si>
    <t>atikové zdivo tl. 150 mm</t>
  </si>
  <si>
    <t>v. 840 mm</t>
  </si>
  <si>
    <t>0,15*0,84*(34,85+7,35+7,15+(27,60-4,70+1,20*2+1,00*4)+(14,10-5,00))</t>
  </si>
  <si>
    <t>v. 500 mm (tělocvična)</t>
  </si>
  <si>
    <t>0,15*0,50*(10,30+10,70+1,95)</t>
  </si>
  <si>
    <t>v. 400 mm</t>
  </si>
  <si>
    <t>0,15*0,40*(5,50+8,03+13,608+0,65)</t>
  </si>
  <si>
    <t>965045111</t>
  </si>
  <si>
    <t>Bourání potěrů cementových nebo pískocementových tl do 50 mm</t>
  </si>
  <si>
    <t>-782050308</t>
  </si>
  <si>
    <t>potěr tl. 30 mm v pásu š. 700 mm od vnitřního líce atikového zdiva</t>
  </si>
  <si>
    <t>tělocvična</t>
  </si>
  <si>
    <t>(10,30+10,50+(1,95-0,70))*0,70</t>
  </si>
  <si>
    <t>(34,55+(7,35-0,70)+27,30+(7,15-0,70)+(14,10-5,00-0,70*2))*0,70</t>
  </si>
  <si>
    <t>(5,50+13,608+(8,03-0,70*2))*0,70</t>
  </si>
  <si>
    <t>965082941</t>
  </si>
  <si>
    <t>Odstranění násypu pod podlahami nebo ochranného násypu na střechách tl. přes 200 mm jakékoliv plochy</t>
  </si>
  <si>
    <t>521474403</t>
  </si>
  <si>
    <t>v pásu š. 700 mm od vnitřního líce atikového zdiva</t>
  </si>
  <si>
    <t>tl. 380 mm</t>
  </si>
  <si>
    <t>0,70*0,38*(34,55+(7,35-0,70)+27,30+(7,15-0,70)+(14,10-5,00-0,70*2))</t>
  </si>
  <si>
    <t>tl. 280 mm</t>
  </si>
  <si>
    <t>0,70*0,28*(5,50+13,608+(8,03-0,70*2))</t>
  </si>
  <si>
    <t>299213630</t>
  </si>
  <si>
    <t>-1341617411</t>
  </si>
  <si>
    <t>-1371050902</t>
  </si>
  <si>
    <t>52,01*14 'Přepočtené koeficientem množství</t>
  </si>
  <si>
    <t>-1730926638</t>
  </si>
  <si>
    <t>-1779546126</t>
  </si>
  <si>
    <t>712300831</t>
  </si>
  <si>
    <t>Odstranění ze střech plochých do 10°  krytiny povlakové jednovrstvé</t>
  </si>
  <si>
    <t>-952724341</t>
  </si>
  <si>
    <t>PVC folie</t>
  </si>
  <si>
    <t>34,85*14,40-7,15*6,96+1,50*0,90/2*2+1,35*0,90/2</t>
  </si>
  <si>
    <t>-2,79*5,00</t>
  </si>
  <si>
    <t>((34,55+2,64+14,10)*2-7,15)*0,20</t>
  </si>
  <si>
    <t>(12,65+13,208)/2*8,01+0,40*0,65</t>
  </si>
  <si>
    <t>-7,15*0,40</t>
  </si>
  <si>
    <t>6,96*0,90+7,15*0,75</t>
  </si>
  <si>
    <t>712300833</t>
  </si>
  <si>
    <t>Odstranění povlakové krytiny střech do 10° třívrstvé</t>
  </si>
  <si>
    <t>-1498801030</t>
  </si>
  <si>
    <t>712300835</t>
  </si>
  <si>
    <t>Odstranění podkladní geotextilie pod povlakovou krytinou</t>
  </si>
  <si>
    <t>1390148318</t>
  </si>
  <si>
    <t>712300845</t>
  </si>
  <si>
    <t>Demontáž ventilační plastové hlavice na ploché střeše sklonu do 10°</t>
  </si>
  <si>
    <t>1018716516</t>
  </si>
  <si>
    <t>10+3</t>
  </si>
  <si>
    <t>712300845.1</t>
  </si>
  <si>
    <t>Demontáž ventilační azbestocementové hlavice na ploché střeše sklonu do 10°</t>
  </si>
  <si>
    <t>-640504574</t>
  </si>
  <si>
    <t>15+1</t>
  </si>
  <si>
    <t>-283519217</t>
  </si>
  <si>
    <t>1833464580</t>
  </si>
  <si>
    <t>152,448*0,0003 'Přepočtené koeficientem množství</t>
  </si>
  <si>
    <t>712331111</t>
  </si>
  <si>
    <t>Provedení povlakové krytiny střech do 10° podkladní vrstvy pásy na sucho samolepící</t>
  </si>
  <si>
    <t>1472420774</t>
  </si>
  <si>
    <t>parozábrana (asfaltový pás)</t>
  </si>
  <si>
    <t>vodorovně podél atikového zdiva v pásu š. 600 mm</t>
  </si>
  <si>
    <t>(34,35+(7,25-0,60)+27,10+(7,05-0,60)+(13,90-5,00-0,60*2))*0,60</t>
  </si>
  <si>
    <t>(5,10+13,10+(7,50-0,60*2))*0,60</t>
  </si>
  <si>
    <t>13,29</t>
  </si>
  <si>
    <t>vytažení na nové atikové zdivo - svislá plocha</t>
  </si>
  <si>
    <t>((34,36+7,35+7,05+27,20+(13,98-5,00))*0,30</t>
  </si>
  <si>
    <t>(5,25+7,50+13,10+0,45)*0,15</t>
  </si>
  <si>
    <t>(10,30+10,50+1,85)*0,50</t>
  </si>
  <si>
    <t>vytažení na atikové zdivo - vodorovná plocha</t>
  </si>
  <si>
    <t>59,838</t>
  </si>
  <si>
    <t>62866281</t>
  </si>
  <si>
    <t>pás asfaltový samolepicí modifikovaný SBS tl 3mm s vložkou ze skleněné tkaniny se spalitelnou fólií nebo jemnozrnným minerálním posypem nebo textilií na horním povrchu</t>
  </si>
  <si>
    <t>1882463311</t>
  </si>
  <si>
    <t>152,448*1,15 'Přepočtené koeficientem množství</t>
  </si>
  <si>
    <t>712363033</t>
  </si>
  <si>
    <t>Provedení povlakové krytiny střech do 10° navařením fólie PO na oplechování v plné ploše</t>
  </si>
  <si>
    <t>876839643</t>
  </si>
  <si>
    <t>149,55*0,10</t>
  </si>
  <si>
    <t>110,26*0,10</t>
  </si>
  <si>
    <t>15,00*0,07</t>
  </si>
  <si>
    <t>22,95*0,15</t>
  </si>
  <si>
    <t>142,34*0,15</t>
  </si>
  <si>
    <t>712363115</t>
  </si>
  <si>
    <t>Provedení povlakové krytiny střech do 10° zaizolování prostupů kruhového průřezu D do 300 mm</t>
  </si>
  <si>
    <t>-2054778268</t>
  </si>
  <si>
    <t>"vpusť"  3</t>
  </si>
  <si>
    <t>"větrací komínek"  11</t>
  </si>
  <si>
    <t>28342010</t>
  </si>
  <si>
    <t>manžeta těsnící pro prostupy hydroizolací z PVC uzavřená kruhová vnitřní průměr  11-35</t>
  </si>
  <si>
    <t>-219365064</t>
  </si>
  <si>
    <t>712363352</t>
  </si>
  <si>
    <t>Povlakové krytiny střech do 10° z tvarovaných poplastovaných lišt délky 2 m koutová lišta vnitřní rš 100 mm</t>
  </si>
  <si>
    <t>1427497735</t>
  </si>
  <si>
    <t>10,36+15,82+10,56</t>
  </si>
  <si>
    <t>(27,10+7,16+2,50+13,88+0,60)*2-6,77-(1,41+1,37+1,44)+(1,10+1,00*4+1,10)</t>
  </si>
  <si>
    <t>7,22+0,25+7,00+0,65</t>
  </si>
  <si>
    <t>712363353</t>
  </si>
  <si>
    <t>Povlakové krytiny střech do 10° z tvarovaných poplastovaných lišt délky 2 m koutová lišta vnější rš 100 mm</t>
  </si>
  <si>
    <t>1753710893</t>
  </si>
  <si>
    <t>10,36+10,56+1,65</t>
  </si>
  <si>
    <t>(27,10+7,16+13,88+0,60)*2-5,00-6,77-(1,41+1,37+1,44)+(1,10+1,00*4+1,10)</t>
  </si>
  <si>
    <t>712363354</t>
  </si>
  <si>
    <t>Povlakové krytiny střech do 10° z tvarovaných poplastovaných lišt délky 2 m stěnová lišta vyhnutá rš 70 mm</t>
  </si>
  <si>
    <t>-1406748910</t>
  </si>
  <si>
    <t>(2,50+5,00)*2</t>
  </si>
  <si>
    <t>712363357</t>
  </si>
  <si>
    <t>Povlakové krytiny střech do 10° z tvarovaných poplastovaných lišt délky 2 m okapnice široká rš 250 mm</t>
  </si>
  <si>
    <t>990046886</t>
  </si>
  <si>
    <t>"tělocvična"  15,82</t>
  </si>
  <si>
    <t>"škola"  6,77</t>
  </si>
  <si>
    <t>712363358</t>
  </si>
  <si>
    <t>Povlakové krytiny střech do 10° z tvarovaných poplastovaných lišt délky 2 m závětrná lišta rš 250 mm</t>
  </si>
  <si>
    <t>1182072731</t>
  </si>
  <si>
    <t>10,36+10,94+2,10</t>
  </si>
  <si>
    <t>35,10+7,76+0,45+7,55+(27,88-1,41-1,37-1,44+1,11*2+1,00*4)+(14,78-5,00)</t>
  </si>
  <si>
    <t>5,48+8,35+13,94+0,65</t>
  </si>
  <si>
    <t>712363362</t>
  </si>
  <si>
    <t>Povlakové krytiny střech do 10° z tvarovaných poplastovaných lišt délky 2 m tmelící lišta rš 100 mm</t>
  </si>
  <si>
    <t>819329891</t>
  </si>
  <si>
    <t>712391171</t>
  </si>
  <si>
    <t>Provedení povlakové krytiny střech do 10° podkladní textilní vrstvy</t>
  </si>
  <si>
    <t>-2020272328</t>
  </si>
  <si>
    <t>69311172</t>
  </si>
  <si>
    <t>geotextilie PP s ÚV stabilizací 300g/m2</t>
  </si>
  <si>
    <t>26509013</t>
  </si>
  <si>
    <t>779,482*1,15 'Přepočtené koeficientem množství</t>
  </si>
  <si>
    <t>712363545</t>
  </si>
  <si>
    <t>Provedení povlakové krytiny střech plochých do 10° s mechanicky kotvenou izolací včetně položení fólie a horkovzdušného svaření tl. tepelné izolace přes 200 do 240 mm budovy výšky do 18 m</t>
  </si>
  <si>
    <t>651432764</t>
  </si>
  <si>
    <t>vodorovné plochy</t>
  </si>
  <si>
    <t>677,022+59,838</t>
  </si>
  <si>
    <t>svislé plochy</t>
  </si>
  <si>
    <t>(10,36+10,60+1,65)*0,30</t>
  </si>
  <si>
    <t>(14,15+0,20)*0,85</t>
  </si>
  <si>
    <t>((27,10+7,16+2,50+13,88+0,60)*2-6,77-(1,41+1,37+1,44)+(1,10+1,00*4+1,10))*0,15</t>
  </si>
  <si>
    <t>7,22*0,45+(7,00+0,65)*0,75</t>
  </si>
  <si>
    <t>28329015</t>
  </si>
  <si>
    <t>fólie hydroizolační střešní TPO (FPO), mechanicky kotvená tl 2,0mm</t>
  </si>
  <si>
    <t>-1540068031</t>
  </si>
  <si>
    <t>712R.01</t>
  </si>
  <si>
    <t>Utěsnění spáry pod závětrnou lištou systémovou EPDM pěnovou páskou</t>
  </si>
  <si>
    <t>-20261904</t>
  </si>
  <si>
    <t>-564694698</t>
  </si>
  <si>
    <t>713140811</t>
  </si>
  <si>
    <t>Odstranění tepelné izolace střech nadstřešní volně kladené z vláknitých materiálů suchých tl do 100 mm</t>
  </si>
  <si>
    <t>602337818</t>
  </si>
  <si>
    <t>odstranění TI v š. 100 mm podél atikového zdiva</t>
  </si>
  <si>
    <t>10,30*0,10</t>
  </si>
  <si>
    <t>(10,50+1,95)*0,10</t>
  </si>
  <si>
    <t>713140821</t>
  </si>
  <si>
    <t>Odstranění tepelné izolace střech nadstřešní volně kladené z polystyrenu suchého tl do 100 mm</t>
  </si>
  <si>
    <t>438195169</t>
  </si>
  <si>
    <t>713140825</t>
  </si>
  <si>
    <t>Odstranění tepelné izolace střech plochých z rohoží, pásů, dílců, desek, bloků nadstřešních izolací volně položených z pórobetonových desek do 200 mm</t>
  </si>
  <si>
    <t>-1060755298</t>
  </si>
  <si>
    <t>713141136</t>
  </si>
  <si>
    <t>Montáž izolace tepelné střech plochých lepené za studena nízkoexpanzní (PUR) pěnou 1 vrstva desek</t>
  </si>
  <si>
    <t>1401966810</t>
  </si>
  <si>
    <t>2 vrstvy tl. 110 mm</t>
  </si>
  <si>
    <t>střecha nad tělocvičnou</t>
  </si>
  <si>
    <t>(10,36*15,82+0,20*1,65)*2</t>
  </si>
  <si>
    <t>střecha nad školou</t>
  </si>
  <si>
    <t>(27,10*13,88+7,16*7,31+1,41*0,75/2+1,37*0,75/2+1,44*0,75/2)*2</t>
  </si>
  <si>
    <t>(-2,05*5,00)*2</t>
  </si>
  <si>
    <t>((6,77+0,45)*7,27+0,25*0,25+(5,18+5,60)/2*7,50)*2</t>
  </si>
  <si>
    <t>28372311</t>
  </si>
  <si>
    <t>deska EPS 100 do plochých střech a podlah λ=0,037 tl 110mm</t>
  </si>
  <si>
    <t>-1161976544</t>
  </si>
  <si>
    <t>1354,044*1,02 'Přepočtené koeficientem množství</t>
  </si>
  <si>
    <t>713141253</t>
  </si>
  <si>
    <t>Přikotvení tepelné izolace šrouby do betonu pro izolaci tl přes 200 do 240 mm</t>
  </si>
  <si>
    <t>-1731137413</t>
  </si>
  <si>
    <t>10,36*15,82+0,20*1,65</t>
  </si>
  <si>
    <t>27,10*13,88+7,16*7,31+1,41*0,75/2+1,37*0,75/2+1,44*0,75/2</t>
  </si>
  <si>
    <t>-2,05*5,00</t>
  </si>
  <si>
    <t>(6,77+0,45)*7,27+0,25*0,25+(5,18+5,60)/2*7,50</t>
  </si>
  <si>
    <t>713141356</t>
  </si>
  <si>
    <t>Montáž spádové izolace na zhlaví atiky šířky do 500 mm lepené za studena nízkoexpanzní (PUR) pěnou</t>
  </si>
  <si>
    <t>1187380908</t>
  </si>
  <si>
    <t>"š. 450 mm"  10,36+10,94</t>
  </si>
  <si>
    <t>"š. 370 mm"  1,65</t>
  </si>
  <si>
    <t>"š. 450 mm"  35,10+7,31+(27,88-4,22+1,10+1,00*4+1,10)</t>
  </si>
  <si>
    <t>"š. 390 mm"  (13,88-5,00)+7,10</t>
  </si>
  <si>
    <t>"š. 400 mm"  5,48+7,55+13,94+0,25</t>
  </si>
  <si>
    <t>28376142</t>
  </si>
  <si>
    <t>klín izolační z pěnového polystyrenu EPS 150 spádový</t>
  </si>
  <si>
    <t>-942627694</t>
  </si>
  <si>
    <t>tl. 50-70 mm</t>
  </si>
  <si>
    <t>0,45*(0,05+0,07)/2*(10,36+10,94)*1,1</t>
  </si>
  <si>
    <t>0,37*(0,05+0,07)/2*1,65*1,1</t>
  </si>
  <si>
    <t>0,45*(0,05+0,07)/2*(35,10+7,31+(27,88-4,22+1,10+1,00*4+1,10))*1,1</t>
  </si>
  <si>
    <t>0,39*(0,05+0,07)/2*((13,88-5,00)+7,10)*1,1</t>
  </si>
  <si>
    <t>0,40*(0,05+0,07)/2*(5,48+7,55+13,94+0,25)*1,1</t>
  </si>
  <si>
    <t>713141396</t>
  </si>
  <si>
    <t>Montáž izolace tepelné stěn výšky do 1000 mm na atiky a prostupy střechou lepené nízkoexpanzní (PUR) pěnou</t>
  </si>
  <si>
    <t>1699417175</t>
  </si>
  <si>
    <t>zateplení bočních stěn atik</t>
  </si>
  <si>
    <t>"TI tl. 50 mm"  (10,36+10,56+1,65)*0,50</t>
  </si>
  <si>
    <t>"TI tl. 100 mm"  (14,15+0,20)*1,00</t>
  </si>
  <si>
    <t>"TI tl. 50 mm"  (34,26+7,31+0,39+7,10+(27,10-1,41-1,37-1,44+1,10*2+1,00*4)+(13,88-5,00))*0,30</t>
  </si>
  <si>
    <t>"TI tl. 100 mm"  7,43*0,75+7,00*0,90</t>
  </si>
  <si>
    <t>28376440</t>
  </si>
  <si>
    <t>deska z polystyrénu XPS, hrana rovná a strukturovaný povrch 300kPa tl 50mm</t>
  </si>
  <si>
    <t>-1527603546</t>
  </si>
  <si>
    <t>37,391*1,15</t>
  </si>
  <si>
    <t>43*1,02 'Přepočtené koeficientem množství</t>
  </si>
  <si>
    <t>1367269203</t>
  </si>
  <si>
    <t>26,223*1,15</t>
  </si>
  <si>
    <t>571283981</t>
  </si>
  <si>
    <t>721</t>
  </si>
  <si>
    <t>Zdravotechnika - vnitřní kanalizace</t>
  </si>
  <si>
    <t>721210823</t>
  </si>
  <si>
    <t>Demontáž vpustí střešních DN 125</t>
  </si>
  <si>
    <t>718193511</t>
  </si>
  <si>
    <t>721233113</t>
  </si>
  <si>
    <t>Dodávka a montáž svislé střešní vpust DN 125 mm s integrovanou PVC manžetou a ochranným košem - kompletní prtovedení vč. napojení na stávající kanalizační potrubí</t>
  </si>
  <si>
    <t>1931077447</t>
  </si>
  <si>
    <t>721273150</t>
  </si>
  <si>
    <t>Dodávka amontáž odvětrání kanalizace DN 125 mm s integrovanou PVC manžetou a dešťovou krytkou - kompletní prtovedení vč. napojení na stávající kanalizační potrubí</t>
  </si>
  <si>
    <t>1089660129</t>
  </si>
  <si>
    <t>998721202</t>
  </si>
  <si>
    <t>Přesun hmot procentní pro vnitřní kanalizace v objektech v do 12 m</t>
  </si>
  <si>
    <t>-187482982</t>
  </si>
  <si>
    <t>762431010</t>
  </si>
  <si>
    <t>Dodávka a montáž podkladní vrstvy pod oplechování atiky z vodovzdorné překližky tl. 21 mm mechanicky kotvené do betonové mazaniny - kompletní provedení vč. dodávky kotevního a spojovací ho materiálu</t>
  </si>
  <si>
    <t>-755923121</t>
  </si>
  <si>
    <t>"š. 450 mm"  (10,36+10,94)*0,45</t>
  </si>
  <si>
    <t>"š. 370 mm"  1,65*0,37</t>
  </si>
  <si>
    <t>"š. 450 mm"  (35,10+7,31+(27,88-4,22+1,10+1,00*4+1,10))*0,45</t>
  </si>
  <si>
    <t>"š. 390 mm"  ((13,88-5,00)+7,10)*0,39</t>
  </si>
  <si>
    <t>"š. 400 mm"  (5,48+7,55+13,94+0,25)*0,40</t>
  </si>
  <si>
    <t>726882243</t>
  </si>
  <si>
    <t>764001811</t>
  </si>
  <si>
    <t>Demontáž dilatační lišty do suti</t>
  </si>
  <si>
    <t>1554185203</t>
  </si>
  <si>
    <t>(2,79+5,00)*2</t>
  </si>
  <si>
    <t>764002801</t>
  </si>
  <si>
    <t>Demontáž závětrné lišty do suti</t>
  </si>
  <si>
    <t>816256794</t>
  </si>
  <si>
    <t>5,50+8,03+13,608+0,65</t>
  </si>
  <si>
    <t>764002811</t>
  </si>
  <si>
    <t>Demontáž okapového plechu do suti v krytině povlakové</t>
  </si>
  <si>
    <t>-1756480322</t>
  </si>
  <si>
    <t>16,40</t>
  </si>
  <si>
    <t>(34,85+14,40)*2-4,40+(1,20*2+1,00*4)-5,00</t>
  </si>
  <si>
    <t>764002841</t>
  </si>
  <si>
    <t>Demontáž oplechování horních ploch zdí a nadezdívek do suti</t>
  </si>
  <si>
    <t>-555692208</t>
  </si>
  <si>
    <t>"tělocvična"  10,30+10,70+1,95</t>
  </si>
  <si>
    <t>764002871</t>
  </si>
  <si>
    <t>Demontáž lemování zdí do suti</t>
  </si>
  <si>
    <t>-1804511466</t>
  </si>
  <si>
    <t>10,30+10,70+1,95</t>
  </si>
  <si>
    <t>14,10+0,25</t>
  </si>
  <si>
    <t>-242902151</t>
  </si>
  <si>
    <t>"tělocvična"  16,40</t>
  </si>
  <si>
    <t>339634667</t>
  </si>
  <si>
    <t>"tělocvična"  8,50</t>
  </si>
  <si>
    <t>764541307</t>
  </si>
  <si>
    <t>Žlab podokapní půlkruhový z TiZn lesklého plechu rš 400 mm</t>
  </si>
  <si>
    <t>-566931700</t>
  </si>
  <si>
    <t>"tělocvična"  16,00</t>
  </si>
  <si>
    <t>764541349</t>
  </si>
  <si>
    <t>Kotlík oválný (trychtýřový) pro podokapní žlaby z TiZn lesklého plechu 400/120 mm</t>
  </si>
  <si>
    <t>1404323673</t>
  </si>
  <si>
    <t>"tělocvična"  1</t>
  </si>
  <si>
    <t>764548324</t>
  </si>
  <si>
    <t>Svody kruhové včetně objímek, kolen, odskoků z TiZn lesklého plechu průměru 120 mm</t>
  </si>
  <si>
    <t>-1225177540</t>
  </si>
  <si>
    <t>-1588845291</t>
  </si>
  <si>
    <t>03 - Izolace suterénu</t>
  </si>
  <si>
    <t xml:space="preserve">    1 - Zemní práce</t>
  </si>
  <si>
    <t xml:space="preserve">    2 - Zakládání</t>
  </si>
  <si>
    <t xml:space="preserve">    5 - Komunikace pozemní</t>
  </si>
  <si>
    <t xml:space="preserve">    91 - Doplňující konstrukce a práce pozemních komunikací, letišť a ploch</t>
  </si>
  <si>
    <t>Zemní práce</t>
  </si>
  <si>
    <t>111211101</t>
  </si>
  <si>
    <t>Odstranění křovin a stromů s odstraněním kořenů ručně průměru kmene do 100 mm jakékoliv plochy v rovině nebo ve svahu o sklonu do 1:5</t>
  </si>
  <si>
    <t>1153284745</t>
  </si>
  <si>
    <t>15,65*1,50</t>
  </si>
  <si>
    <t>9,30*0,75</t>
  </si>
  <si>
    <t>113106121</t>
  </si>
  <si>
    <t>Rozebrání dlažeb komunikací pro pěší s přemístěním hmot na skládku na vzdálenost do 3 m nebo s naložením na dopravní prostředek s ložem z kameniva nebo živice a s jakoukoliv výplní spár ručně z betonových nebo kameninových dlaždic, desek nebo tvarovek</t>
  </si>
  <si>
    <t>-1226988725</t>
  </si>
  <si>
    <t>pohled severní - dlažba 400x400, 500x500 mm</t>
  </si>
  <si>
    <t>(16,45+0,50)*1,00</t>
  </si>
  <si>
    <t>pohled východní - okapový chodník 500x500 mm</t>
  </si>
  <si>
    <t>(10,35+34,65+1,00-3,35-5,60-4,80)*0,50</t>
  </si>
  <si>
    <t>3,35*2,88-2,35*1,15</t>
  </si>
  <si>
    <t>pohled východní - dlažba 300x300 mm (přístřešek na kola)</t>
  </si>
  <si>
    <t>4,60*3,10</t>
  </si>
  <si>
    <t>113106123</t>
  </si>
  <si>
    <t>Rozebrání dlažeb komunikací pro pěší s přemístěním hmot na skládku na vzdálenost do 3 m nebo s naložením na dopravní prostředek s ložem z kameniva nebo živice a s jakoukoliv výplní spár ručně ze zámkové dlažby</t>
  </si>
  <si>
    <t>452652837</t>
  </si>
  <si>
    <t>pohled jižní - vstup do suterénu + chodník podél štítové zdi</t>
  </si>
  <si>
    <t>8,25*1,50+55,775</t>
  </si>
  <si>
    <t>pohled západní - uliční strana</t>
  </si>
  <si>
    <t>11,55*1,50-3,00*(1,50-0,525)</t>
  </si>
  <si>
    <t>26,85*1,50-3,90*(1,50-0,52)-2,68*(1,50-1,175)-9,30*0,75</t>
  </si>
  <si>
    <t>1,95*1,50+0,45*1,50</t>
  </si>
  <si>
    <t>113107122</t>
  </si>
  <si>
    <t>Odstranění podkladů nebo krytů ručně s přemístěním hmot na skládku na vzdálenost do 3 m nebo s naložením na dopravní prostředek z kameniva hrubého drceného, o tl. vrstvy přes 100 do 200 mm</t>
  </si>
  <si>
    <t>1204918051</t>
  </si>
  <si>
    <t>"plošná dlažba, okapový chodník"  54,281</t>
  </si>
  <si>
    <t>"zámková dlažba"  114,757</t>
  </si>
  <si>
    <t>"živičný kryt"  8,40</t>
  </si>
  <si>
    <t>113107142</t>
  </si>
  <si>
    <t>Odstranění podkladů nebo krytů ručně s přemístěním hmot na skládku na vzdálenost do 3 m nebo s naložením na dopravní prostředek živičných, o tl. vrstvy přes 50 do 100 mm</t>
  </si>
  <si>
    <t>508162464</t>
  </si>
  <si>
    <t>5,60*1,50</t>
  </si>
  <si>
    <t>113202111</t>
  </si>
  <si>
    <t>Vytrhání obrub  s vybouráním lože, s přemístěním hmot na skládku na vzdálenost do 3 m nebo s naložením na dopravní prostředek z krajníků nebo obrubníků stojatých</t>
  </si>
  <si>
    <t>-1102976884</t>
  </si>
  <si>
    <t>pohled severní - silniční obrubník 100 mm (dlážděná plocha)</t>
  </si>
  <si>
    <t>16,45+0,50+1,50</t>
  </si>
  <si>
    <t>pohled východní - chodníkový obrubník 80 mm (asfaltová plocha)</t>
  </si>
  <si>
    <t>2,00*2</t>
  </si>
  <si>
    <t>zahradní obrubník 50 mm</t>
  </si>
  <si>
    <t>"pohled východní - přístřešek na kola"  3,10</t>
  </si>
  <si>
    <t>"pohled jižní - zámková dlažba"  8,25+1,50+1,50</t>
  </si>
  <si>
    <t>"pohled západní - zeleň"  9,30</t>
  </si>
  <si>
    <t>113203111</t>
  </si>
  <si>
    <t>Vytrhání obrub  s vybouráním lože, s přemístěním hmot na skládku na vzdálenost do 3 m nebo s naložením na dopravní prostředek z dlažebních kostek</t>
  </si>
  <si>
    <t>-939122754</t>
  </si>
  <si>
    <t>pohled východní - lemování živičného krytu</t>
  </si>
  <si>
    <t>5,60*2</t>
  </si>
  <si>
    <t>pohled západní - podél silničního obrubníku</t>
  </si>
  <si>
    <t>16,45+1,50+0,50</t>
  </si>
  <si>
    <t>121112005</t>
  </si>
  <si>
    <t>Sejmutí ornice ručně při souvislé ploše, tl. vrstvy přes 250 do 300 mm</t>
  </si>
  <si>
    <t>940830453</t>
  </si>
  <si>
    <t>pohled východní podél okapového chodníku ve dvorní části</t>
  </si>
  <si>
    <t>(10,35+34,65+1,00-3,35-5,60-4,80)*(2,00-0,50)</t>
  </si>
  <si>
    <t>132212211</t>
  </si>
  <si>
    <t>Hloubení rýh šířky přes 800 do 2 000 mm ručně zapažených i nezapažených, s urovnáním dna do předepsaného profilu a spádu v hornině třídy těžitelnosti I skupiny 3 soudržných</t>
  </si>
  <si>
    <t>683839857</t>
  </si>
  <si>
    <t>odkopávka kolem objektu hl. 1500 mm</t>
  </si>
  <si>
    <t>(1,25+10,35+0,15+34,65+1,25+7,10+6,15)*1,25*(1,50-0,30)</t>
  </si>
  <si>
    <t>8,25*1,25*(1,50-0,30)</t>
  </si>
  <si>
    <t>(11,55+26,85+0,45+17,35)*1,25*(1,50-0,30)-3,00*(1,25-0,525)-2,68*(1,25-1,175)-3,90*(1,25-0,52)</t>
  </si>
  <si>
    <t>16,45*1,25*(1,50-0,30)</t>
  </si>
  <si>
    <t>139001101</t>
  </si>
  <si>
    <t>Příplatek za ztížení vykopávky v blízkosti podzemního vedení</t>
  </si>
  <si>
    <t>475443246</t>
  </si>
  <si>
    <t>207,477*0,10</t>
  </si>
  <si>
    <t>139911121</t>
  </si>
  <si>
    <t>Bourání konstrukcí v hloubených vykopávkách ručně s přemístěním suti na hromady na vzdálenost do 20 m nebo s naložením na dopravní prostředek z betonu prostého neprokládaného</t>
  </si>
  <si>
    <t>-2100296820</t>
  </si>
  <si>
    <t>shoz</t>
  </si>
  <si>
    <t>(2,35+0,90*2)*0,25*3,35</t>
  </si>
  <si>
    <t>162301501</t>
  </si>
  <si>
    <t>Vodorovné přemístění křovin do 5 km D kmene do 100 mm</t>
  </si>
  <si>
    <t>-1376509763</t>
  </si>
  <si>
    <t>162301981</t>
  </si>
  <si>
    <t>Příplatek k vodorovnému přemístění křovin D kmene do 100 mm ZKD 1 km</t>
  </si>
  <si>
    <t>463701876</t>
  </si>
  <si>
    <t>30,45*5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</si>
  <si>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</si>
  <si>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</si>
  <si>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1719900623</t>
  </si>
  <si>
    <t>207,477-170,102</t>
  </si>
  <si>
    <t>167111101</t>
  </si>
  <si>
    <t>Nakládání, skládání a překládání neulehlého výkopku nebo sypaniny ručně nakládání, z hornin třídy těžitelnosti I, skupiny 1 až 3</t>
  </si>
  <si>
    <t>233603969</t>
  </si>
  <si>
    <t>171201231</t>
  </si>
  <si>
    <t>Poplatek za uložení zeminy a kamení na recyklační skládce (skládkovné) kód odpadu 17 05 04</t>
  </si>
  <si>
    <t>1294324445</t>
  </si>
  <si>
    <t>37,375*1,85 'Přepočtené koeficientem množství</t>
  </si>
  <si>
    <t>171251201</t>
  </si>
  <si>
    <t>Uložení sypaniny na skládky nebo meziskládky bez hutnění s upravením uložené sypaniny do předepsaného tvaru</t>
  </si>
  <si>
    <t>-1703514119</t>
  </si>
  <si>
    <t>174111101</t>
  </si>
  <si>
    <t>Zásyp sypaninou z jakékoliv horniny ručně s uložením výkopku ve vrstvách se zhutněním jam, šachet, rýh nebo kolem objektů v těchto vykopávkách</t>
  </si>
  <si>
    <t>-1184193028</t>
  </si>
  <si>
    <t>207,477</t>
  </si>
  <si>
    <t>"odpočet objemu obsypu drenáže"  -35,663</t>
  </si>
  <si>
    <t>odpočet zateplení suterénu</t>
  </si>
  <si>
    <t>-(10,90+16,40+10,25+0,15+35,10+7,10+5,488)*1,50*0,10</t>
  </si>
  <si>
    <t>-9,50*1,50*0,10</t>
  </si>
  <si>
    <t>(-26,89+0,42+0,65)*1,50*0,10</t>
  </si>
  <si>
    <t>přípočet zásypu shozu</t>
  </si>
  <si>
    <t>3,35*2,88*(2,59-0,30)-3,35*1,25*(1,50-0,30)</t>
  </si>
  <si>
    <t>181311105</t>
  </si>
  <si>
    <t>Rozprostření a urovnání ornice v rovině nebo ve svahu sklonu do 1:5 ručně při souvislé ploše, tl. vrstvy přes 250 do 300 mm</t>
  </si>
  <si>
    <t>649376027</t>
  </si>
  <si>
    <t>rozprostření stávající ornice</t>
  </si>
  <si>
    <t>181411131</t>
  </si>
  <si>
    <t>Založení trávníku na půdě předem připravené plochy do 1000 m2 výsevem včetně utažení parkového v rovině nebo na svahu do 1:5</t>
  </si>
  <si>
    <t>897123154</t>
  </si>
  <si>
    <t>00572410</t>
  </si>
  <si>
    <t>osivo směs travní parková</t>
  </si>
  <si>
    <t>kg</t>
  </si>
  <si>
    <t>844808280</t>
  </si>
  <si>
    <t>48,375*0,015 'Přepočtené koeficientem množství</t>
  </si>
  <si>
    <t>183205112</t>
  </si>
  <si>
    <t>Založení záhonu pro výsadbu rostlin v rovině nebo na svahu do 1:5 v zemině tř.3</t>
  </si>
  <si>
    <t>771697967</t>
  </si>
  <si>
    <t>keřové patro - pohled západní</t>
  </si>
  <si>
    <t>183403113</t>
  </si>
  <si>
    <t>Obdělání půdy frézováním v rovině nebo na svahu do 1:5</t>
  </si>
  <si>
    <t>1396441283</t>
  </si>
  <si>
    <t>"travnatá plocha"  48,375</t>
  </si>
  <si>
    <t>"keřové patro"  23,475</t>
  </si>
  <si>
    <t>183403114</t>
  </si>
  <si>
    <t>Obdělání půdy kultivátorováním v rovině nebo na svahu do 1:5</t>
  </si>
  <si>
    <t>399710670</t>
  </si>
  <si>
    <t>183403151</t>
  </si>
  <si>
    <t>Obdělání půdy smykováním v rovině nebo na svahu do 1:5</t>
  </si>
  <si>
    <t>-1562415473</t>
  </si>
  <si>
    <t>183403152</t>
  </si>
  <si>
    <t>Obdělání půdy vláčením v rovině nebo na svahu do 1:5</t>
  </si>
  <si>
    <t>-1254167027</t>
  </si>
  <si>
    <t>183403153</t>
  </si>
  <si>
    <t>Obdělání půdy hrabáním v rovině nebo na svahu do 1:5</t>
  </si>
  <si>
    <t>1454099010</t>
  </si>
  <si>
    <t>183403161</t>
  </si>
  <si>
    <t>Obdělání půdy válením v rovině nebo na svahu do 1:5</t>
  </si>
  <si>
    <t>2035458413</t>
  </si>
  <si>
    <t>184004610</t>
  </si>
  <si>
    <t>Výsadba keřového patra (5 rostlin na m2) vč. dodávky rostlin</t>
  </si>
  <si>
    <t>943849383</t>
  </si>
  <si>
    <t>184802111</t>
  </si>
  <si>
    <t>Chemické odplevelení půdy před založením kultury, trávníku nebo zpevněných ploch o výměře jednotlivě přes 20 m2 v rovině nebo na svahu do 1:5 postřikem na široko</t>
  </si>
  <si>
    <t>1624409956</t>
  </si>
  <si>
    <t>184911311</t>
  </si>
  <si>
    <t>Položení mulčovací textilie proti prorůstání plevelů kolem vysázených rostlin v rovině nebo na svahu do 1:5</t>
  </si>
  <si>
    <t>1022208022</t>
  </si>
  <si>
    <t>693112150</t>
  </si>
  <si>
    <t>mulčovací textilie</t>
  </si>
  <si>
    <t>1331908174</t>
  </si>
  <si>
    <t>23,475*1,15 'Přepočtené koeficientem množství</t>
  </si>
  <si>
    <t>184911421</t>
  </si>
  <si>
    <t>Mulčování vysazených rostlin mulčovací kůrou, tl. do 100 mm v rovině nebo na svahu do 1:5</t>
  </si>
  <si>
    <t>70927981</t>
  </si>
  <si>
    <t>103911000</t>
  </si>
  <si>
    <t>kůra mulčovací VL</t>
  </si>
  <si>
    <t>124376836</t>
  </si>
  <si>
    <t>23,475*0,10</t>
  </si>
  <si>
    <t>Zakládání</t>
  </si>
  <si>
    <t>211531111</t>
  </si>
  <si>
    <t>Výplň kamenivem do rýh odvodňovacích žeber nebo trativodů  bez zhutnění, s úpravou povrchu výplně kamenivem hrubým drceným frakce 16 až 32 mm</t>
  </si>
  <si>
    <t>-1604048400</t>
  </si>
  <si>
    <t>obsypání drenážního potrubí kolem objektu 500x500 mm</t>
  </si>
  <si>
    <t>0,50*0,50*(12,00+17,45+46,00+2,90+1,25+2,40+1,75+1,40+2,75+9,25+4,00)</t>
  </si>
  <si>
    <t>0,50*0,50*7,90</t>
  </si>
  <si>
    <t>0,50*0,50*(26,85+6,75)</t>
  </si>
  <si>
    <t>211971110</t>
  </si>
  <si>
    <t>Zřízení opláštění výplně z geotextilie odvodňovacích žeber nebo trativodů  v rýze nebo zářezu se stěnami šikmými o sklonu do 1:2</t>
  </si>
  <si>
    <t>804220695</t>
  </si>
  <si>
    <t>(0,50+0,50)*2*142,652</t>
  </si>
  <si>
    <t>392861892</t>
  </si>
  <si>
    <t>212750101</t>
  </si>
  <si>
    <t>Trativod z drenážních trubek PVC-U SN 4 perforace 360° včetně lože otevřený výkop DN 100 pro budovy</t>
  </si>
  <si>
    <t>547696286</t>
  </si>
  <si>
    <t>12,00+17,45+46,00+2,90+1,25+2,40+1,75+1,40+2,75+9,25+4,00</t>
  </si>
  <si>
    <t>7,90</t>
  </si>
  <si>
    <t>26,85+6,75</t>
  </si>
  <si>
    <t>21R.01</t>
  </si>
  <si>
    <t xml:space="preserve">Napojení trativodu z drenážních trubek PVC-U do stávající železobetonové šachty dešťové kanalizace - kompletní provedení vč. zemních prací </t>
  </si>
  <si>
    <t>-609558058</t>
  </si>
  <si>
    <t>339921132</t>
  </si>
  <si>
    <t>Osazování palisád  betonových v řadě se zabetonováním výšky palisády přes 500 do 1000 mm</t>
  </si>
  <si>
    <t>-1313317121</t>
  </si>
  <si>
    <t>1,75*8</t>
  </si>
  <si>
    <t>59228423</t>
  </si>
  <si>
    <t>palisáda betonová tyčová půlkulatá barevná 175x200x600mm</t>
  </si>
  <si>
    <t>1186032395</t>
  </si>
  <si>
    <t>14*5,9 'Přepočtené koeficientem množství</t>
  </si>
  <si>
    <t>Komunikace pozemní</t>
  </si>
  <si>
    <t>564730011</t>
  </si>
  <si>
    <t>Podklad nebo kryt z kameniva hrubého drceného  vel. 8-16 mm s rozprostřením a zhutněním, po zhutnění tl. 100 mm</t>
  </si>
  <si>
    <t>-474900262</t>
  </si>
  <si>
    <t>564750111</t>
  </si>
  <si>
    <t>Podklad nebo kryt z kameniva hrubého drceného  vel. 16-32 mm s rozprostřením a zhutněním, po zhutnění tl. 150 mm</t>
  </si>
  <si>
    <t>730771817</t>
  </si>
  <si>
    <t>"zámková dlažba"  121,732</t>
  </si>
  <si>
    <t>"plošná betonová dlažba"  14,26+40,021</t>
  </si>
  <si>
    <t>572360112</t>
  </si>
  <si>
    <t>Vyspravení krytu komunikací po překopech inženýrských sítí plochy do 15 m2 asfaltovou směsí aplikovanou za studena, po zhutnění tl. přes 40 do 60 mm</t>
  </si>
  <si>
    <t>-1891042013</t>
  </si>
  <si>
    <t>596211110</t>
  </si>
  <si>
    <t>Kladení dlažby z betonových zámkových dlaždic komunikací pro pěší s ložem z kameniva těženého nebo drceného tl. do 40 mm, s vyplněním spár s dvojitým hutněním, vibrováním a se smetením přebytečného materiálu tl. 60 mm skupiny A, pro plochy do 50 m2</t>
  </si>
  <si>
    <t>-1922548705</t>
  </si>
  <si>
    <t>zámková dlažba - vstup do suterénu + chodník podél štítové zdi</t>
  </si>
  <si>
    <t>zámková dlažba - uliční strana</t>
  </si>
  <si>
    <t>26,85*1,50-3,90*(1,50-0,52)-2,68*(1,50-1,175)</t>
  </si>
  <si>
    <t>59245015</t>
  </si>
  <si>
    <t>dlažba zámková tvaru I 200x165x60mm přírodní</t>
  </si>
  <si>
    <t>-1986409694</t>
  </si>
  <si>
    <t>68,15*0,05</t>
  </si>
  <si>
    <t>59245008</t>
  </si>
  <si>
    <t>dlažba tvar obdélník betonová 200x100x60mm barevná</t>
  </si>
  <si>
    <t>1432868754</t>
  </si>
  <si>
    <t>46,607*0,05</t>
  </si>
  <si>
    <t>(53,582-46,607)*1,01</t>
  </si>
  <si>
    <t>596811120</t>
  </si>
  <si>
    <t>Kladení dlažby z betonových nebo kameninových dlaždic komunikací pro pěší s vyplněním spár a se smetením přebytečného materiálu na vzdálenost do 3 m s ložem z kameniva těženého tl. do 30 mm velikosti dlaždic do 0,09 m2 (bez zámku), pro plochy do 50 m2</t>
  </si>
  <si>
    <t>2114560721</t>
  </si>
  <si>
    <t>dlažba 300x300 mm (přístřešek na kola)</t>
  </si>
  <si>
    <t>59248005</t>
  </si>
  <si>
    <t>dlažba plošná betonová chodníková 300x300mm přírodní</t>
  </si>
  <si>
    <t>2059287464</t>
  </si>
  <si>
    <t>14,26*0,1 'Přepočtené koeficientem množství</t>
  </si>
  <si>
    <t>596811220</t>
  </si>
  <si>
    <t>Kladení dlažby z betonových nebo kameninových dlaždic komunikací pro pěší s vyplněním spár a se smetením přebytečného materiálu na vzdálenost do 3 m s ložem z kameniva těženého tl. do 30 mm velikosti dlaždic přes 0,09 m2 do 0,25 m2, pro plochy do 50 m2</t>
  </si>
  <si>
    <t>1104006366</t>
  </si>
  <si>
    <t>dlažba 400x400, 500x500 mm</t>
  </si>
  <si>
    <t>okapový chodník 500x500 mm</t>
  </si>
  <si>
    <t>59245601</t>
  </si>
  <si>
    <t>dlažba desková betonová 500x500x50mm přírodní</t>
  </si>
  <si>
    <t>-480929441</t>
  </si>
  <si>
    <t>40,021*0,25 'Přepočtené koeficientem množství</t>
  </si>
  <si>
    <t>628195001</t>
  </si>
  <si>
    <t>Očištění zdiva nebo betonu zdí a valů před započetím oprav ručně</t>
  </si>
  <si>
    <t>-284817159</t>
  </si>
  <si>
    <t>zdivo pod úrovni terénu</t>
  </si>
  <si>
    <t>183,972</t>
  </si>
  <si>
    <t>Podkladní a spojovací vrstva vnějších omítaných ploch  penetrace akrylát-silikonová nanášená ručně stěn</t>
  </si>
  <si>
    <t>411160906</t>
  </si>
  <si>
    <t>622135002</t>
  </si>
  <si>
    <t>Vyrovnání nerovností podkladu vnějších omítaných ploch  maltou, tloušťky do 10 mm cementovou stěn</t>
  </si>
  <si>
    <t>1650285111</t>
  </si>
  <si>
    <t>(10,70+16,40+10,25+0,15+34,90+7,10+5,488)*1,50</t>
  </si>
  <si>
    <t>9,50*1,50</t>
  </si>
  <si>
    <t>(26,89+0,52+0,75)*1,50</t>
  </si>
  <si>
    <t>622331121</t>
  </si>
  <si>
    <t>Omítka cementová vnějších ploch  nanášená ručně jednovrstvá, tloušťky do 15 mm hladká stěn</t>
  </si>
  <si>
    <t>-536942778</t>
  </si>
  <si>
    <t>Doplňující konstrukce a práce pozemních komunikací, letišť a ploch</t>
  </si>
  <si>
    <t>916111122</t>
  </si>
  <si>
    <t>Osazení silniční obruby z dlažebních kostek v jedné řadě  s ložem tl. přes 50 do 100 mm, s vyplněním a zatřením spár cementovou maltou z drobných kostek bez boční opěry, do lože z betonu prostého tř. C 12/15</t>
  </si>
  <si>
    <t>-132782473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</si>
  <si>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</si>
  <si>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</si>
  <si>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253521094</t>
  </si>
  <si>
    <t>pohled severní - dlážděná plocha</t>
  </si>
  <si>
    <t>59217033</t>
  </si>
  <si>
    <t>obrubník betonový silniční 1000x100x300mm</t>
  </si>
  <si>
    <t>-350353271</t>
  </si>
  <si>
    <t>18,45*1,01 'Přepočtené koeficientem množství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</si>
  <si>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</si>
  <si>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</si>
  <si>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1692772309</t>
  </si>
  <si>
    <t>pohled východní - asfaltová plocha</t>
  </si>
  <si>
    <t>pohled východní - přístřešek na kola</t>
  </si>
  <si>
    <t>3,10</t>
  </si>
  <si>
    <t>pohled jižní - zámková dlažba</t>
  </si>
  <si>
    <t>8,25+1,50+1,50</t>
  </si>
  <si>
    <t>59217016</t>
  </si>
  <si>
    <t>obrubník betonový chodníkový 1000x80x250mm</t>
  </si>
  <si>
    <t>21213990</t>
  </si>
  <si>
    <t>4*1,01 'Přepočtené koeficientem množství</t>
  </si>
  <si>
    <t>59217001</t>
  </si>
  <si>
    <t>obrubník betonový zahradní 1000x50x250mm</t>
  </si>
  <si>
    <t>-2008762987</t>
  </si>
  <si>
    <t>14,35*1,01 'Přepočtené koeficientem množství</t>
  </si>
  <si>
    <t>916991121</t>
  </si>
  <si>
    <t>Lože pod obrubníky, krajníky nebo obruby z dlažebních kostek  z betonu prostého tř. C 16/20</t>
  </si>
  <si>
    <t>816064176</t>
  </si>
  <si>
    <t>0,30*0,15*14,00</t>
  </si>
  <si>
    <t>0,30*0,10*18,45</t>
  </si>
  <si>
    <t>0,25*0,10*18,35</t>
  </si>
  <si>
    <t>919735112</t>
  </si>
  <si>
    <t>Řezání stávajícího živičného krytu nebo podkladu  hloubky přes 50 do 100 m</t>
  </si>
  <si>
    <t>-1408915956</t>
  </si>
  <si>
    <t>pohled východní - živiční plocha</t>
  </si>
  <si>
    <t>5,60</t>
  </si>
  <si>
    <t>Demontáž a zpětná montáž sloupku branky oplocení v rozsahu nutném pro provedení prací na sanaci zdiva pod úrovni terénu vč. uvedení do původního stavu - kompletní provedení vč. nového nátěru slopku</t>
  </si>
  <si>
    <t>659842964</t>
  </si>
  <si>
    <t>95R.02</t>
  </si>
  <si>
    <t>Demontáž a zpětná montáž části oplocení u vjezdové brány v rozsahu nutném pro provedení prací na sanaci zdiva pod úrovni terénu a zateplení fasády vč. uvedení do původního stavu - kompletní provedení</t>
  </si>
  <si>
    <t>387611318</t>
  </si>
  <si>
    <t>962031133.1</t>
  </si>
  <si>
    <t>Bourání cihelné přizdívky z cihel pálených tl do 150 mm</t>
  </si>
  <si>
    <t>784961138</t>
  </si>
  <si>
    <t>suterénní zdivo pod úrovni terénu</t>
  </si>
  <si>
    <t>966051111</t>
  </si>
  <si>
    <t>Bourání palisád betonových osazených v řadě</t>
  </si>
  <si>
    <t>-1099627119</t>
  </si>
  <si>
    <t>(0,60*0,10+0,30*0,30)*(1,75*8)</t>
  </si>
  <si>
    <t>979071122</t>
  </si>
  <si>
    <t>Očištění dlažebních kostek drobných s původním spárováním živičnou směsí nebo MC</t>
  </si>
  <si>
    <t>-489533511</t>
  </si>
  <si>
    <t>5,60*0,30</t>
  </si>
  <si>
    <t>(16,45+1,50+0,50)*0,15</t>
  </si>
  <si>
    <t>997013151</t>
  </si>
  <si>
    <t>Vnitrostaveništní doprava suti a vybouraných hmot pro budovy v do 6 m s omezením mechanizace</t>
  </si>
  <si>
    <t>-755242563</t>
  </si>
  <si>
    <t>53,477+6,952</t>
  </si>
  <si>
    <t>0,828</t>
  </si>
  <si>
    <t>-516039797</t>
  </si>
  <si>
    <t>-441752659</t>
  </si>
  <si>
    <t>61,257*9 'Přepočtené koeficientem množství</t>
  </si>
  <si>
    <t>-1019778364</t>
  </si>
  <si>
    <t>997013645</t>
  </si>
  <si>
    <t>Poplatek za uložení na skládce (skládkovné) odpadu asfaltového bez dehtu kód odpadu 17 03 02</t>
  </si>
  <si>
    <t>-638600633</t>
  </si>
  <si>
    <t>997221551</t>
  </si>
  <si>
    <t>Vodorovná doprava suti do 1 km</t>
  </si>
  <si>
    <t>1501361359</t>
  </si>
  <si>
    <t>1,384+2,984+9,451+0,341</t>
  </si>
  <si>
    <t>51,457</t>
  </si>
  <si>
    <t>1,848</t>
  </si>
  <si>
    <t>997221559</t>
  </si>
  <si>
    <t>Příplatek ZKD 1 km u vodorovné dopravy suti ze sypkých materiálů</t>
  </si>
  <si>
    <t>-2104340328</t>
  </si>
  <si>
    <t>67,456*9 'Přepočtené koeficientem množství</t>
  </si>
  <si>
    <t>997221611</t>
  </si>
  <si>
    <t>Nakládání suti na dopravní prostředky pro vodorovnou dopravu</t>
  </si>
  <si>
    <t>-628135985</t>
  </si>
  <si>
    <t>997221615</t>
  </si>
  <si>
    <t>Poplatek za uložení na skládce (skládkovné) stavebního odpadu betonového kód odpadu 17 01 01</t>
  </si>
  <si>
    <t>-1784825905</t>
  </si>
  <si>
    <t>997221645</t>
  </si>
  <si>
    <t>-268512417</t>
  </si>
  <si>
    <t>997221655</t>
  </si>
  <si>
    <t>Poplatek za uložení na skládce (skládkovné) zeminy a kamení kód odpadu 17 05 04</t>
  </si>
  <si>
    <t>469187859</t>
  </si>
  <si>
    <t>998017001</t>
  </si>
  <si>
    <t>Přesun hmot s omezením mechanizace pro budovy v do 6 m</t>
  </si>
  <si>
    <t>819409808</t>
  </si>
  <si>
    <t>711131821</t>
  </si>
  <si>
    <t>Odstranění izolace proti zemní vlhkosti  na ploše svislé S</t>
  </si>
  <si>
    <t>-26533634</t>
  </si>
  <si>
    <t>711112001</t>
  </si>
  <si>
    <t>Provedení izolace proti zemní vlhkosti natěradly a tmely za studena  na ploše svislé S nátěrem penetračním</t>
  </si>
  <si>
    <t>-1561955841</t>
  </si>
  <si>
    <t>1191527015</t>
  </si>
  <si>
    <t>183,972*0,00035 'Přepočtené koeficientem množství</t>
  </si>
  <si>
    <t>711142559</t>
  </si>
  <si>
    <t>Provedení izolace proti zemní vlhkosti pásy přitavením  NAIP na ploše svislé S</t>
  </si>
  <si>
    <t>-606356475</t>
  </si>
  <si>
    <t>62853004</t>
  </si>
  <si>
    <t>pás asfaltový natavitelný modifikovaný SBS tl 4,0mm s vložkou ze skleněné tkaniny a spalitelnou PE fólií nebo jemnozrnný minerálním posypem na horním povrchu</t>
  </si>
  <si>
    <t>1752979547</t>
  </si>
  <si>
    <t>183,972*1,2 'Přepočtené koeficientem množství</t>
  </si>
  <si>
    <t>711161215</t>
  </si>
  <si>
    <t>Izolace proti zemní vlhkosti a beztlakové vodě nopovými fóliemi na ploše svislé S vrstva ochranná, odvětrávací a drenážní výška nopku 20,0 mm, tl. fólie do 1,0 mm</t>
  </si>
  <si>
    <t>-634409015</t>
  </si>
  <si>
    <t>(10,90+16,40+10,25+0,15+35,10+7,10+5,488)*1,50</t>
  </si>
  <si>
    <t>(26,89+0,42+0,65)*1,50</t>
  </si>
  <si>
    <t>711161383</t>
  </si>
  <si>
    <t>Izolace proti zemní vlhkosti a beztlakové vodě nopovými fóliemi ostatní ukončení izolace lištou</t>
  </si>
  <si>
    <t>-1585244702</t>
  </si>
  <si>
    <t>10,90+16,40+10,25+0,15+35,10+7,10+5,488</t>
  </si>
  <si>
    <t>9,50</t>
  </si>
  <si>
    <t>26,89+0,42+0,65</t>
  </si>
  <si>
    <t>711199100</t>
  </si>
  <si>
    <t>Provedení napojení svislé hydroizolace z asfaltového pásu na ponechanou část vodorovné hydroizolace</t>
  </si>
  <si>
    <t>14132678</t>
  </si>
  <si>
    <t>10,70+16,40+10,25+0,15+34,90+7,10+5,488</t>
  </si>
  <si>
    <t>26,89+0,52+0,75</t>
  </si>
  <si>
    <t>-788327551</t>
  </si>
  <si>
    <t>122,648*0,25*1,2</t>
  </si>
  <si>
    <t>711747288</t>
  </si>
  <si>
    <t>Izolace proti vodě opracování trubních prostupů na přírubu tmelem do 200 mm přitavením NAIP</t>
  </si>
  <si>
    <t>-643441559</t>
  </si>
  <si>
    <t>stávající přípojky IS</t>
  </si>
  <si>
    <t>998711201</t>
  </si>
  <si>
    <t>Přesun hmot procentní pro izolace proti vodě, vlhkosti a plynům v objektech v do 6 m</t>
  </si>
  <si>
    <t>-7684237</t>
  </si>
  <si>
    <t>713131141</t>
  </si>
  <si>
    <t>Montáž tepelné izolace stěn rohožemi, pásy, deskami, dílci, bloky (izolační materiál ve specifikaci) lepením celoplošně</t>
  </si>
  <si>
    <t>-1824181178</t>
  </si>
  <si>
    <t>-1481698244</t>
  </si>
  <si>
    <t>184,272*1,05 'Přepočtené koeficientem množství</t>
  </si>
  <si>
    <t>998713201</t>
  </si>
  <si>
    <t>Přesun hmot procentní pro izolace tepelné v objektech v do 6 m</t>
  </si>
  <si>
    <t>-1459139123</t>
  </si>
  <si>
    <t>767R.10</t>
  </si>
  <si>
    <t>Vybourání ocelového poklopu shozu s rámem do suti</t>
  </si>
  <si>
    <t>-1086911384</t>
  </si>
  <si>
    <t>"shoz"  1</t>
  </si>
  <si>
    <t>04 - Oprava venkovních schodiště před hlavním vstupem vč. nové stříšky</t>
  </si>
  <si>
    <t xml:space="preserve">    97 - Prorážení otvorů a ostatní bourací práce</t>
  </si>
  <si>
    <t xml:space="preserve">    98 - Demolice a sanace</t>
  </si>
  <si>
    <t>622335102</t>
  </si>
  <si>
    <t>Oprava cementové hladké omítky vnějších stěn v rozsahu do 30%</t>
  </si>
  <si>
    <t>-57182836</t>
  </si>
  <si>
    <t>schodišťové zdivo</t>
  </si>
  <si>
    <t>9,85*0,60+(4,35+9,85)/2*(2,00-0,60)</t>
  </si>
  <si>
    <t>(0,60*2+2,95+4,35+3,25)*0,18</t>
  </si>
  <si>
    <t>(2,95+4,35+3,25)*0,45</t>
  </si>
  <si>
    <t>2,60*(0,60+1,40/2)+0,30*2,00</t>
  </si>
  <si>
    <t>(0,60+2,95+0,30)*0,18</t>
  </si>
  <si>
    <t>(2,95+0,30)*0,45</t>
  </si>
  <si>
    <t>2,90*(0,60+1,40/2)+0,30*2,00</t>
  </si>
  <si>
    <t>(0,60+3,25+0,30)*0,18</t>
  </si>
  <si>
    <t>(3,25+0,30)*0,45</t>
  </si>
  <si>
    <t>-1939093988</t>
  </si>
  <si>
    <t>622331131</t>
  </si>
  <si>
    <t>Potažení vnějších stěn renovační stěrkou se štukovým povrchem</t>
  </si>
  <si>
    <t>1716011024</t>
  </si>
  <si>
    <t>949101112</t>
  </si>
  <si>
    <t>Lešení pomocné pro objekty pozemních staveb s lešeňovou podlahou v do 3,5 m zatížení do 150 kg/m2</t>
  </si>
  <si>
    <t>-470196881</t>
  </si>
  <si>
    <t>9,85*3,33</t>
  </si>
  <si>
    <t>(9,85+1,50*2+3,33*2)*1,50</t>
  </si>
  <si>
    <t>Dodávka a montáž venkovní plastové čistící rohože vč. hliníkového rámu</t>
  </si>
  <si>
    <t>-1993267663</t>
  </si>
  <si>
    <t>Prorážení otvorů a ostatní bourací práce</t>
  </si>
  <si>
    <t>976083140</t>
  </si>
  <si>
    <t>Vybourání kovového škrabáku (čističe bot) vč. rámu z betonové podesty schodiště</t>
  </si>
  <si>
    <t>65605311</t>
  </si>
  <si>
    <t>924842182</t>
  </si>
  <si>
    <t>Demolice a sanace</t>
  </si>
  <si>
    <t>985112130</t>
  </si>
  <si>
    <t>Odsekání degradovaného betonu venkovního schodiště tl do 30 mm</t>
  </si>
  <si>
    <t>-394648015</t>
  </si>
  <si>
    <t>schodišťové stupně + podesta</t>
  </si>
  <si>
    <t>(9,85+0,15*19)*2,29+3,30*0,775</t>
  </si>
  <si>
    <t>985121120</t>
  </si>
  <si>
    <t>Tryskání degradovaného betonu venkovního schodiště vodou pod tlakem do 1250 barů</t>
  </si>
  <si>
    <t>-130297283</t>
  </si>
  <si>
    <t>985311310</t>
  </si>
  <si>
    <t>Reprofilace betonu venkovního schodiště opravnou sanační maltou s odolností proti požáru zesílenou vlákny v tl. do 30 mm - certifikace a zatřídění dle ČSN EN 1504, část 3 pro principy 3,4 a 7, metody 3.1, 3.3, 4.4, 7.1 a 7.2</t>
  </si>
  <si>
    <t>-1877261510</t>
  </si>
  <si>
    <t>985312130</t>
  </si>
  <si>
    <t>Vyrovnání povrchu betonových ploch venkovního schodiště jemnou správkovou maltou v tl. 3 mm, odolnost proti účinkům posypových solí a střídání teplot, vysoká schopnost zadržení vody - certoífikace dle ČSN EN 1504-3 pro princip č.3, metoda 3.1 a 3.3</t>
  </si>
  <si>
    <t>-208972203</t>
  </si>
  <si>
    <t>985323110</t>
  </si>
  <si>
    <t>Minerální adhézní spojovací můstek reprofilovaného betonu venkovního schodiště s aktivní protikorozní ochranou ocelové výztuže - certifikace a zatřídění dle ČSN EN 1504-7 pro princip 11, metoda 11.</t>
  </si>
  <si>
    <t>-6990662</t>
  </si>
  <si>
    <t>985324110</t>
  </si>
  <si>
    <t>Finální transparentní nátěr reprofilované betonové schodišťové konstrukce v matném provedení s protiskluznou úpravou zásypem křemičitým pískem</t>
  </si>
  <si>
    <t>1248104341</t>
  </si>
  <si>
    <t>1143648314</t>
  </si>
  <si>
    <t>220535209</t>
  </si>
  <si>
    <t>-401330095</t>
  </si>
  <si>
    <t>8,958*9 'Přepočtené koeficientem množství</t>
  </si>
  <si>
    <t>-1252005167</t>
  </si>
  <si>
    <t>1693552305</t>
  </si>
  <si>
    <t>1886219950</t>
  </si>
  <si>
    <t>9,85*2,95+4,10*0,60</t>
  </si>
  <si>
    <t>81097075</t>
  </si>
  <si>
    <t>26,80*0,10</t>
  </si>
  <si>
    <t>22,80*0,10</t>
  </si>
  <si>
    <t>4,10*0,07</t>
  </si>
  <si>
    <t>22,70*0,15</t>
  </si>
  <si>
    <t>1581898905</t>
  </si>
  <si>
    <t>(9,85+2,95+0,60)*2</t>
  </si>
  <si>
    <t>-1427126103</t>
  </si>
  <si>
    <t>(9,85+2,95+0,60)*2-4,00</t>
  </si>
  <si>
    <t>-1618928523</t>
  </si>
  <si>
    <t>2089641252</t>
  </si>
  <si>
    <t>(9,85+2,95+0,60)*2-4,10</t>
  </si>
  <si>
    <t>-720727164</t>
  </si>
  <si>
    <t>1202501753</t>
  </si>
  <si>
    <t>2083932519</t>
  </si>
  <si>
    <t>36,878*1,2 'Přepočtené koeficientem množství</t>
  </si>
  <si>
    <t>712363405.1</t>
  </si>
  <si>
    <t>Provedení povlakové krytiny střech plochých do 10° s mechanicky kotvenou izolací včetně položení fólie a horkovzdušného svaření tl. tepelné izolace do 100 mm budovy výšky do 18 m</t>
  </si>
  <si>
    <t>-1004749378</t>
  </si>
  <si>
    <t>(9,85+2,95+0,60)*2*0,20</t>
  </si>
  <si>
    <t>485883336</t>
  </si>
  <si>
    <t>36,878*1,25 'Přepočtené koeficientem množství</t>
  </si>
  <si>
    <t>712771001</t>
  </si>
  <si>
    <t>Provedení separační nebo kluzné vrstvy z fólií vegetační střechy sklon do 5°</t>
  </si>
  <si>
    <t>975145225</t>
  </si>
  <si>
    <t>69334002</t>
  </si>
  <si>
    <t>textilie ochranná vegetačních střech 300g/m2</t>
  </si>
  <si>
    <t>140370044</t>
  </si>
  <si>
    <t>31,518*1,2 'Přepočtené koeficientem množství</t>
  </si>
  <si>
    <t>712771221</t>
  </si>
  <si>
    <t>Provedení drenážní vrstvy vegetační střechy z plastových nopových fólií výšky nopů do 25 mm do 5°</t>
  </si>
  <si>
    <t>222491263</t>
  </si>
  <si>
    <t>69334152</t>
  </si>
  <si>
    <t>fólie profilovaná (nopová) perforovaná HDPE s hydroakumulační a drenážní funkcí do vegetačních střech s výškou nopů 20mm</t>
  </si>
  <si>
    <t>1978357001</t>
  </si>
  <si>
    <t>712771271</t>
  </si>
  <si>
    <t>Provedení filtrační vrstvy vegetační střechy z textilií sklon do 5°</t>
  </si>
  <si>
    <t>675656206</t>
  </si>
  <si>
    <t>69311060</t>
  </si>
  <si>
    <t>geotextilie netkaná separační, ochranná, filtrační, drenážní PP 200g/m2</t>
  </si>
  <si>
    <t>-1548479663</t>
  </si>
  <si>
    <t>712771401</t>
  </si>
  <si>
    <t>Provedení vegetační vrstvy ze substrátu tloušťky do 100 mm vegetační střechy sklon do 5°</t>
  </si>
  <si>
    <t>266667773</t>
  </si>
  <si>
    <t>10321225</t>
  </si>
  <si>
    <t>substrát vegetačních střech extenzivní s nízkým obsahem organické složky</t>
  </si>
  <si>
    <t>770022167</t>
  </si>
  <si>
    <t>31,518*0,08*1,1</t>
  </si>
  <si>
    <t>712771521</t>
  </si>
  <si>
    <t>Položení vegetační nebo trávníkové rohože vegetační střechy sklon do 5°</t>
  </si>
  <si>
    <t>-156331153</t>
  </si>
  <si>
    <t>69334504</t>
  </si>
  <si>
    <t>koberec rozchodníkový vegetačních střech</t>
  </si>
  <si>
    <t>1975075583</t>
  </si>
  <si>
    <t>712771601</t>
  </si>
  <si>
    <t>Provedení ochranných pásů z praného říčního kameniva šířky do 500 mm</t>
  </si>
  <si>
    <t>285675804</t>
  </si>
  <si>
    <t>0,58*0,50*0,10</t>
  </si>
  <si>
    <t>58337403</t>
  </si>
  <si>
    <t>kamenivo dekorační (kačírek) frakce 16/32</t>
  </si>
  <si>
    <t>1263272522</t>
  </si>
  <si>
    <t>0,029*2,2 'Přepočtené koeficientem množství</t>
  </si>
  <si>
    <t>712771613</t>
  </si>
  <si>
    <t>Osazení ochranné kačírkové lišty navařením na hydroizolaci</t>
  </si>
  <si>
    <t>-1543585440</t>
  </si>
  <si>
    <t>0,58+0,50</t>
  </si>
  <si>
    <t>69334030</t>
  </si>
  <si>
    <t>lišta kačírková výška 60-90mm Al</t>
  </si>
  <si>
    <t>-1474756394</t>
  </si>
  <si>
    <t>998712201</t>
  </si>
  <si>
    <t>Přesun hmot procentní pro krytiny povlakové v objektech v do 6 m</t>
  </si>
  <si>
    <t>-946002988</t>
  </si>
  <si>
    <t>713141336</t>
  </si>
  <si>
    <t>Montáž izolace tepelné střech plochých lepené za studena nízkoexpanzní (PUR) pěnou, spádová vrstva</t>
  </si>
  <si>
    <t>-1989947666</t>
  </si>
  <si>
    <t>EPS 150 tl. 20-70 mm</t>
  </si>
  <si>
    <t>-858261053</t>
  </si>
  <si>
    <t>31,518*(0,02+0,07)/2*1,2</t>
  </si>
  <si>
    <t>-1024798828</t>
  </si>
  <si>
    <t>Dodávka a montáž kotvení vaznic do pilířů závitovými tyčemi 2xM20 vlepenými do chemické malty a pozinkovanými deskami P10-400x400 mm - kompletní provedení vč. veškerých souvisejících prací a dodávek</t>
  </si>
  <si>
    <t>-113136443</t>
  </si>
  <si>
    <t>Dodávka a montáž kotvení dřevěných prvků opláštění do konstrukce schodiště závitovými tyčemi 2xM20 vlepenými do chemické malty - kompletní provedení vč. veškerých souvisejících prací a dodávek</t>
  </si>
  <si>
    <t>-126718024</t>
  </si>
  <si>
    <t>2056834929</t>
  </si>
  <si>
    <t>9,85*4,38</t>
  </si>
  <si>
    <t>-1645404616</t>
  </si>
  <si>
    <t>4,38*72*1,2</t>
  </si>
  <si>
    <t>762331813</t>
  </si>
  <si>
    <t>Demontáž vázaných kcí krovů z hranolů průřezové plochy do 288 cm2</t>
  </si>
  <si>
    <t>-644425899</t>
  </si>
  <si>
    <t>762341279</t>
  </si>
  <si>
    <t>Montáž bednění střech rovných a šikmých sklonu do 60° z biodesek</t>
  </si>
  <si>
    <t>833646248</t>
  </si>
  <si>
    <t>60629001</t>
  </si>
  <si>
    <t>biodeska smrková třívrstvá tl 27mm jakost I.</t>
  </si>
  <si>
    <t>1012051769</t>
  </si>
  <si>
    <t>31,518*1,25 'Přepočtené koeficientem množství</t>
  </si>
  <si>
    <t>762341811</t>
  </si>
  <si>
    <t>Demontáž bednění střech z prken</t>
  </si>
  <si>
    <t>1110724538</t>
  </si>
  <si>
    <t>1252070518</t>
  </si>
  <si>
    <t>"KVH 100x140"  4,20*2+9,85*5</t>
  </si>
  <si>
    <t>"KVH 100x160"  9,85+2,95*2+5,85+0,35*2</t>
  </si>
  <si>
    <t>762713131</t>
  </si>
  <si>
    <t>Montáž prostorových vázaných konstrukcí z řeziva hoblovaného průřezové plochy přes 224 do 288 cm2</t>
  </si>
  <si>
    <t>1041960068</t>
  </si>
  <si>
    <t>"KVH 100x240"  9,85*4+4,10+2,95*2+3,00*4+4,70*6</t>
  </si>
  <si>
    <t>1634157122</t>
  </si>
  <si>
    <t>"KVH 100x140"  0,10*0,14*(4,20*2+9,85*5)*1,25</t>
  </si>
  <si>
    <t>"KVH 100x160"  0,10*0,16*(9,85+2,95*2+5,85+0,35*2)*1,25</t>
  </si>
  <si>
    <t>"KVH 100x240"  0,10*0,24*(9,85*4+4,10+2,95*2+3,00*4+4,70*6)*1,25</t>
  </si>
  <si>
    <t>-1493943868</t>
  </si>
  <si>
    <t>998762201</t>
  </si>
  <si>
    <t>Přesun hmot procentní pro kce tesařské v objektech v do 6 m</t>
  </si>
  <si>
    <t>690007815</t>
  </si>
  <si>
    <t>2128698196</t>
  </si>
  <si>
    <t>9,85+2,95*2+4,85+0,50</t>
  </si>
  <si>
    <t>1566811388</t>
  </si>
  <si>
    <t>764004831</t>
  </si>
  <si>
    <t>Demontáž mezistřešního nebo zaatikového žlabu do suti</t>
  </si>
  <si>
    <t>784693585</t>
  </si>
  <si>
    <t>513662404</t>
  </si>
  <si>
    <t>764545311</t>
  </si>
  <si>
    <t>Žlaby mezistřešní nebo zaatikové uložené v lůžku z TiZn lesklého plechu rš 1100 mm</t>
  </si>
  <si>
    <t>-1186416810</t>
  </si>
  <si>
    <t>715609903</t>
  </si>
  <si>
    <t>998764201</t>
  </si>
  <si>
    <t>Přesun hmot procentní pro konstrukce klempířské v objektech v do 6 m</t>
  </si>
  <si>
    <t>-693896379</t>
  </si>
  <si>
    <t>766411821</t>
  </si>
  <si>
    <t>Demontáž truhlářského obložení stěn z palubek</t>
  </si>
  <si>
    <t>-1376155893</t>
  </si>
  <si>
    <t>(9,85+2,95*2+5,85+0,50*2)*0,75</t>
  </si>
  <si>
    <t>766411822</t>
  </si>
  <si>
    <t>Demontáž truhlářského obložení stěn podkladových roštů</t>
  </si>
  <si>
    <t>783943029</t>
  </si>
  <si>
    <t>766421821</t>
  </si>
  <si>
    <t>Demontáž truhlářského obložení podhledů z palubek</t>
  </si>
  <si>
    <t>1222486133</t>
  </si>
  <si>
    <t>9,85*2,95+4,00*0,50</t>
  </si>
  <si>
    <t>766421822</t>
  </si>
  <si>
    <t>Demontáž truhlářského obložení podhledů podkladových roštů</t>
  </si>
  <si>
    <t>-311444021</t>
  </si>
  <si>
    <t>-1590618392</t>
  </si>
  <si>
    <t>-580686117</t>
  </si>
  <si>
    <t>"KVH 100x140"  (0,10+0,14)*2*(4,20*2+9,85*5)</t>
  </si>
  <si>
    <t>"KVH 100x160"  (0,10+0,16)*2*(9,85+2,95*2+5,85+0,35*2)</t>
  </si>
  <si>
    <t>"KVH 100x240"  (0,10+0,24)*2*(9,85*4+4,10+2,95*2+3,00*4+4,70*6)</t>
  </si>
  <si>
    <t>"latě 40x70"  (0,04+0,07)*2*378,432</t>
  </si>
  <si>
    <t>"biodeska"  31,518</t>
  </si>
  <si>
    <t>1917623457</t>
  </si>
  <si>
    <t>783314201</t>
  </si>
  <si>
    <t>Základní antikorozní jednonásobný syntetický standardní nátěr zámečnických konstrukcí</t>
  </si>
  <si>
    <t>1893355781</t>
  </si>
  <si>
    <t>zábradlí schodiště</t>
  </si>
  <si>
    <t>(2,95+4,35+3,25)*1,00*2</t>
  </si>
  <si>
    <t>(2,95+0,30)*1,00*2</t>
  </si>
  <si>
    <t>(3,25+0,30)*1,00*2</t>
  </si>
  <si>
    <t>stávající stožár pro vlajku</t>
  </si>
  <si>
    <t>PI*0,121*4,65*2</t>
  </si>
  <si>
    <t>783315101</t>
  </si>
  <si>
    <t>Mezinátěr jednonásobný syntetický standardní zámečnických konstrukcí</t>
  </si>
  <si>
    <t>1814587444</t>
  </si>
  <si>
    <t>812200129</t>
  </si>
  <si>
    <t>Penetrační silikonový nátěr hladkých, tenkovrstvých zrnitých nebo štukových omítek</t>
  </si>
  <si>
    <t>38324121</t>
  </si>
  <si>
    <t>1483650071</t>
  </si>
  <si>
    <t>05 - Oprava venkovního schodiště do tělocvičny vč. stříšky</t>
  </si>
  <si>
    <t>621211011</t>
  </si>
  <si>
    <t>Montáž kontaktního zateplení lepením a mechanickým kotvením z polystyrenových desek nebo z kombinovaných desek na vnější podhledy, tloušťky desek přes 40 do 80 mm</t>
  </si>
  <si>
    <t>1426399254</t>
  </si>
  <si>
    <t>stříška nad schodištěm</t>
  </si>
  <si>
    <t>3,88*2,07</t>
  </si>
  <si>
    <t>-304927288</t>
  </si>
  <si>
    <t>8,032*1,02 'Přepočtené koeficientem množství</t>
  </si>
  <si>
    <t>621335102</t>
  </si>
  <si>
    <t>Oprava cementové hladké omítky vnějších podhledů v rozsahu do 30%</t>
  </si>
  <si>
    <t>-2061929307</t>
  </si>
  <si>
    <t>schodiště - podhled</t>
  </si>
  <si>
    <t>1,49*0,53</t>
  </si>
  <si>
    <t>2,75*2,07</t>
  </si>
  <si>
    <t>(2,75+2,07)*0,20</t>
  </si>
  <si>
    <t>1669569515</t>
  </si>
  <si>
    <t>621331131</t>
  </si>
  <si>
    <t>Potažení vnějších pohledů renovační stěrkou s vlákny se štukovým povrchem</t>
  </si>
  <si>
    <t>-984744790</t>
  </si>
  <si>
    <t>-1118040773</t>
  </si>
  <si>
    <t>-1113594896</t>
  </si>
  <si>
    <t>2,80+2,12+0,25</t>
  </si>
  <si>
    <t>-1154417544</t>
  </si>
  <si>
    <t>5,17*1,05 'Přepočtené koeficientem množství</t>
  </si>
  <si>
    <t>2,42*(0,70+1,70)/2+1,40*1,70</t>
  </si>
  <si>
    <t>(0,70+2,62+1,40)*0,18</t>
  </si>
  <si>
    <t>(2,62+1,40)*0,45</t>
  </si>
  <si>
    <t>2,42*(0,70+1,70)/2+1,40*1,40+0,53*0,30</t>
  </si>
  <si>
    <t>(0,70+2,62+0,53)*0,18</t>
  </si>
  <si>
    <t>(2,62+0,53+0,18)*0,45</t>
  </si>
  <si>
    <t>3,88*2,34</t>
  </si>
  <si>
    <t>(3,88+1,50+2,34)*1,50</t>
  </si>
  <si>
    <t>-752926316</t>
  </si>
  <si>
    <t>559360783</t>
  </si>
  <si>
    <t>"podhled"  1,49*0,53</t>
  </si>
  <si>
    <t>1,31*0,70+(1,48+2,40+0,13*9)*1,18</t>
  </si>
  <si>
    <t>1,403*9 'Přepočtené koeficientem množství</t>
  </si>
  <si>
    <t>6,22*0,10</t>
  </si>
  <si>
    <t>6,22*0,07</t>
  </si>
  <si>
    <t>3,88*0,07</t>
  </si>
  <si>
    <t>2,34*0,15</t>
  </si>
  <si>
    <t>3,88+2,34</t>
  </si>
  <si>
    <t>-1764086733</t>
  </si>
  <si>
    <t>10,323*1,2 'Přepočtené koeficientem množství</t>
  </si>
  <si>
    <t>(3,88+2,34)*0,20</t>
  </si>
  <si>
    <t>10,323*1,25 'Přepočtené koeficientem množství</t>
  </si>
  <si>
    <t>-467659555</t>
  </si>
  <si>
    <t>154022875</t>
  </si>
  <si>
    <t>2020791233</t>
  </si>
  <si>
    <t>tl. 30-70 mm</t>
  </si>
  <si>
    <t>3,88*2,34*0,05*1,2</t>
  </si>
  <si>
    <t>Dodávka a montáž kotvení krokví a vaznice ke stávajícím konstrukcím závitovými tyčemi M10 vlepenými do chemické malty - kompletní provedení vč. veškerých souvisejících prací a dodávek</t>
  </si>
  <si>
    <t>Dodávka a montáž kotvení dřevěných prvků opláštění do konstrukce schodiště a žb stříšky závitovými tyčemi 2xM20 vlepenými do chemické malty - kompletní provedení vč. veškerých souvisejících prací a dodávek</t>
  </si>
  <si>
    <t>3,82*4,60</t>
  </si>
  <si>
    <t>4,60*29*1,2</t>
  </si>
  <si>
    <t>762341026</t>
  </si>
  <si>
    <t>Bednění střech rovných z desek OSB tl 22 mm na pero a drážku šroubovaných na krokve</t>
  </si>
  <si>
    <t>1340567364</t>
  </si>
  <si>
    <t>bednění nové části stříšky nad vstupem</t>
  </si>
  <si>
    <t>3,88*2,34-2,75-2,07</t>
  </si>
  <si>
    <t>762421026</t>
  </si>
  <si>
    <t>Obložení stropu z desek OSB tl 22 mm nebroušených na pero a drážku šroubovaných</t>
  </si>
  <si>
    <t>2025577208</t>
  </si>
  <si>
    <t>podhled nové části stříšky nad vstupem</t>
  </si>
  <si>
    <t>1,13*2,07</t>
  </si>
  <si>
    <t>762713111</t>
  </si>
  <si>
    <t>Montáž prostorových vázaných konstrukcí z řeziva hoblovaného průřezové plochy do 120 cm2</t>
  </si>
  <si>
    <t>-1947857556</t>
  </si>
  <si>
    <t>"KVH 100x100"  2,17*2</t>
  </si>
  <si>
    <t>"KVH 140x140"  4,60*2+0,24*2</t>
  </si>
  <si>
    <t>"KVH 100x140"  3,82*5</t>
  </si>
  <si>
    <t>"KVH 100x240"  2,17*2+1,15*3+3,82+5,08</t>
  </si>
  <si>
    <t>"KVH 100x100"  0,10*0,10*(2,17*2)*1,25</t>
  </si>
  <si>
    <t>"KVH 140x140"  0,14*0,14*(4,60*2+0,24*2)*1,25</t>
  </si>
  <si>
    <t>"KVH 100x140"  0,10*0,14*(3,82*5)*1,25</t>
  </si>
  <si>
    <t>"KVH 100x240"  0,10*0,24*(2,17*2+1,15*3+3,82+5,08)*1,25</t>
  </si>
  <si>
    <t>-912891430</t>
  </si>
  <si>
    <t>2,75+2,07</t>
  </si>
  <si>
    <t>764541314</t>
  </si>
  <si>
    <t>Žlab podokapní z titanzinkového lesklého válcovaného plechu včetně háků a čel hranatý rš 330 mm</t>
  </si>
  <si>
    <t>-289592530</t>
  </si>
  <si>
    <t>764541364</t>
  </si>
  <si>
    <t>Kotlík hranatý pro podokapní žlaby z TiZn lesklého plechu 330/100 mm</t>
  </si>
  <si>
    <t>-2067976231</t>
  </si>
  <si>
    <t>764548303</t>
  </si>
  <si>
    <t>Hranatý svod včetně objímek, kolen, odskoků z TiZn lesklého plechu o straně 100 mm</t>
  </si>
  <si>
    <t>-250265183</t>
  </si>
  <si>
    <t>"KVH 100x100"  (0,10+0,10)*2*(2,17*2)</t>
  </si>
  <si>
    <t>"KVH 140x140"  (0,14+0,14)*2*(4,60*2+0,24*2)</t>
  </si>
  <si>
    <t>"KVH 100x140"  (0,10+0,14)*2*(3,82*5)</t>
  </si>
  <si>
    <t>"KVH 100x240"  (0,10+0,24)*2*(2,17*2+1,15*3+3,82+5,08)</t>
  </si>
  <si>
    <t>"latě 40x70"  (0,04+0,07)*2*160,08</t>
  </si>
  <si>
    <t>(2,62+1,40)*1,00*2</t>
  </si>
  <si>
    <t>(2,62+0,53+0,18)*1,00*2</t>
  </si>
  <si>
    <t>0,79+15,158</t>
  </si>
  <si>
    <t xml:space="preserve">06 - Nůžková plošina a venkovní ocelové schodiště </t>
  </si>
  <si>
    <t xml:space="preserve">    4 - Vodorovné konstrukce</t>
  </si>
  <si>
    <t xml:space="preserve">    72 - Zdravotechnika</t>
  </si>
  <si>
    <t xml:space="preserve">    74 - Elektroinstalace</t>
  </si>
  <si>
    <t>132212111</t>
  </si>
  <si>
    <t>Hloubení rýh š do 800 mm v soudržných horninách třídy těžitelnosti I, skupiny 3 ručně</t>
  </si>
  <si>
    <t>-1102233741</t>
  </si>
  <si>
    <t>pro základovou patku pod schodiště</t>
  </si>
  <si>
    <t>0,30*1,20*0,80</t>
  </si>
  <si>
    <t>133212011</t>
  </si>
  <si>
    <t>Hloubení šachet v hornině třídy těžitelnosti I, skupiny 3, plocha výkopu do 4 m2 ručně</t>
  </si>
  <si>
    <t>898118754</t>
  </si>
  <si>
    <t>pro plošiny</t>
  </si>
  <si>
    <t>(2,05+1,00)*(1,70+1,00)*2,20</t>
  </si>
  <si>
    <t>-(1,70+1,00)*0,25*1,40</t>
  </si>
  <si>
    <t>Nakládání výkopku z hornin třídy těžitelnosti I, skupiny 1 až 3 do 100 m3 ručně</t>
  </si>
  <si>
    <t>-1944270953</t>
  </si>
  <si>
    <t>0,288+17,172</t>
  </si>
  <si>
    <t>-9,900</t>
  </si>
  <si>
    <t>-1881282516</t>
  </si>
  <si>
    <t>1439850381</t>
  </si>
  <si>
    <t>1130061053</t>
  </si>
  <si>
    <t>7,56*1,85 'Přepočtené koeficientem množství</t>
  </si>
  <si>
    <t>175111201</t>
  </si>
  <si>
    <t>Obsypání objektu sypaninou bez prohození, uloženou do 3 m ručně</t>
  </si>
  <si>
    <t>1639568868</t>
  </si>
  <si>
    <t>(1,80+1,00+1,70)*1,00*2,20</t>
  </si>
  <si>
    <t>175111209</t>
  </si>
  <si>
    <t>Příplatek k obsypání objektu za ruční prohození sypaniny, uložené do 3 m</t>
  </si>
  <si>
    <t>-287380324</t>
  </si>
  <si>
    <t>273321411</t>
  </si>
  <si>
    <t>Základové desky ze ŽB bez zvýšených nároků na prostředí tř. C 20/25</t>
  </si>
  <si>
    <t>-1927727602</t>
  </si>
  <si>
    <t>základová deska pod šachtu tl. 300 mm</t>
  </si>
  <si>
    <t>2,05*1,70*0,30</t>
  </si>
  <si>
    <t>273351121</t>
  </si>
  <si>
    <t>Zřízení bednění základových desek</t>
  </si>
  <si>
    <t>1515566437</t>
  </si>
  <si>
    <t>(2,05+1,70*2)*0,30</t>
  </si>
  <si>
    <t>273351122</t>
  </si>
  <si>
    <t>Odstranění bednění základových desek</t>
  </si>
  <si>
    <t>789411100</t>
  </si>
  <si>
    <t>273362021</t>
  </si>
  <si>
    <t>Výztuž základových desek svařovanými sítěmi Kari</t>
  </si>
  <si>
    <t>-1722441161</t>
  </si>
  <si>
    <t>síť 100/100/8 při obou površích desky</t>
  </si>
  <si>
    <t>2,05*1,70*7,95*2/1000*1,25</t>
  </si>
  <si>
    <t>275313711</t>
  </si>
  <si>
    <t>Základové patky z betonu tř. C 20/25</t>
  </si>
  <si>
    <t>-567177186</t>
  </si>
  <si>
    <t>pod ocelové schodiště</t>
  </si>
  <si>
    <t>275351121</t>
  </si>
  <si>
    <t>Zřízení bednění základových patek</t>
  </si>
  <si>
    <t>-333437834</t>
  </si>
  <si>
    <t>(0,30+1,20)*2*0,50</t>
  </si>
  <si>
    <t>275351122</t>
  </si>
  <si>
    <t>Odstranění bednění základových patek</t>
  </si>
  <si>
    <t>-29144741</t>
  </si>
  <si>
    <t>311113142</t>
  </si>
  <si>
    <t>Nosná zeď tl do 200 mm z hladkých tvárnic ztraceného bednění včetně výplně z betonu tř. 20/25</t>
  </si>
  <si>
    <t>-1453301171</t>
  </si>
  <si>
    <t>šachta pro plošinu</t>
  </si>
  <si>
    <t>1,75*2,00</t>
  </si>
  <si>
    <t>311113143</t>
  </si>
  <si>
    <t>Nosná zeď tl do 250 mm z hladkých tvárnic ztraceného bednění včetně výplně z betonu tř. C 20/25</t>
  </si>
  <si>
    <t>-2058282605</t>
  </si>
  <si>
    <t>1,20*0,50</t>
  </si>
  <si>
    <t>311113144</t>
  </si>
  <si>
    <t>Nosná zeď tl do 300 mm z hladkých tvárnic ztraceného bednění včetně výplně z betonu tř. C 20/25</t>
  </si>
  <si>
    <t>1871251590</t>
  </si>
  <si>
    <t>(2,05+1,40)*2,00</t>
  </si>
  <si>
    <t>311361821</t>
  </si>
  <si>
    <t>Výztuž nosných zdí betonářskou ocelí 10 505</t>
  </si>
  <si>
    <t>-48330228</t>
  </si>
  <si>
    <t>vodorovně 2xR14</t>
  </si>
  <si>
    <t>(2,05+1,70+2,05)*2*10*1,21/1000*1,1</t>
  </si>
  <si>
    <t>1,70*2*3*1,21/1000*1,1</t>
  </si>
  <si>
    <t>svisle 2xR14 po 250 mm</t>
  </si>
  <si>
    <t>(2,05+1,70+2,05)/0,25*2*2,20*1,21/1000*1,1</t>
  </si>
  <si>
    <t>1,70/0,25*2*0,70*1,21/1000*1,1</t>
  </si>
  <si>
    <t>Vodorovné konstrukce</t>
  </si>
  <si>
    <t>413232221</t>
  </si>
  <si>
    <t>Zazdívka zhlaví válcovaných nosníků v do 300 mm</t>
  </si>
  <si>
    <t>-410037255</t>
  </si>
  <si>
    <t>962033111</t>
  </si>
  <si>
    <t>Bourání zdiva z tvárnic ztraceného bednění včetně výplně z betonu do 1 m3</t>
  </si>
  <si>
    <t>1549831194</t>
  </si>
  <si>
    <t>1,70*0,25*1,40</t>
  </si>
  <si>
    <t>973031325</t>
  </si>
  <si>
    <t>Vysekání kapes ve zdivu cihelném na MV nebo MVC pl do 0,10 m2 hl do 300 mm</t>
  </si>
  <si>
    <t>-5251536</t>
  </si>
  <si>
    <t>pro uložení schodnic nového venkovního schodiště</t>
  </si>
  <si>
    <t>976071111</t>
  </si>
  <si>
    <t>Vybourání kovového zábradlí</t>
  </si>
  <si>
    <t>-1030615270</t>
  </si>
  <si>
    <t>977211112</t>
  </si>
  <si>
    <t>Řezání stěnovou pilou ŽB kcí s výztuží průměru do 16 mm hl do 350 mm</t>
  </si>
  <si>
    <t>1636643174</t>
  </si>
  <si>
    <t>stávající žb stěna v místě plošiny</t>
  </si>
  <si>
    <t>1,40</t>
  </si>
  <si>
    <t>-2043425412</t>
  </si>
  <si>
    <t>787938739</t>
  </si>
  <si>
    <t>1975650790</t>
  </si>
  <si>
    <t>1,386*9 'Přepočtené koeficientem množství</t>
  </si>
  <si>
    <t>-1622028280</t>
  </si>
  <si>
    <t>2129168233</t>
  </si>
  <si>
    <t>1719755470</t>
  </si>
  <si>
    <t>(1,80+1,70)*2,20</t>
  </si>
  <si>
    <t>-1706460439</t>
  </si>
  <si>
    <t>1,50+1,70</t>
  </si>
  <si>
    <t>-943886740</t>
  </si>
  <si>
    <t>Zdravotechnika</t>
  </si>
  <si>
    <t>72R.01</t>
  </si>
  <si>
    <t>Odvodnění dna šachty pro nůžkovou plošinu - kompletní provedení vč. vešekerých souvisejících stavebních prací a dodávek</t>
  </si>
  <si>
    <t>-1546966820</t>
  </si>
  <si>
    <t>Elektroinstalace</t>
  </si>
  <si>
    <t>74R.01</t>
  </si>
  <si>
    <t>Zhotovení přívodu elektroinstalace a uzemnění pro nůžkovou plošinu - kompletní provedení vč. veškerých pomocných stavebních prací a dodávek</t>
  </si>
  <si>
    <t>339235505</t>
  </si>
  <si>
    <t>Dodávka a montáž nůžkové plošiny s dopravou osob - kompletní provedení v rozsahu dle technické specifikace viz. PD, veškerých souvisejících prací a dodávek a výstupní revize</t>
  </si>
  <si>
    <t>577378006</t>
  </si>
  <si>
    <t>- nosnost 500 kg</t>
  </si>
  <si>
    <t>- rychlost 0,07m/s</t>
  </si>
  <si>
    <t>- hydraulický agregát 2 kW</t>
  </si>
  <si>
    <t>- výška plošiny ve složeném stavu 350 mm</t>
  </si>
  <si>
    <t>- dopravní zdvih 1400 mm</t>
  </si>
  <si>
    <t>- rozvaděč elektrický</t>
  </si>
  <si>
    <t>- ovládání trvalým stiskem, umístění na stěně budovy na dohled k plošině</t>
  </si>
  <si>
    <t>- rozměr plošiny 1500x1200 mm</t>
  </si>
  <si>
    <t>- plošina vybavena bezpečnostní lištou</t>
  </si>
  <si>
    <t>- podlaha plošiny protiskluzná</t>
  </si>
  <si>
    <t>Výroba a montáž venkovního zábradlí s dvířky k nůžkové plošině, povrchová úprava žárovým pozinkováním - kompletní provedení v rozsahu dle PD vč. veškerých souvisejících prací a dodávek</t>
  </si>
  <si>
    <t>-2031027409</t>
  </si>
  <si>
    <t>Výroba a montáž venkovního schodiště do 1.NP se zábradlím a podestou z pororoštu, povrchová úprava žárovým pozinkováním - kompletní provedení v rozsahu dle PD vč. veškerých souvisejících prací a dodávek</t>
  </si>
  <si>
    <t>475334796</t>
  </si>
  <si>
    <t>998767201</t>
  </si>
  <si>
    <t>Přesun hmot procentní pro zámečnické konstrukce v objektech v do 6 m</t>
  </si>
  <si>
    <t>-1490253958</t>
  </si>
  <si>
    <t>07 - Silnoproudá elektrotechnika vč. ochrany proti blesku</t>
  </si>
  <si>
    <t>417733005</t>
  </si>
  <si>
    <t>VON - Vedlejší a ostatní náklady</t>
  </si>
  <si>
    <t>VRN - Vedlejší rozpočtové náklady</t>
  </si>
  <si>
    <t>VRN</t>
  </si>
  <si>
    <t>Vedlejší rozpočtové náklady</t>
  </si>
  <si>
    <t>090001001</t>
  </si>
  <si>
    <t>Požadavek objednatele - Označení stavby (D+M osazení informační tabule s uvedením názvu stavby, investora stavby, zhotovitele stavby, uvedením termínu a realizace stavby, uvedení kontaktu na odpovědného stavbyvedoucího)</t>
  </si>
  <si>
    <t>1024</t>
  </si>
  <si>
    <t>1137531971</t>
  </si>
  <si>
    <t>090001002</t>
  </si>
  <si>
    <t>Zařízení staveniště (přechodné dopravní značení, zajištění objízdných tras a uzávěr včetně příslušných povolení, ZS sociální objekty, včetně vnitrostaveništního rozvodu a napojení  na media energii, ...) - kompletní zajištění</t>
  </si>
  <si>
    <t>1095741952</t>
  </si>
  <si>
    <t>090001003</t>
  </si>
  <si>
    <t>Průběžné čištění komunikací, čištění vozidel při výjezdu ze stavby</t>
  </si>
  <si>
    <t>717082649</t>
  </si>
  <si>
    <t>090001004</t>
  </si>
  <si>
    <t>Zajištění obslužného provozu (zásobování, svoz komunálních odpadů, záchranných složek, ...)</t>
  </si>
  <si>
    <t>-252095704</t>
  </si>
  <si>
    <t>090001005</t>
  </si>
  <si>
    <t>Zajištění dokumentace skutečného provedení staveby (3xgrafická forma, 1xdigitální forma dle požadavků objednatele), veškeré doklady nutné k vydání kolaudačního souhlasu</t>
  </si>
  <si>
    <t>1018484208</t>
  </si>
  <si>
    <t>090001006</t>
  </si>
  <si>
    <t>Vyhotovení dílenské dokumentace (vyrobní, ..)</t>
  </si>
  <si>
    <t>245103907</t>
  </si>
  <si>
    <t>090001007</t>
  </si>
  <si>
    <t>Náklady zhotovitele na nutné konzultace se zpracovatelem PD při realizaci stavby</t>
  </si>
  <si>
    <t>-439853469</t>
  </si>
  <si>
    <t>090001008</t>
  </si>
  <si>
    <t>Vyhotovení fotodokumentace původního a nového stavu, průběhu a realizace stavby</t>
  </si>
  <si>
    <t>2029804078</t>
  </si>
  <si>
    <t>090001009</t>
  </si>
  <si>
    <t>Ornitologický dozor na stavbě</t>
  </si>
  <si>
    <t>hod</t>
  </si>
  <si>
    <t>-284669166</t>
  </si>
  <si>
    <t>090001010</t>
  </si>
  <si>
    <t>Ostatní náklady spojené s požadavky objednatele, které jsou uvedeny v jednotlivých článcích smlouvy o dílo, pokud nejsou zahrnuty v soupisech prací</t>
  </si>
  <si>
    <t>223824898</t>
  </si>
  <si>
    <t>090001011</t>
  </si>
  <si>
    <t>Závěrečný úklid objektu před předáním stavby uživateli do trvalého užívání, čištění oken, finální úklid stavby</t>
  </si>
  <si>
    <t>2015079188</t>
  </si>
  <si>
    <t>090001012</t>
  </si>
  <si>
    <t>Povinná rezerva na nepředvídatelné práce (pevná částka 250.000,- Kč)</t>
  </si>
  <si>
    <t>-1205624856</t>
  </si>
  <si>
    <t>Silnoproudá elektrotechnika včetně ochrany před bleskem - viz. samostatný rozpočet (samostatný list "příloha" 07a a 07b)</t>
  </si>
  <si>
    <t xml:space="preserve">I. Ceny el. instalačního materiálu pro LPS </t>
  </si>
  <si>
    <t>Jedn. cena</t>
  </si>
  <si>
    <t>Cena celkem</t>
  </si>
  <si>
    <t>Materiál pro hromosvody</t>
  </si>
  <si>
    <t>1.</t>
  </si>
  <si>
    <t>Sestava vysokonapěťového vodiče 150kA v podpůrné trubce GKF/Al s jímací tyčí l=2,5m, celková délka 6000mm (výška nad střechou 6,0m) + tříramenným stativem o poloměru 600mm + 9ks betonových podstavců 17kg s podložkou, vysokonapěťový vodič 150kA v celkové délce 15,0m, šedý plášť, pro 131km/h</t>
  </si>
  <si>
    <t>ks</t>
  </si>
  <si>
    <t>2.</t>
  </si>
  <si>
    <t>Sestava vysokonapěťového vodiče 150kA v podpůrné trubce GKF/Al s jímací tyčí l=2,5m, celková délka 6000mm (výška nad střechou 6,0m) + tříramenným stativem o poloměru 600mm + 9ks betonových podstavců 17kg s podložkou, vysokonapěťový vodič 150kA v celkové délce 15,5m, šedý plášť, pro 131km/h</t>
  </si>
  <si>
    <t>3.</t>
  </si>
  <si>
    <t>Sestava vysokonapěťového vodiče 150kA v podpůrné trubce GKF/Al s jímací tyčí l=2,5m, celková délka 5700mm (výška nad příhradovou konstrukcí 5,0m), vodič D23mm, SET, vysokonapěťový vodič 150kA v celkové délce 27,0m, šedý plášť, podpůrná trubka Al kotvena do ocel. konstrukce pomocí 2ks úchytů na prům. trubky 50mm (pevné uchycení)</t>
  </si>
  <si>
    <t>4.</t>
  </si>
  <si>
    <t>Držák podpůrné trubky 40-50mm pro uchycená na potrubí 70-90mm, nerez</t>
  </si>
  <si>
    <t>5.</t>
  </si>
  <si>
    <t>Vysokonapěťový propojovací vodič 150kA pro snížení dostatečné vzdálenosti, průměr vodiče 23mm, šedý plášť, celková délka 29m pro připojení na destičku jímače JT50 a zkušební svorku SZ v zemní krabici</t>
  </si>
  <si>
    <t>6.</t>
  </si>
  <si>
    <t>Připojovací prvek pro vodič 150kA prům. 23mm, šedý, pro ukončení vně trubky (na destičku jímače JT50) + smršťovací izolace + 2ks stahovacích pásek</t>
  </si>
  <si>
    <t>7.</t>
  </si>
  <si>
    <t>Připojovací prvek pro vodič 150kA prům. 23mm, šedý, pro ukončení vně trubky (na uzemňovací soustavu) + smršťovací izolace + 2ks stahovacích pásek</t>
  </si>
  <si>
    <t>8.</t>
  </si>
  <si>
    <t>Sada pro upevnění vysokonapěťových vodičů k podpůrné trubce jímače JT50, složená z připojovací destičky a upevňovacího kroužku se 4-mi držáky a 2ks stahovacích pásek</t>
  </si>
  <si>
    <t>9.</t>
  </si>
  <si>
    <t>Podpěra vedení do zdi, nerez, závit M8 h 23, Rd 23 pro montáž mimo koncovku vysokonapěťového vodiče</t>
  </si>
  <si>
    <t>10.</t>
  </si>
  <si>
    <t>Držák vedení prům. 20-23mm s upínacím páskem na potrubí 50-300mm, nerez</t>
  </si>
  <si>
    <t>11.</t>
  </si>
  <si>
    <t>Střešní držák vedení (hmotnost 1kg s podložkou) vysokonapěťového vodiče pro ploché střechy s adaptérem pro vodiče průměru 23mm</t>
  </si>
  <si>
    <t>12.</t>
  </si>
  <si>
    <t>Chodníková litinová revizní krabice (300x220x120mm) pro zkušební svorku SZ</t>
  </si>
  <si>
    <t>13.</t>
  </si>
  <si>
    <t>Svorka zkušební SZ, nerez V2A, Rd 8-10</t>
  </si>
  <si>
    <t>14.</t>
  </si>
  <si>
    <t>Svorka křížová SK1 (kulatina - kulatina) 60x60 mm s destičkou, nerez V4A, Rd 8-10/Rd 8-10</t>
  </si>
  <si>
    <t>15.</t>
  </si>
  <si>
    <t>Svorka křížová SK2 (pásek - pásek) 60x60 mm bez destičky, nerez V4A, Fl 30/Fl 30</t>
  </si>
  <si>
    <t>16.</t>
  </si>
  <si>
    <t>Svorka křížová SK3 (pásek - kulatina) 60x60 mm s destičkou, nerez V4A, Rd 8-10/Rd 8-10/Fl 40</t>
  </si>
  <si>
    <t>17.</t>
  </si>
  <si>
    <t>Objímka na roury oz. SR pro prům. 27-168mm, nerez V2A, + svorka Rd 6-10mm</t>
  </si>
  <si>
    <t>18.</t>
  </si>
  <si>
    <t>Svorka připojovací oz. SP pro rozsah 5 - 18mm a vodič 6 - 10mm, nerez V4A</t>
  </si>
  <si>
    <t>19.</t>
  </si>
  <si>
    <t>Pásek FeZn 30x4mm, 0,95kg/m (m) 70mikronů</t>
  </si>
  <si>
    <t>20.</t>
  </si>
  <si>
    <t>Drát Nerez V4A, Rd 10, prům.10mm, 0,62kg/m (m)</t>
  </si>
  <si>
    <t>21.</t>
  </si>
  <si>
    <t>Označovací štítek Al s vyraženým číslem pro Rd 7-10/Fl 30</t>
  </si>
  <si>
    <t>22.</t>
  </si>
  <si>
    <t xml:space="preserve">Výstražný štítek Al POZOR (Při bouřce se nezdržujte se na tomto místě) </t>
  </si>
  <si>
    <t>23.</t>
  </si>
  <si>
    <t xml:space="preserve">Typová skříň pro svodiče bleskového proudu I.stupeň - T1 - Jiskřiště, rozměru (šxvxh) 320x600x220mm, do výklenku, IP44/20, poj. 3x160A pro min. hladinu LPL I s min. vrcholovou hladinou proudu 25,0kA/pól (tvar vlny 10/350) </t>
  </si>
  <si>
    <t>24.</t>
  </si>
  <si>
    <t>Hlavní ochranná přípojnice budovy ozn. MET - 250x200x150mm, parapet +0,6m</t>
  </si>
  <si>
    <t>25.</t>
  </si>
  <si>
    <t xml:space="preserve">H07V (CYA) 16 - (hlavní pospojování, veškeré ocelové vstupy IS - voda, kanál, plyn, pospojovaní na střechu pro JT50, rozvaděčů RSP, atd.) </t>
  </si>
  <si>
    <t>26.</t>
  </si>
  <si>
    <t>H07V (CY) 6 (místní pospojování jímačů JT50, 60, ochrana před bleskem, aj.)</t>
  </si>
  <si>
    <t>27.</t>
  </si>
  <si>
    <t>Vruty chom. + hmoždinka</t>
  </si>
  <si>
    <t>28.</t>
  </si>
  <si>
    <t>CYKY-J  4x50 (nové HDV z HDS přes RSP o RE)</t>
  </si>
  <si>
    <t>29.</t>
  </si>
  <si>
    <t>Trubka korudovaná 75/61 (prostup do rozvaděče, přes stěnu, podlahu)</t>
  </si>
  <si>
    <t>30.</t>
  </si>
  <si>
    <t>Makadam vrstva 15cm, zrnitost 16-32 v okruhu 3m od svodů - svod č.1-4</t>
  </si>
  <si>
    <t>31.</t>
  </si>
  <si>
    <t>Geotextilie 200g/m2 pod a nad makadam v okruhu 3m od svodů (m2)</t>
  </si>
  <si>
    <t>32.</t>
  </si>
  <si>
    <t>Sádra  (kg)</t>
  </si>
  <si>
    <t>Podružný  materiál 3%  z  ceny  materiálu</t>
  </si>
  <si>
    <t>3%  z     (cena  materiálu)</t>
  </si>
  <si>
    <t>Elektroinstalační  materiál  celkem  bez  DPH  (silnoproud)</t>
  </si>
  <si>
    <t>II. Montážní práce pro LPS</t>
  </si>
  <si>
    <t>Montáž materiálu pro hromosvody</t>
  </si>
  <si>
    <t xml:space="preserve">Sestava vysokonapěťového vodiče 150kA v podpůrné trubce GKF/Al s jímací tyčí l=2,5m, celková délka 6000mm (výška nad střechou 6,0m) + tříramenným stativem o poloměru 600mm + 9ks betonových podstavců 17kg s podložkou, vysokonapěťový vodič 150kA v celkové délce 15,0m, šedý plášť + montáž podpěr na vodič prům. 23mm </t>
  </si>
  <si>
    <t xml:space="preserve">Sestava vysokonapěťového vodiče 150kA v podpůrné trubce GKF/Al s jímací tyčí l=2,5m, celková délka 6000mm (výška nad střechou 6,0m) + tříramenným stativem o poloměru 600mm + 9ks betonových podstavců 17kg s podložkou, vysokonapěťový vodič 150kA v celkové délce 15,5m, šedý plášť + montáž podpěr na vodič prům. 23mm </t>
  </si>
  <si>
    <t>Sestava vysokonapěťového vodiče 150kA v podpůrné trubce GKF/Al s jímací tyčí l=2,5m, celková délka 5700mm (výška nad příhradovou konstrukcí 5,0m), vodič D23mm, SET, vysokonapěťový vodič 150kA v celkové délce 27,0m, šedý plášť, podpůrná trubka Al kotvena do stávajícího ocel. konstrukce pomocí 2ks úchytů na prům. trubky 50mm + montáž podpěr na vodič prům. 23mm</t>
  </si>
  <si>
    <t>Vysokonapěťový propojovací vodič 150kA pro snížení dostatečné vzdálenosti, průměr vodiče 23mm, šedý plášť, celková délka 29m + montáž podpěr na vodič prům. 23mm</t>
  </si>
  <si>
    <t>Sada pro upevnění vysokonapěťových vodičů k podpůrné trubce jímače JT60, složená z připojovací destičky a upevňovacího kroužku se 4-mi držáky a 2ks stahovacích pásek</t>
  </si>
  <si>
    <t>Svorky nad 2 šrouby (ST, SJ, SK, SO, SZ)</t>
  </si>
  <si>
    <t>Pásek FeZn 30x4 v zemi</t>
  </si>
  <si>
    <t>Drát Nerez prům. 10mm bez podpěr v zemi</t>
  </si>
  <si>
    <t>Označovací a výstražný štítek</t>
  </si>
  <si>
    <t>Osazení a zapojení vestavného rozvaděče ozn.RSP  vč. ukončení vodičů 10ks do 35mm2</t>
  </si>
  <si>
    <t>Smontovaná vestavná přípojnice ozn. MET vč.ukončení vodičů do 16mm2 (10 ks)</t>
  </si>
  <si>
    <t xml:space="preserve">H07V (CYA) 16 - (hlavní pospojování) </t>
  </si>
  <si>
    <t>H07V (CY) 6 (místní pospojování, ochrana před bleskem, aj.)</t>
  </si>
  <si>
    <t>Montáž vrutu prům.8mm včetně hmoždinky</t>
  </si>
  <si>
    <t>Nátěr svodového vodiče a spojů</t>
  </si>
  <si>
    <t>Zednické práce + materiál</t>
  </si>
  <si>
    <t>Frézování rýh 3x3 (cihla) v objektu pro hl. pospojování</t>
  </si>
  <si>
    <t>Frézování rýh 7x5 (cihla) v objektu pro svody LPS (půda)</t>
  </si>
  <si>
    <t>Průraz zdí 60cm cihla</t>
  </si>
  <si>
    <t>Průraz zdí 30cm cihla</t>
  </si>
  <si>
    <t>Vysekání (vyřezání) 0,25m2 tl.do 250mm, cihla malt. cem. (MET, RSP)</t>
  </si>
  <si>
    <t>Vodorovná doprava suti</t>
  </si>
  <si>
    <t>Vypravení omítek z 10% v okolí drážky v m2, DOD+MONT (stěny po montáži uzemnění k MET), CS ÚRS 2019</t>
  </si>
  <si>
    <t>Dvojnásobné bílé malby ze směsí za mokra středně otěruvzdorných v místnostech výšky do 3,80 m (stropy a stěny 1.PP po montáži uzemnění k MET), CS ÚRS 2019 - 784211121</t>
  </si>
  <si>
    <t>Výkop zeminy v okruhu 3m od svodů v tloušťce 25cm, tř.3 v terénu - dle popisu</t>
  </si>
  <si>
    <t>Podkladová vrstva ze štěrku tl.15cm v okruhu 3m od svodů (m2)</t>
  </si>
  <si>
    <t>Odvoz zeminy v kontejnérech 5-7m3 (ks)</t>
  </si>
  <si>
    <t>Hodinové zúčtovací sazby</t>
  </si>
  <si>
    <t>Příprava staveniště</t>
  </si>
  <si>
    <t>h</t>
  </si>
  <si>
    <t>Vyměřování svodů, skříní, průzkumy, aj.</t>
  </si>
  <si>
    <t>Demontáž stávající jímací soustavy na objektu</t>
  </si>
  <si>
    <t xml:space="preserve">Úprava stávající instalace (dopojení do stávající HDSS, RSP a RE) </t>
  </si>
  <si>
    <t>Spolupráce s revizním technikem</t>
  </si>
  <si>
    <t>Revize včetně revizní zprávy (LPS + T1)</t>
  </si>
  <si>
    <t xml:space="preserve">Pronájem plošiny (montáž svodů, podpěr, demontáže aj.) </t>
  </si>
  <si>
    <t>den</t>
  </si>
  <si>
    <t>Koordinační činnost s ostatními profesemi</t>
  </si>
  <si>
    <t>Podíl přidružených výkonů  1%  z  ceny montáže</t>
  </si>
  <si>
    <t>1%  z     (cena  montáže)</t>
  </si>
  <si>
    <t>Doprava 2 %  z  ceny materiálu a montáže</t>
  </si>
  <si>
    <t>2%  z     (cena  materiálu a montáže)</t>
  </si>
  <si>
    <t>Montáž  celkem  bez  DPH  (silnoproud)</t>
  </si>
  <si>
    <t>Výkopové práce kolem objektu pro pásek FeZn jsou součástí rozpočtu stavby!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</si>
</sst>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</fills>
  <borders count="3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42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3" xfId="0" applyFont="1" applyBorder="1" applyAlignment="1" applyProtection="1">
      <alignment horizontal="center" vertical="center" wrapText="1"/>
      <protection/>
    </xf>
    <xf numFmtId="0" fontId="25" fillId="0" borderId="14" xfId="0" applyFont="1" applyBorder="1" applyAlignment="1" applyProtection="1">
      <alignment horizontal="center" vertical="center" wrapText="1"/>
      <protection/>
    </xf>
    <xf numFmtId="0" fontId="25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7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7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8" xfId="0" applyNumberFormat="1" applyFont="1" applyBorder="1" applyAlignment="1" applyProtection="1">
      <alignment vertical="center"/>
      <protection/>
    </xf>
    <xf numFmtId="4" fontId="31" fillId="0" borderId="19" xfId="0" applyNumberFormat="1" applyFont="1" applyBorder="1" applyAlignment="1" applyProtection="1">
      <alignment vertical="center"/>
      <protection/>
    </xf>
    <xf numFmtId="166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3" xfId="0" applyFont="1" applyFill="1" applyBorder="1" applyAlignment="1" applyProtection="1">
      <alignment horizontal="center" vertical="center" wrapText="1"/>
      <protection/>
    </xf>
    <xf numFmtId="0" fontId="24" fillId="4" borderId="14" xfId="0" applyFont="1" applyFill="1" applyBorder="1" applyAlignment="1" applyProtection="1">
      <alignment horizontal="center" vertical="center" wrapText="1"/>
      <protection/>
    </xf>
    <xf numFmtId="0" fontId="24" fillId="4" borderId="14" xfId="0" applyFont="1" applyFill="1" applyBorder="1" applyAlignment="1" applyProtection="1">
      <alignment horizontal="center" vertical="center" wrapText="1"/>
      <protection locked="0"/>
    </xf>
    <xf numFmtId="0" fontId="24" fillId="4" borderId="15" xfId="0" applyFont="1" applyFill="1" applyBorder="1" applyAlignment="1" applyProtection="1">
      <alignment horizontal="center" vertical="center" wrapText="1"/>
      <protection/>
    </xf>
    <xf numFmtId="0" fontId="24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4" fillId="0" borderId="10" xfId="0" applyNumberFormat="1" applyFont="1" applyBorder="1" applyAlignment="1" applyProtection="1">
      <alignment/>
      <protection/>
    </xf>
    <xf numFmtId="166" fontId="34" fillId="0" borderId="11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5" fillId="2" borderId="17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2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7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22" xfId="0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25" fillId="2" borderId="18" xfId="0" applyFont="1" applyFill="1" applyBorder="1" applyAlignment="1" applyProtection="1">
      <alignment horizontal="left" vertical="center"/>
      <protection locked="0"/>
    </xf>
    <xf numFmtId="0" fontId="25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5" fillId="0" borderId="19" xfId="0" applyNumberFormat="1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0" fontId="11" fillId="0" borderId="18" xfId="0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22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17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21" xfId="0" applyFont="1" applyFill="1" applyBorder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4" fontId="30" fillId="0" borderId="0" xfId="0" applyNumberFormat="1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0" fillId="0" borderId="0" xfId="0"/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5" fillId="5" borderId="23" xfId="0" applyFont="1" applyFill="1" applyBorder="1" applyAlignment="1" applyProtection="1">
      <alignment vertical="center"/>
      <protection/>
    </xf>
    <xf numFmtId="0" fontId="19" fillId="5" borderId="24" xfId="0" applyFont="1" applyFill="1" applyBorder="1" applyAlignment="1" applyProtection="1">
      <alignment vertical="center"/>
      <protection/>
    </xf>
    <xf numFmtId="0" fontId="3" fillId="5" borderId="24" xfId="0" applyFont="1" applyFill="1" applyBorder="1" applyAlignment="1" applyProtection="1">
      <alignment vertical="center"/>
      <protection/>
    </xf>
    <xf numFmtId="2" fontId="3" fillId="5" borderId="24" xfId="0" applyNumberFormat="1" applyFont="1" applyFill="1" applyBorder="1" applyAlignment="1" applyProtection="1">
      <alignment vertical="center"/>
      <protection/>
    </xf>
    <xf numFmtId="2" fontId="3" fillId="5" borderId="25" xfId="0" applyNumberFormat="1" applyFont="1" applyFill="1" applyBorder="1" applyAlignment="1" applyProtection="1">
      <alignment vertical="center"/>
      <protection/>
    </xf>
    <xf numFmtId="0" fontId="35" fillId="0" borderId="0" xfId="0" applyFont="1" applyProtection="1">
      <protection/>
    </xf>
    <xf numFmtId="0" fontId="0" fillId="0" borderId="0" xfId="0" applyFont="1" applyProtection="1">
      <protection/>
    </xf>
    <xf numFmtId="2" fontId="0" fillId="0" borderId="0" xfId="0" applyNumberFormat="1" applyFont="1" applyProtection="1"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19" fillId="0" borderId="24" xfId="0" applyFont="1" applyBorder="1" applyAlignment="1" applyProtection="1">
      <alignment vertical="center"/>
      <protection/>
    </xf>
    <xf numFmtId="0" fontId="35" fillId="0" borderId="24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2" fontId="0" fillId="0" borderId="24" xfId="0" applyNumberFormat="1" applyFont="1" applyBorder="1" applyAlignment="1" applyProtection="1">
      <alignment vertical="center"/>
      <protection/>
    </xf>
    <xf numFmtId="2" fontId="0" fillId="0" borderId="25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Alignment="1" applyProtection="1">
      <alignment horizontal="center" vertical="top"/>
      <protection/>
    </xf>
    <xf numFmtId="0" fontId="0" fillId="0" borderId="0" xfId="0" applyFont="1" applyAlignment="1" applyProtection="1">
      <alignment vertical="top" wrapText="1"/>
      <protection/>
    </xf>
    <xf numFmtId="0" fontId="0" fillId="0" borderId="0" xfId="0" applyFont="1" applyAlignment="1" applyProtection="1">
      <alignment horizontal="right" vertical="top" wrapText="1"/>
      <protection/>
    </xf>
    <xf numFmtId="0" fontId="0" fillId="0" borderId="0" xfId="0" applyFont="1" applyAlignment="1" applyProtection="1">
      <alignment horizontal="right" vertical="top"/>
      <protection/>
    </xf>
    <xf numFmtId="2" fontId="0" fillId="0" borderId="0" xfId="0" applyNumberFormat="1" applyFont="1" applyAlignment="1" applyProtection="1">
      <alignment vertical="top"/>
      <protection/>
    </xf>
    <xf numFmtId="0" fontId="0" fillId="0" borderId="0" xfId="0" applyFont="1" applyAlignment="1" applyProtection="1">
      <alignment vertical="top" wrapText="1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2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right" wrapText="1"/>
      <protection/>
    </xf>
    <xf numFmtId="0" fontId="0" fillId="0" borderId="0" xfId="0" applyFont="1" applyAlignment="1" applyProtection="1">
      <alignment horizontal="center" wrapText="1"/>
      <protection/>
    </xf>
    <xf numFmtId="0" fontId="0" fillId="0" borderId="0" xfId="0" applyFont="1" applyAlignment="1" applyProtection="1">
      <alignment horizontal="center" vertical="top" wrapText="1"/>
      <protection/>
    </xf>
    <xf numFmtId="0" fontId="40" fillId="0" borderId="0" xfId="0" applyFont="1" applyAlignment="1" applyProtection="1">
      <alignment wrapText="1"/>
      <protection/>
    </xf>
    <xf numFmtId="2" fontId="0" fillId="0" borderId="0" xfId="0" applyNumberFormat="1" applyFont="1" applyAlignment="1" applyProtection="1">
      <alignment wrapText="1"/>
      <protection/>
    </xf>
    <xf numFmtId="0" fontId="40" fillId="0" borderId="0" xfId="0" applyFont="1" applyAlignment="1" applyProtection="1">
      <alignment horizontal="right"/>
      <protection/>
    </xf>
    <xf numFmtId="0" fontId="3" fillId="0" borderId="0" xfId="0" applyFont="1" applyProtection="1">
      <protection/>
    </xf>
    <xf numFmtId="2" fontId="3" fillId="0" borderId="0" xfId="0" applyNumberFormat="1" applyFont="1" applyProtection="1">
      <protection/>
    </xf>
    <xf numFmtId="0" fontId="3" fillId="0" borderId="0" xfId="0" applyFont="1" applyAlignment="1" applyProtection="1">
      <alignment vertical="center"/>
      <protection/>
    </xf>
    <xf numFmtId="2" fontId="3" fillId="0" borderId="0" xfId="0" applyNumberFormat="1" applyFont="1" applyAlignment="1" applyProtection="1">
      <alignment vertical="center"/>
      <protection/>
    </xf>
    <xf numFmtId="2" fontId="19" fillId="0" borderId="26" xfId="0" applyNumberFormat="1" applyFont="1" applyBorder="1" applyAlignment="1" applyProtection="1">
      <alignment vertical="center"/>
      <protection/>
    </xf>
    <xf numFmtId="0" fontId="3" fillId="0" borderId="23" xfId="0" applyFont="1" applyBorder="1" applyAlignment="1" applyProtection="1">
      <alignment vertical="center"/>
      <protection/>
    </xf>
    <xf numFmtId="0" fontId="3" fillId="0" borderId="24" xfId="0" applyFont="1" applyBorder="1" applyAlignment="1" applyProtection="1">
      <alignment vertical="center"/>
      <protection/>
    </xf>
    <xf numFmtId="2" fontId="3" fillId="0" borderId="24" xfId="0" applyNumberFormat="1" applyFont="1" applyBorder="1" applyAlignment="1" applyProtection="1">
      <alignment vertical="center"/>
      <protection/>
    </xf>
    <xf numFmtId="2" fontId="3" fillId="0" borderId="25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2" fontId="0" fillId="0" borderId="0" xfId="0" applyNumberFormat="1" applyFont="1" applyAlignment="1" applyProtection="1">
      <alignment vertical="center"/>
      <protection/>
    </xf>
    <xf numFmtId="0" fontId="0" fillId="0" borderId="27" xfId="0" applyFont="1" applyBorder="1" applyAlignment="1" applyProtection="1">
      <alignment vertical="center"/>
      <protection/>
    </xf>
    <xf numFmtId="0" fontId="0" fillId="0" borderId="28" xfId="0" applyFont="1" applyBorder="1" applyAlignment="1" applyProtection="1">
      <alignment vertical="center"/>
      <protection/>
    </xf>
    <xf numFmtId="2" fontId="0" fillId="0" borderId="28" xfId="0" applyNumberFormat="1" applyFont="1" applyBorder="1" applyAlignment="1" applyProtection="1">
      <alignment vertical="center"/>
      <protection/>
    </xf>
    <xf numFmtId="2" fontId="0" fillId="0" borderId="29" xfId="0" applyNumberFormat="1" applyFont="1" applyBorder="1" applyAlignment="1" applyProtection="1">
      <alignment vertical="center"/>
      <protection/>
    </xf>
    <xf numFmtId="0" fontId="19" fillId="0" borderId="30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2" fontId="19" fillId="0" borderId="0" xfId="0" applyNumberFormat="1" applyFont="1" applyAlignment="1" applyProtection="1">
      <alignment vertical="center"/>
      <protection/>
    </xf>
    <xf numFmtId="2" fontId="19" fillId="0" borderId="31" xfId="0" applyNumberFormat="1" applyFont="1" applyBorder="1" applyAlignment="1" applyProtection="1">
      <alignment horizontal="right" vertical="center"/>
      <protection/>
    </xf>
    <xf numFmtId="0" fontId="0" fillId="0" borderId="32" xfId="0" applyFont="1" applyBorder="1" applyAlignment="1" applyProtection="1">
      <alignment vertical="center"/>
      <protection/>
    </xf>
    <xf numFmtId="0" fontId="0" fillId="0" borderId="33" xfId="0" applyFont="1" applyBorder="1" applyAlignment="1" applyProtection="1">
      <alignment vertical="center"/>
      <protection/>
    </xf>
    <xf numFmtId="2" fontId="0" fillId="0" borderId="33" xfId="0" applyNumberFormat="1" applyFont="1" applyBorder="1" applyAlignment="1" applyProtection="1">
      <alignment vertical="center"/>
      <protection/>
    </xf>
    <xf numFmtId="2" fontId="0" fillId="0" borderId="34" xfId="0" applyNumberFormat="1" applyFont="1" applyBorder="1" applyAlignment="1" applyProtection="1">
      <alignment vertical="center"/>
      <protection/>
    </xf>
    <xf numFmtId="4" fontId="24" fillId="6" borderId="22" xfId="0" applyNumberFormat="1" applyFont="1" applyFill="1" applyBorder="1" applyAlignment="1" applyProtection="1">
      <alignment vertical="center"/>
      <protection/>
    </xf>
    <xf numFmtId="0" fontId="19" fillId="5" borderId="23" xfId="0" applyFont="1" applyFill="1" applyBorder="1" applyAlignment="1" applyProtection="1">
      <alignment vertical="center"/>
      <protection/>
    </xf>
    <xf numFmtId="0" fontId="19" fillId="0" borderId="23" xfId="0" applyFont="1" applyBorder="1" applyAlignment="1" applyProtection="1">
      <alignment vertical="center"/>
      <protection/>
    </xf>
    <xf numFmtId="0" fontId="19" fillId="0" borderId="24" xfId="0" applyFont="1" applyBorder="1" applyAlignment="1" applyProtection="1">
      <alignment horizontal="center" vertical="center"/>
      <protection/>
    </xf>
    <xf numFmtId="2" fontId="19" fillId="0" borderId="24" xfId="0" applyNumberFormat="1" applyFont="1" applyBorder="1" applyAlignment="1" applyProtection="1">
      <alignment vertical="center"/>
      <protection/>
    </xf>
    <xf numFmtId="2" fontId="19" fillId="0" borderId="25" xfId="0" applyNumberFormat="1" applyFont="1" applyBorder="1" applyAlignment="1" applyProtection="1">
      <alignment vertical="center"/>
      <protection/>
    </xf>
    <xf numFmtId="2" fontId="19" fillId="0" borderId="26" xfId="0" applyNumberFormat="1" applyFont="1" applyBorder="1" applyProtection="1">
      <protection/>
    </xf>
    <xf numFmtId="0" fontId="35" fillId="0" borderId="23" xfId="0" applyFont="1" applyBorder="1" applyProtection="1">
      <protection/>
    </xf>
    <xf numFmtId="0" fontId="35" fillId="0" borderId="24" xfId="0" applyFont="1" applyBorder="1" applyProtection="1">
      <protection/>
    </xf>
    <xf numFmtId="2" fontId="35" fillId="0" borderId="24" xfId="0" applyNumberFormat="1" applyFont="1" applyBorder="1" applyProtection="1">
      <protection/>
    </xf>
    <xf numFmtId="2" fontId="35" fillId="0" borderId="25" xfId="0" applyNumberFormat="1" applyFont="1" applyBorder="1" applyProtection="1">
      <protection/>
    </xf>
    <xf numFmtId="0" fontId="40" fillId="0" borderId="0" xfId="0" applyFont="1" applyAlignment="1" applyProtection="1">
      <alignment horizontal="right" vertical="top" wrapText="1"/>
      <protection/>
    </xf>
    <xf numFmtId="0" fontId="40" fillId="0" borderId="0" xfId="0" applyFont="1" applyAlignment="1" applyProtection="1">
      <alignment vertical="top" wrapText="1"/>
      <protection/>
    </xf>
    <xf numFmtId="0" fontId="40" fillId="0" borderId="0" xfId="0" applyFont="1" applyAlignment="1" applyProtection="1">
      <alignment horizontal="center"/>
      <protection/>
    </xf>
    <xf numFmtId="2" fontId="0" fillId="0" borderId="0" xfId="0" applyNumberFormat="1" applyFont="1" applyAlignment="1" applyProtection="1">
      <alignment horizontal="right"/>
      <protection/>
    </xf>
    <xf numFmtId="0" fontId="3" fillId="0" borderId="23" xfId="0" applyFont="1" applyBorder="1" applyProtection="1">
      <protection/>
    </xf>
    <xf numFmtId="0" fontId="3" fillId="0" borderId="24" xfId="0" applyFont="1" applyBorder="1" applyProtection="1">
      <protection/>
    </xf>
    <xf numFmtId="0" fontId="19" fillId="0" borderId="24" xfId="0" applyFont="1" applyBorder="1" applyProtection="1">
      <protection/>
    </xf>
    <xf numFmtId="2" fontId="3" fillId="0" borderId="24" xfId="0" applyNumberFormat="1" applyFont="1" applyBorder="1" applyProtection="1">
      <protection/>
    </xf>
    <xf numFmtId="2" fontId="3" fillId="0" borderId="25" xfId="0" applyNumberFormat="1" applyFont="1" applyBorder="1" applyProtection="1">
      <protection/>
    </xf>
    <xf numFmtId="2" fontId="19" fillId="0" borderId="0" xfId="0" applyNumberFormat="1" applyFont="1" applyProtection="1">
      <protection/>
    </xf>
    <xf numFmtId="10" fontId="0" fillId="0" borderId="0" xfId="0" applyNumberFormat="1" applyFont="1" applyProtection="1">
      <protection/>
    </xf>
    <xf numFmtId="0" fontId="0" fillId="0" borderId="27" xfId="0" applyFont="1" applyBorder="1" applyProtection="1">
      <protection/>
    </xf>
    <xf numFmtId="0" fontId="0" fillId="0" borderId="28" xfId="0" applyFont="1" applyBorder="1" applyProtection="1">
      <protection/>
    </xf>
    <xf numFmtId="2" fontId="0" fillId="0" borderId="28" xfId="0" applyNumberFormat="1" applyFont="1" applyBorder="1" applyProtection="1">
      <protection/>
    </xf>
    <xf numFmtId="2" fontId="3" fillId="0" borderId="29" xfId="0" applyNumberFormat="1" applyFont="1" applyBorder="1" applyProtection="1">
      <protection/>
    </xf>
    <xf numFmtId="0" fontId="19" fillId="0" borderId="30" xfId="0" applyFont="1" applyBorder="1" applyProtection="1">
      <protection/>
    </xf>
    <xf numFmtId="0" fontId="19" fillId="0" borderId="0" xfId="0" applyFont="1" applyProtection="1">
      <protection/>
    </xf>
    <xf numFmtId="2" fontId="19" fillId="0" borderId="31" xfId="0" applyNumberFormat="1" applyFont="1" applyBorder="1" applyProtection="1">
      <protection/>
    </xf>
    <xf numFmtId="0" fontId="0" fillId="0" borderId="32" xfId="0" applyFont="1" applyBorder="1" applyProtection="1">
      <protection/>
    </xf>
    <xf numFmtId="0" fontId="0" fillId="0" borderId="33" xfId="0" applyFont="1" applyBorder="1" applyProtection="1">
      <protection/>
    </xf>
    <xf numFmtId="2" fontId="0" fillId="0" borderId="33" xfId="0" applyNumberFormat="1" applyFont="1" applyBorder="1" applyProtection="1">
      <protection/>
    </xf>
    <xf numFmtId="2" fontId="0" fillId="0" borderId="34" xfId="0" applyNumberFormat="1" applyFont="1" applyBorder="1" applyProtection="1"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4"/>
  <sheetViews>
    <sheetView showGridLines="0" workbookViewId="0" topLeftCell="A94">
      <selection activeCell="AN8" sqref="AN8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310"/>
      <c r="AS2" s="310"/>
      <c r="AT2" s="310"/>
      <c r="AU2" s="310"/>
      <c r="AV2" s="310"/>
      <c r="AW2" s="310"/>
      <c r="AX2" s="310"/>
      <c r="AY2" s="310"/>
      <c r="AZ2" s="310"/>
      <c r="BA2" s="310"/>
      <c r="BB2" s="310"/>
      <c r="BC2" s="310"/>
      <c r="BD2" s="310"/>
      <c r="BE2" s="310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318" t="s">
        <v>14</v>
      </c>
      <c r="L5" s="319"/>
      <c r="M5" s="319"/>
      <c r="N5" s="319"/>
      <c r="O5" s="319"/>
      <c r="P5" s="319"/>
      <c r="Q5" s="319"/>
      <c r="R5" s="319"/>
      <c r="S5" s="319"/>
      <c r="T5" s="319"/>
      <c r="U5" s="319"/>
      <c r="V5" s="319"/>
      <c r="W5" s="319"/>
      <c r="X5" s="319"/>
      <c r="Y5" s="319"/>
      <c r="Z5" s="319"/>
      <c r="AA5" s="319"/>
      <c r="AB5" s="319"/>
      <c r="AC5" s="319"/>
      <c r="AD5" s="319"/>
      <c r="AE5" s="319"/>
      <c r="AF5" s="319"/>
      <c r="AG5" s="319"/>
      <c r="AH5" s="319"/>
      <c r="AI5" s="319"/>
      <c r="AJ5" s="319"/>
      <c r="AK5" s="319"/>
      <c r="AL5" s="319"/>
      <c r="AM5" s="319"/>
      <c r="AN5" s="319"/>
      <c r="AO5" s="319"/>
      <c r="AP5" s="23"/>
      <c r="AQ5" s="23"/>
      <c r="AR5" s="21"/>
      <c r="BE5" s="315" t="s">
        <v>15</v>
      </c>
      <c r="BS5" s="18" t="s">
        <v>6</v>
      </c>
    </row>
    <row r="6" spans="2:71" s="1" customFormat="1" ht="36.95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320" t="s">
        <v>17</v>
      </c>
      <c r="L6" s="319"/>
      <c r="M6" s="319"/>
      <c r="N6" s="319"/>
      <c r="O6" s="319"/>
      <c r="P6" s="319"/>
      <c r="Q6" s="319"/>
      <c r="R6" s="319"/>
      <c r="S6" s="319"/>
      <c r="T6" s="319"/>
      <c r="U6" s="319"/>
      <c r="V6" s="319"/>
      <c r="W6" s="319"/>
      <c r="X6" s="319"/>
      <c r="Y6" s="319"/>
      <c r="Z6" s="319"/>
      <c r="AA6" s="319"/>
      <c r="AB6" s="319"/>
      <c r="AC6" s="319"/>
      <c r="AD6" s="319"/>
      <c r="AE6" s="319"/>
      <c r="AF6" s="319"/>
      <c r="AG6" s="319"/>
      <c r="AH6" s="319"/>
      <c r="AI6" s="319"/>
      <c r="AJ6" s="319"/>
      <c r="AK6" s="319"/>
      <c r="AL6" s="319"/>
      <c r="AM6" s="319"/>
      <c r="AN6" s="319"/>
      <c r="AO6" s="319"/>
      <c r="AP6" s="23"/>
      <c r="AQ6" s="23"/>
      <c r="AR6" s="21"/>
      <c r="BE6" s="316"/>
      <c r="BS6" s="18" t="s">
        <v>6</v>
      </c>
    </row>
    <row r="7" spans="2:71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19</v>
      </c>
      <c r="AL7" s="23"/>
      <c r="AM7" s="23"/>
      <c r="AN7" s="28" t="s">
        <v>1</v>
      </c>
      <c r="AO7" s="23"/>
      <c r="AP7" s="23"/>
      <c r="AQ7" s="23"/>
      <c r="AR7" s="21"/>
      <c r="BE7" s="316"/>
      <c r="BS7" s="18" t="s">
        <v>6</v>
      </c>
    </row>
    <row r="8" spans="2:71" s="1" customFormat="1" ht="12" customHeight="1">
      <c r="B8" s="22"/>
      <c r="C8" s="23"/>
      <c r="D8" s="30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22</v>
      </c>
      <c r="AL8" s="23"/>
      <c r="AM8" s="23"/>
      <c r="AN8" s="31"/>
      <c r="AO8" s="23"/>
      <c r="AP8" s="23"/>
      <c r="AQ8" s="23"/>
      <c r="AR8" s="21"/>
      <c r="BE8" s="316"/>
      <c r="BS8" s="18" t="s">
        <v>6</v>
      </c>
    </row>
    <row r="9" spans="2:71" s="1" customFormat="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16"/>
      <c r="BS9" s="18" t="s">
        <v>6</v>
      </c>
    </row>
    <row r="10" spans="2:71" s="1" customFormat="1" ht="12" customHeight="1">
      <c r="B10" s="22"/>
      <c r="C10" s="23"/>
      <c r="D10" s="30" t="s">
        <v>23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24</v>
      </c>
      <c r="AL10" s="23"/>
      <c r="AM10" s="23"/>
      <c r="AN10" s="28" t="s">
        <v>1</v>
      </c>
      <c r="AO10" s="23"/>
      <c r="AP10" s="23"/>
      <c r="AQ10" s="23"/>
      <c r="AR10" s="21"/>
      <c r="BE10" s="316"/>
      <c r="BS10" s="18" t="s">
        <v>6</v>
      </c>
    </row>
    <row r="11" spans="2:71" s="1" customFormat="1" ht="18.4" customHeight="1">
      <c r="B11" s="22"/>
      <c r="C11" s="23"/>
      <c r="D11" s="23"/>
      <c r="E11" s="28" t="s">
        <v>25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26</v>
      </c>
      <c r="AL11" s="23"/>
      <c r="AM11" s="23"/>
      <c r="AN11" s="28" t="s">
        <v>1</v>
      </c>
      <c r="AO11" s="23"/>
      <c r="AP11" s="23"/>
      <c r="AQ11" s="23"/>
      <c r="AR11" s="21"/>
      <c r="BE11" s="316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16"/>
      <c r="BS12" s="18" t="s">
        <v>6</v>
      </c>
    </row>
    <row r="13" spans="2:71" s="1" customFormat="1" ht="12" customHeight="1">
      <c r="B13" s="22"/>
      <c r="C13" s="23"/>
      <c r="D13" s="30" t="s">
        <v>27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24</v>
      </c>
      <c r="AL13" s="23"/>
      <c r="AM13" s="23"/>
      <c r="AN13" s="32" t="s">
        <v>28</v>
      </c>
      <c r="AO13" s="23"/>
      <c r="AP13" s="23"/>
      <c r="AQ13" s="23"/>
      <c r="AR13" s="21"/>
      <c r="BE13" s="316"/>
      <c r="BS13" s="18" t="s">
        <v>6</v>
      </c>
    </row>
    <row r="14" spans="2:71" ht="12.75">
      <c r="B14" s="22"/>
      <c r="C14" s="23"/>
      <c r="D14" s="23"/>
      <c r="E14" s="321" t="s">
        <v>28</v>
      </c>
      <c r="F14" s="322"/>
      <c r="G14" s="322"/>
      <c r="H14" s="322"/>
      <c r="I14" s="322"/>
      <c r="J14" s="322"/>
      <c r="K14" s="322"/>
      <c r="L14" s="322"/>
      <c r="M14" s="322"/>
      <c r="N14" s="322"/>
      <c r="O14" s="322"/>
      <c r="P14" s="322"/>
      <c r="Q14" s="322"/>
      <c r="R14" s="322"/>
      <c r="S14" s="322"/>
      <c r="T14" s="322"/>
      <c r="U14" s="322"/>
      <c r="V14" s="322"/>
      <c r="W14" s="322"/>
      <c r="X14" s="322"/>
      <c r="Y14" s="322"/>
      <c r="Z14" s="322"/>
      <c r="AA14" s="322"/>
      <c r="AB14" s="322"/>
      <c r="AC14" s="322"/>
      <c r="AD14" s="322"/>
      <c r="AE14" s="322"/>
      <c r="AF14" s="322"/>
      <c r="AG14" s="322"/>
      <c r="AH14" s="322"/>
      <c r="AI14" s="322"/>
      <c r="AJ14" s="322"/>
      <c r="AK14" s="30" t="s">
        <v>26</v>
      </c>
      <c r="AL14" s="23"/>
      <c r="AM14" s="23"/>
      <c r="AN14" s="32" t="s">
        <v>28</v>
      </c>
      <c r="AO14" s="23"/>
      <c r="AP14" s="23"/>
      <c r="AQ14" s="23"/>
      <c r="AR14" s="21"/>
      <c r="BE14" s="316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16"/>
      <c r="BS15" s="18" t="s">
        <v>4</v>
      </c>
    </row>
    <row r="16" spans="2:71" s="1" customFormat="1" ht="12" customHeight="1">
      <c r="B16" s="22"/>
      <c r="C16" s="23"/>
      <c r="D16" s="30" t="s">
        <v>29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24</v>
      </c>
      <c r="AL16" s="23"/>
      <c r="AM16" s="23"/>
      <c r="AN16" s="28" t="s">
        <v>1</v>
      </c>
      <c r="AO16" s="23"/>
      <c r="AP16" s="23"/>
      <c r="AQ16" s="23"/>
      <c r="AR16" s="21"/>
      <c r="BE16" s="316"/>
      <c r="BS16" s="18" t="s">
        <v>4</v>
      </c>
    </row>
    <row r="17" spans="2:71" s="1" customFormat="1" ht="18.4" customHeight="1">
      <c r="B17" s="22"/>
      <c r="C17" s="23"/>
      <c r="D17" s="23"/>
      <c r="E17" s="28" t="s">
        <v>30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26</v>
      </c>
      <c r="AL17" s="23"/>
      <c r="AM17" s="23"/>
      <c r="AN17" s="28" t="s">
        <v>1</v>
      </c>
      <c r="AO17" s="23"/>
      <c r="AP17" s="23"/>
      <c r="AQ17" s="23"/>
      <c r="AR17" s="21"/>
      <c r="BE17" s="316"/>
      <c r="BS17" s="18" t="s">
        <v>31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16"/>
      <c r="BS18" s="18" t="s">
        <v>6</v>
      </c>
    </row>
    <row r="19" spans="2:71" s="1" customFormat="1" ht="12" customHeight="1">
      <c r="B19" s="22"/>
      <c r="C19" s="23"/>
      <c r="D19" s="30" t="s">
        <v>32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24</v>
      </c>
      <c r="AL19" s="23"/>
      <c r="AM19" s="23"/>
      <c r="AN19" s="28" t="s">
        <v>1</v>
      </c>
      <c r="AO19" s="23"/>
      <c r="AP19" s="23"/>
      <c r="AQ19" s="23"/>
      <c r="AR19" s="21"/>
      <c r="BE19" s="316"/>
      <c r="BS19" s="18" t="s">
        <v>6</v>
      </c>
    </row>
    <row r="20" spans="2:71" s="1" customFormat="1" ht="18.4" customHeight="1">
      <c r="B20" s="22"/>
      <c r="C20" s="23"/>
      <c r="D20" s="23"/>
      <c r="E20" s="28" t="s">
        <v>33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26</v>
      </c>
      <c r="AL20" s="23"/>
      <c r="AM20" s="23"/>
      <c r="AN20" s="28" t="s">
        <v>1</v>
      </c>
      <c r="AO20" s="23"/>
      <c r="AP20" s="23"/>
      <c r="AQ20" s="23"/>
      <c r="AR20" s="21"/>
      <c r="BE20" s="316"/>
      <c r="BS20" s="18" t="s">
        <v>31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16"/>
    </row>
    <row r="22" spans="2:57" s="1" customFormat="1" ht="12" customHeight="1">
      <c r="B22" s="22"/>
      <c r="C22" s="23"/>
      <c r="D22" s="30" t="s">
        <v>34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16"/>
    </row>
    <row r="23" spans="2:57" s="1" customFormat="1" ht="16.5" customHeight="1">
      <c r="B23" s="22"/>
      <c r="C23" s="23"/>
      <c r="D23" s="23"/>
      <c r="E23" s="323" t="s">
        <v>1</v>
      </c>
      <c r="F23" s="323"/>
      <c r="G23" s="323"/>
      <c r="H23" s="323"/>
      <c r="I23" s="323"/>
      <c r="J23" s="323"/>
      <c r="K23" s="323"/>
      <c r="L23" s="323"/>
      <c r="M23" s="323"/>
      <c r="N23" s="323"/>
      <c r="O23" s="323"/>
      <c r="P23" s="323"/>
      <c r="Q23" s="323"/>
      <c r="R23" s="323"/>
      <c r="S23" s="323"/>
      <c r="T23" s="323"/>
      <c r="U23" s="323"/>
      <c r="V23" s="323"/>
      <c r="W23" s="323"/>
      <c r="X23" s="323"/>
      <c r="Y23" s="323"/>
      <c r="Z23" s="323"/>
      <c r="AA23" s="323"/>
      <c r="AB23" s="323"/>
      <c r="AC23" s="323"/>
      <c r="AD23" s="323"/>
      <c r="AE23" s="323"/>
      <c r="AF23" s="323"/>
      <c r="AG23" s="323"/>
      <c r="AH23" s="323"/>
      <c r="AI23" s="323"/>
      <c r="AJ23" s="323"/>
      <c r="AK23" s="323"/>
      <c r="AL23" s="323"/>
      <c r="AM23" s="323"/>
      <c r="AN23" s="323"/>
      <c r="AO23" s="23"/>
      <c r="AP23" s="23"/>
      <c r="AQ23" s="23"/>
      <c r="AR23" s="21"/>
      <c r="BE23" s="316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16"/>
    </row>
    <row r="25" spans="2:57" s="1" customFormat="1" ht="6.95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316"/>
    </row>
    <row r="26" spans="1:57" s="2" customFormat="1" ht="25.9" customHeight="1">
      <c r="A26" s="35"/>
      <c r="B26" s="36"/>
      <c r="C26" s="37"/>
      <c r="D26" s="38" t="s">
        <v>35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07">
        <f>ROUND(AG94,2)</f>
        <v>250000</v>
      </c>
      <c r="AL26" s="308"/>
      <c r="AM26" s="308"/>
      <c r="AN26" s="308"/>
      <c r="AO26" s="308"/>
      <c r="AP26" s="37"/>
      <c r="AQ26" s="37"/>
      <c r="AR26" s="40"/>
      <c r="BE26" s="316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316"/>
    </row>
    <row r="28" spans="1:57" s="2" customFormat="1" ht="12.7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09" t="s">
        <v>36</v>
      </c>
      <c r="M28" s="309"/>
      <c r="N28" s="309"/>
      <c r="O28" s="309"/>
      <c r="P28" s="309"/>
      <c r="Q28" s="37"/>
      <c r="R28" s="37"/>
      <c r="S28" s="37"/>
      <c r="T28" s="37"/>
      <c r="U28" s="37"/>
      <c r="V28" s="37"/>
      <c r="W28" s="309" t="s">
        <v>37</v>
      </c>
      <c r="X28" s="309"/>
      <c r="Y28" s="309"/>
      <c r="Z28" s="309"/>
      <c r="AA28" s="309"/>
      <c r="AB28" s="309"/>
      <c r="AC28" s="309"/>
      <c r="AD28" s="309"/>
      <c r="AE28" s="309"/>
      <c r="AF28" s="37"/>
      <c r="AG28" s="37"/>
      <c r="AH28" s="37"/>
      <c r="AI28" s="37"/>
      <c r="AJ28" s="37"/>
      <c r="AK28" s="309" t="s">
        <v>38</v>
      </c>
      <c r="AL28" s="309"/>
      <c r="AM28" s="309"/>
      <c r="AN28" s="309"/>
      <c r="AO28" s="309"/>
      <c r="AP28" s="37"/>
      <c r="AQ28" s="37"/>
      <c r="AR28" s="40"/>
      <c r="BE28" s="316"/>
    </row>
    <row r="29" spans="2:57" s="3" customFormat="1" ht="14.45" customHeight="1">
      <c r="B29" s="41"/>
      <c r="C29" s="42"/>
      <c r="D29" s="30" t="s">
        <v>39</v>
      </c>
      <c r="E29" s="42"/>
      <c r="F29" s="30" t="s">
        <v>40</v>
      </c>
      <c r="G29" s="42"/>
      <c r="H29" s="42"/>
      <c r="I29" s="42"/>
      <c r="J29" s="42"/>
      <c r="K29" s="42"/>
      <c r="L29" s="303">
        <v>0.21</v>
      </c>
      <c r="M29" s="302"/>
      <c r="N29" s="302"/>
      <c r="O29" s="302"/>
      <c r="P29" s="302"/>
      <c r="Q29" s="42"/>
      <c r="R29" s="42"/>
      <c r="S29" s="42"/>
      <c r="T29" s="42"/>
      <c r="U29" s="42"/>
      <c r="V29" s="42"/>
      <c r="W29" s="301">
        <f>ROUND(AZ94,2)</f>
        <v>250000</v>
      </c>
      <c r="X29" s="302"/>
      <c r="Y29" s="302"/>
      <c r="Z29" s="302"/>
      <c r="AA29" s="302"/>
      <c r="AB29" s="302"/>
      <c r="AC29" s="302"/>
      <c r="AD29" s="302"/>
      <c r="AE29" s="302"/>
      <c r="AF29" s="42"/>
      <c r="AG29" s="42"/>
      <c r="AH29" s="42"/>
      <c r="AI29" s="42"/>
      <c r="AJ29" s="42"/>
      <c r="AK29" s="301">
        <f>ROUND(AV94,2)</f>
        <v>52500</v>
      </c>
      <c r="AL29" s="302"/>
      <c r="AM29" s="302"/>
      <c r="AN29" s="302"/>
      <c r="AO29" s="302"/>
      <c r="AP29" s="42"/>
      <c r="AQ29" s="42"/>
      <c r="AR29" s="43"/>
      <c r="BE29" s="317"/>
    </row>
    <row r="30" spans="2:57" s="3" customFormat="1" ht="14.45" customHeight="1">
      <c r="B30" s="41"/>
      <c r="C30" s="42"/>
      <c r="D30" s="42"/>
      <c r="E30" s="42"/>
      <c r="F30" s="30" t="s">
        <v>41</v>
      </c>
      <c r="G30" s="42"/>
      <c r="H30" s="42"/>
      <c r="I30" s="42"/>
      <c r="J30" s="42"/>
      <c r="K30" s="42"/>
      <c r="L30" s="303">
        <v>0.15</v>
      </c>
      <c r="M30" s="302"/>
      <c r="N30" s="302"/>
      <c r="O30" s="302"/>
      <c r="P30" s="302"/>
      <c r="Q30" s="42"/>
      <c r="R30" s="42"/>
      <c r="S30" s="42"/>
      <c r="T30" s="42"/>
      <c r="U30" s="42"/>
      <c r="V30" s="42"/>
      <c r="W30" s="301">
        <f>ROUND(BA94,2)</f>
        <v>0</v>
      </c>
      <c r="X30" s="302"/>
      <c r="Y30" s="302"/>
      <c r="Z30" s="302"/>
      <c r="AA30" s="302"/>
      <c r="AB30" s="302"/>
      <c r="AC30" s="302"/>
      <c r="AD30" s="302"/>
      <c r="AE30" s="302"/>
      <c r="AF30" s="42"/>
      <c r="AG30" s="42"/>
      <c r="AH30" s="42"/>
      <c r="AI30" s="42"/>
      <c r="AJ30" s="42"/>
      <c r="AK30" s="301">
        <f>ROUND(AW94,2)</f>
        <v>0</v>
      </c>
      <c r="AL30" s="302"/>
      <c r="AM30" s="302"/>
      <c r="AN30" s="302"/>
      <c r="AO30" s="302"/>
      <c r="AP30" s="42"/>
      <c r="AQ30" s="42"/>
      <c r="AR30" s="43"/>
      <c r="BE30" s="317"/>
    </row>
    <row r="31" spans="2:57" s="3" customFormat="1" ht="14.45" customHeight="1" hidden="1">
      <c r="B31" s="41"/>
      <c r="C31" s="42"/>
      <c r="D31" s="42"/>
      <c r="E31" s="42"/>
      <c r="F31" s="30" t="s">
        <v>42</v>
      </c>
      <c r="G31" s="42"/>
      <c r="H31" s="42"/>
      <c r="I31" s="42"/>
      <c r="J31" s="42"/>
      <c r="K31" s="42"/>
      <c r="L31" s="303">
        <v>0.21</v>
      </c>
      <c r="M31" s="302"/>
      <c r="N31" s="302"/>
      <c r="O31" s="302"/>
      <c r="P31" s="302"/>
      <c r="Q31" s="42"/>
      <c r="R31" s="42"/>
      <c r="S31" s="42"/>
      <c r="T31" s="42"/>
      <c r="U31" s="42"/>
      <c r="V31" s="42"/>
      <c r="W31" s="301">
        <f>ROUND(BB94,2)</f>
        <v>0</v>
      </c>
      <c r="X31" s="302"/>
      <c r="Y31" s="302"/>
      <c r="Z31" s="302"/>
      <c r="AA31" s="302"/>
      <c r="AB31" s="302"/>
      <c r="AC31" s="302"/>
      <c r="AD31" s="302"/>
      <c r="AE31" s="302"/>
      <c r="AF31" s="42"/>
      <c r="AG31" s="42"/>
      <c r="AH31" s="42"/>
      <c r="AI31" s="42"/>
      <c r="AJ31" s="42"/>
      <c r="AK31" s="301">
        <v>0</v>
      </c>
      <c r="AL31" s="302"/>
      <c r="AM31" s="302"/>
      <c r="AN31" s="302"/>
      <c r="AO31" s="302"/>
      <c r="AP31" s="42"/>
      <c r="AQ31" s="42"/>
      <c r="AR31" s="43"/>
      <c r="BE31" s="317"/>
    </row>
    <row r="32" spans="2:57" s="3" customFormat="1" ht="14.45" customHeight="1" hidden="1">
      <c r="B32" s="41"/>
      <c r="C32" s="42"/>
      <c r="D32" s="42"/>
      <c r="E32" s="42"/>
      <c r="F32" s="30" t="s">
        <v>43</v>
      </c>
      <c r="G32" s="42"/>
      <c r="H32" s="42"/>
      <c r="I32" s="42"/>
      <c r="J32" s="42"/>
      <c r="K32" s="42"/>
      <c r="L32" s="303">
        <v>0.15</v>
      </c>
      <c r="M32" s="302"/>
      <c r="N32" s="302"/>
      <c r="O32" s="302"/>
      <c r="P32" s="302"/>
      <c r="Q32" s="42"/>
      <c r="R32" s="42"/>
      <c r="S32" s="42"/>
      <c r="T32" s="42"/>
      <c r="U32" s="42"/>
      <c r="V32" s="42"/>
      <c r="W32" s="301">
        <f>ROUND(BC94,2)</f>
        <v>0</v>
      </c>
      <c r="X32" s="302"/>
      <c r="Y32" s="302"/>
      <c r="Z32" s="302"/>
      <c r="AA32" s="302"/>
      <c r="AB32" s="302"/>
      <c r="AC32" s="302"/>
      <c r="AD32" s="302"/>
      <c r="AE32" s="302"/>
      <c r="AF32" s="42"/>
      <c r="AG32" s="42"/>
      <c r="AH32" s="42"/>
      <c r="AI32" s="42"/>
      <c r="AJ32" s="42"/>
      <c r="AK32" s="301">
        <v>0</v>
      </c>
      <c r="AL32" s="302"/>
      <c r="AM32" s="302"/>
      <c r="AN32" s="302"/>
      <c r="AO32" s="302"/>
      <c r="AP32" s="42"/>
      <c r="AQ32" s="42"/>
      <c r="AR32" s="43"/>
      <c r="BE32" s="317"/>
    </row>
    <row r="33" spans="2:57" s="3" customFormat="1" ht="14.45" customHeight="1" hidden="1">
      <c r="B33" s="41"/>
      <c r="C33" s="42"/>
      <c r="D33" s="42"/>
      <c r="E33" s="42"/>
      <c r="F33" s="30" t="s">
        <v>44</v>
      </c>
      <c r="G33" s="42"/>
      <c r="H33" s="42"/>
      <c r="I33" s="42"/>
      <c r="J33" s="42"/>
      <c r="K33" s="42"/>
      <c r="L33" s="303">
        <v>0</v>
      </c>
      <c r="M33" s="302"/>
      <c r="N33" s="302"/>
      <c r="O33" s="302"/>
      <c r="P33" s="302"/>
      <c r="Q33" s="42"/>
      <c r="R33" s="42"/>
      <c r="S33" s="42"/>
      <c r="T33" s="42"/>
      <c r="U33" s="42"/>
      <c r="V33" s="42"/>
      <c r="W33" s="301">
        <f>ROUND(BD94,2)</f>
        <v>0</v>
      </c>
      <c r="X33" s="302"/>
      <c r="Y33" s="302"/>
      <c r="Z33" s="302"/>
      <c r="AA33" s="302"/>
      <c r="AB33" s="302"/>
      <c r="AC33" s="302"/>
      <c r="AD33" s="302"/>
      <c r="AE33" s="302"/>
      <c r="AF33" s="42"/>
      <c r="AG33" s="42"/>
      <c r="AH33" s="42"/>
      <c r="AI33" s="42"/>
      <c r="AJ33" s="42"/>
      <c r="AK33" s="301">
        <v>0</v>
      </c>
      <c r="AL33" s="302"/>
      <c r="AM33" s="302"/>
      <c r="AN33" s="302"/>
      <c r="AO33" s="302"/>
      <c r="AP33" s="42"/>
      <c r="AQ33" s="42"/>
      <c r="AR33" s="43"/>
      <c r="BE33" s="317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316"/>
    </row>
    <row r="35" spans="1:57" s="2" customFormat="1" ht="25.9" customHeight="1">
      <c r="A35" s="35"/>
      <c r="B35" s="36"/>
      <c r="C35" s="44"/>
      <c r="D35" s="45" t="s">
        <v>45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46</v>
      </c>
      <c r="U35" s="46"/>
      <c r="V35" s="46"/>
      <c r="W35" s="46"/>
      <c r="X35" s="314" t="s">
        <v>47</v>
      </c>
      <c r="Y35" s="312"/>
      <c r="Z35" s="312"/>
      <c r="AA35" s="312"/>
      <c r="AB35" s="312"/>
      <c r="AC35" s="46"/>
      <c r="AD35" s="46"/>
      <c r="AE35" s="46"/>
      <c r="AF35" s="46"/>
      <c r="AG35" s="46"/>
      <c r="AH35" s="46"/>
      <c r="AI35" s="46"/>
      <c r="AJ35" s="46"/>
      <c r="AK35" s="311">
        <f>SUM(AK26:AK33)</f>
        <v>302500</v>
      </c>
      <c r="AL35" s="312"/>
      <c r="AM35" s="312"/>
      <c r="AN35" s="312"/>
      <c r="AO35" s="313"/>
      <c r="AP35" s="44"/>
      <c r="AQ35" s="44"/>
      <c r="AR35" s="40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14.45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0"/>
      <c r="BE37" s="35"/>
    </row>
    <row r="38" spans="2:44" s="1" customFormat="1" ht="14.45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5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5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5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5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5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5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5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5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5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5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5" customHeight="1">
      <c r="B49" s="48"/>
      <c r="C49" s="49"/>
      <c r="D49" s="50" t="s">
        <v>48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0" t="s">
        <v>49</v>
      </c>
      <c r="AI49" s="51"/>
      <c r="AJ49" s="51"/>
      <c r="AK49" s="51"/>
      <c r="AL49" s="51"/>
      <c r="AM49" s="51"/>
      <c r="AN49" s="51"/>
      <c r="AO49" s="51"/>
      <c r="AP49" s="49"/>
      <c r="AQ49" s="49"/>
      <c r="AR49" s="52"/>
    </row>
    <row r="50" spans="2:44" ht="1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2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2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2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.75">
      <c r="A60" s="35"/>
      <c r="B60" s="36"/>
      <c r="C60" s="37"/>
      <c r="D60" s="53" t="s">
        <v>50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53" t="s">
        <v>51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53" t="s">
        <v>50</v>
      </c>
      <c r="AI60" s="39"/>
      <c r="AJ60" s="39"/>
      <c r="AK60" s="39"/>
      <c r="AL60" s="39"/>
      <c r="AM60" s="53" t="s">
        <v>51</v>
      </c>
      <c r="AN60" s="39"/>
      <c r="AO60" s="39"/>
      <c r="AP60" s="37"/>
      <c r="AQ60" s="37"/>
      <c r="AR60" s="40"/>
      <c r="BE60" s="35"/>
    </row>
    <row r="61" spans="2:44" ht="12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.75">
      <c r="A64" s="35"/>
      <c r="B64" s="36"/>
      <c r="C64" s="37"/>
      <c r="D64" s="50" t="s">
        <v>52</v>
      </c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0" t="s">
        <v>53</v>
      </c>
      <c r="AI64" s="54"/>
      <c r="AJ64" s="54"/>
      <c r="AK64" s="54"/>
      <c r="AL64" s="54"/>
      <c r="AM64" s="54"/>
      <c r="AN64" s="54"/>
      <c r="AO64" s="54"/>
      <c r="AP64" s="37"/>
      <c r="AQ64" s="37"/>
      <c r="AR64" s="40"/>
      <c r="BE64" s="35"/>
    </row>
    <row r="65" spans="2:44" ht="1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.75">
      <c r="A75" s="35"/>
      <c r="B75" s="36"/>
      <c r="C75" s="37"/>
      <c r="D75" s="53" t="s">
        <v>50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53" t="s">
        <v>51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53" t="s">
        <v>50</v>
      </c>
      <c r="AI75" s="39"/>
      <c r="AJ75" s="39"/>
      <c r="AK75" s="39"/>
      <c r="AL75" s="39"/>
      <c r="AM75" s="53" t="s">
        <v>51</v>
      </c>
      <c r="AN75" s="39"/>
      <c r="AO75" s="39"/>
      <c r="AP75" s="37"/>
      <c r="AQ75" s="37"/>
      <c r="AR75" s="40"/>
      <c r="BE75" s="35"/>
    </row>
    <row r="76" spans="1:57" s="2" customFormat="1" ht="12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0"/>
      <c r="BE76" s="35"/>
    </row>
    <row r="77" spans="1:57" s="2" customFormat="1" ht="6.95" customHeight="1">
      <c r="A77" s="35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40"/>
      <c r="BE77" s="35"/>
    </row>
    <row r="81" spans="1:57" s="2" customFormat="1" ht="6.95" customHeight="1">
      <c r="A81" s="35"/>
      <c r="B81" s="57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40"/>
      <c r="BE81" s="35"/>
    </row>
    <row r="82" spans="1:57" s="2" customFormat="1" ht="24.95" customHeight="1">
      <c r="A82" s="35"/>
      <c r="B82" s="36"/>
      <c r="C82" s="24" t="s">
        <v>54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0"/>
      <c r="BE82" s="35"/>
    </row>
    <row r="83" spans="1:5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0"/>
      <c r="BE83" s="35"/>
    </row>
    <row r="84" spans="2:44" s="4" customFormat="1" ht="12" customHeight="1">
      <c r="B84" s="59"/>
      <c r="C84" s="30" t="s">
        <v>13</v>
      </c>
      <c r="D84" s="60"/>
      <c r="E84" s="60"/>
      <c r="F84" s="60"/>
      <c r="G84" s="60"/>
      <c r="H84" s="60"/>
      <c r="I84" s="60"/>
      <c r="J84" s="60"/>
      <c r="K84" s="60"/>
      <c r="L84" s="60" t="str">
        <f>K5</f>
        <v>2020-043</v>
      </c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1"/>
    </row>
    <row r="85" spans="2:44" s="5" customFormat="1" ht="36.95" customHeight="1">
      <c r="B85" s="62"/>
      <c r="C85" s="63" t="s">
        <v>16</v>
      </c>
      <c r="D85" s="64"/>
      <c r="E85" s="64"/>
      <c r="F85" s="64"/>
      <c r="G85" s="64"/>
      <c r="H85" s="64"/>
      <c r="I85" s="64"/>
      <c r="J85" s="64"/>
      <c r="K85" s="64"/>
      <c r="L85" s="304" t="str">
        <f>K6</f>
        <v>ZŠ Malé Hoštice - Zateplení + střecha</v>
      </c>
      <c r="M85" s="305"/>
      <c r="N85" s="305"/>
      <c r="O85" s="305"/>
      <c r="P85" s="305"/>
      <c r="Q85" s="305"/>
      <c r="R85" s="305"/>
      <c r="S85" s="305"/>
      <c r="T85" s="305"/>
      <c r="U85" s="305"/>
      <c r="V85" s="305"/>
      <c r="W85" s="305"/>
      <c r="X85" s="305"/>
      <c r="Y85" s="305"/>
      <c r="Z85" s="305"/>
      <c r="AA85" s="305"/>
      <c r="AB85" s="305"/>
      <c r="AC85" s="305"/>
      <c r="AD85" s="305"/>
      <c r="AE85" s="305"/>
      <c r="AF85" s="305"/>
      <c r="AG85" s="305"/>
      <c r="AH85" s="305"/>
      <c r="AI85" s="305"/>
      <c r="AJ85" s="305"/>
      <c r="AK85" s="305"/>
      <c r="AL85" s="305"/>
      <c r="AM85" s="305"/>
      <c r="AN85" s="305"/>
      <c r="AO85" s="305"/>
      <c r="AP85" s="64"/>
      <c r="AQ85" s="64"/>
      <c r="AR85" s="65"/>
    </row>
    <row r="86" spans="1:57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0"/>
      <c r="BE86" s="35"/>
    </row>
    <row r="87" spans="1:57" s="2" customFormat="1" ht="12" customHeight="1">
      <c r="A87" s="35"/>
      <c r="B87" s="36"/>
      <c r="C87" s="30" t="s">
        <v>20</v>
      </c>
      <c r="D87" s="37"/>
      <c r="E87" s="37"/>
      <c r="F87" s="37"/>
      <c r="G87" s="37"/>
      <c r="H87" s="37"/>
      <c r="I87" s="37"/>
      <c r="J87" s="37"/>
      <c r="K87" s="37"/>
      <c r="L87" s="66" t="str">
        <f>IF(K8="","",K8)</f>
        <v>k.ú. Malé Hoštice, parc.č. 38, Dvořákova ulice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0" t="s">
        <v>22</v>
      </c>
      <c r="AJ87" s="37"/>
      <c r="AK87" s="37"/>
      <c r="AL87" s="37"/>
      <c r="AM87" s="306" t="str">
        <f>IF(AN8="","",AN8)</f>
        <v/>
      </c>
      <c r="AN87" s="306"/>
      <c r="AO87" s="37"/>
      <c r="AP87" s="37"/>
      <c r="AQ87" s="37"/>
      <c r="AR87" s="40"/>
      <c r="BE87" s="35"/>
    </row>
    <row r="88" spans="1:5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0"/>
      <c r="BE88" s="35"/>
    </row>
    <row r="89" spans="1:57" s="2" customFormat="1" ht="15.2" customHeight="1">
      <c r="A89" s="35"/>
      <c r="B89" s="36"/>
      <c r="C89" s="30" t="s">
        <v>23</v>
      </c>
      <c r="D89" s="37"/>
      <c r="E89" s="37"/>
      <c r="F89" s="37"/>
      <c r="G89" s="37"/>
      <c r="H89" s="37"/>
      <c r="I89" s="37"/>
      <c r="J89" s="37"/>
      <c r="K89" s="37"/>
      <c r="L89" s="60" t="str">
        <f>IF(E11="","",E11)</f>
        <v>Statutární město Opava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0" t="s">
        <v>29</v>
      </c>
      <c r="AJ89" s="37"/>
      <c r="AK89" s="37"/>
      <c r="AL89" s="37"/>
      <c r="AM89" s="289" t="str">
        <f>IF(E17="","",E17)</f>
        <v>Ing. arch. Petr Mlýnek</v>
      </c>
      <c r="AN89" s="290"/>
      <c r="AO89" s="290"/>
      <c r="AP89" s="290"/>
      <c r="AQ89" s="37"/>
      <c r="AR89" s="40"/>
      <c r="AS89" s="283" t="s">
        <v>55</v>
      </c>
      <c r="AT89" s="284"/>
      <c r="AU89" s="68"/>
      <c r="AV89" s="68"/>
      <c r="AW89" s="68"/>
      <c r="AX89" s="68"/>
      <c r="AY89" s="68"/>
      <c r="AZ89" s="68"/>
      <c r="BA89" s="68"/>
      <c r="BB89" s="68"/>
      <c r="BC89" s="68"/>
      <c r="BD89" s="69"/>
      <c r="BE89" s="35"/>
    </row>
    <row r="90" spans="1:57" s="2" customFormat="1" ht="15.2" customHeight="1">
      <c r="A90" s="35"/>
      <c r="B90" s="36"/>
      <c r="C90" s="30" t="s">
        <v>27</v>
      </c>
      <c r="D90" s="37"/>
      <c r="E90" s="37"/>
      <c r="F90" s="37"/>
      <c r="G90" s="37"/>
      <c r="H90" s="37"/>
      <c r="I90" s="37"/>
      <c r="J90" s="37"/>
      <c r="K90" s="37"/>
      <c r="L90" s="60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0" t="s">
        <v>32</v>
      </c>
      <c r="AJ90" s="37"/>
      <c r="AK90" s="37"/>
      <c r="AL90" s="37"/>
      <c r="AM90" s="289" t="str">
        <f>IF(E20="","",E20)</f>
        <v xml:space="preserve"> </v>
      </c>
      <c r="AN90" s="290"/>
      <c r="AO90" s="290"/>
      <c r="AP90" s="290"/>
      <c r="AQ90" s="37"/>
      <c r="AR90" s="40"/>
      <c r="AS90" s="285"/>
      <c r="AT90" s="286"/>
      <c r="AU90" s="70"/>
      <c r="AV90" s="70"/>
      <c r="AW90" s="70"/>
      <c r="AX90" s="70"/>
      <c r="AY90" s="70"/>
      <c r="AZ90" s="70"/>
      <c r="BA90" s="70"/>
      <c r="BB90" s="70"/>
      <c r="BC90" s="70"/>
      <c r="BD90" s="71"/>
      <c r="BE90" s="35"/>
    </row>
    <row r="91" spans="1:57" s="2" customFormat="1" ht="10.9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0"/>
      <c r="AS91" s="287"/>
      <c r="AT91" s="288"/>
      <c r="AU91" s="72"/>
      <c r="AV91" s="72"/>
      <c r="AW91" s="72"/>
      <c r="AX91" s="72"/>
      <c r="AY91" s="72"/>
      <c r="AZ91" s="72"/>
      <c r="BA91" s="72"/>
      <c r="BB91" s="72"/>
      <c r="BC91" s="72"/>
      <c r="BD91" s="73"/>
      <c r="BE91" s="35"/>
    </row>
    <row r="92" spans="1:57" s="2" customFormat="1" ht="29.25" customHeight="1">
      <c r="A92" s="35"/>
      <c r="B92" s="36"/>
      <c r="C92" s="291" t="s">
        <v>56</v>
      </c>
      <c r="D92" s="292"/>
      <c r="E92" s="292"/>
      <c r="F92" s="292"/>
      <c r="G92" s="292"/>
      <c r="H92" s="74"/>
      <c r="I92" s="294" t="s">
        <v>57</v>
      </c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3" t="s">
        <v>58</v>
      </c>
      <c r="AH92" s="292"/>
      <c r="AI92" s="292"/>
      <c r="AJ92" s="292"/>
      <c r="AK92" s="292"/>
      <c r="AL92" s="292"/>
      <c r="AM92" s="292"/>
      <c r="AN92" s="294" t="s">
        <v>59</v>
      </c>
      <c r="AO92" s="292"/>
      <c r="AP92" s="295"/>
      <c r="AQ92" s="75" t="s">
        <v>60</v>
      </c>
      <c r="AR92" s="40"/>
      <c r="AS92" s="76" t="s">
        <v>61</v>
      </c>
      <c r="AT92" s="77" t="s">
        <v>62</v>
      </c>
      <c r="AU92" s="77" t="s">
        <v>63</v>
      </c>
      <c r="AV92" s="77" t="s">
        <v>64</v>
      </c>
      <c r="AW92" s="77" t="s">
        <v>65</v>
      </c>
      <c r="AX92" s="77" t="s">
        <v>66</v>
      </c>
      <c r="AY92" s="77" t="s">
        <v>67</v>
      </c>
      <c r="AZ92" s="77" t="s">
        <v>68</v>
      </c>
      <c r="BA92" s="77" t="s">
        <v>69</v>
      </c>
      <c r="BB92" s="77" t="s">
        <v>70</v>
      </c>
      <c r="BC92" s="77" t="s">
        <v>71</v>
      </c>
      <c r="BD92" s="78" t="s">
        <v>72</v>
      </c>
      <c r="BE92" s="35"/>
    </row>
    <row r="93" spans="1:57" s="2" customFormat="1" ht="10.9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0"/>
      <c r="AS93" s="79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1"/>
      <c r="BE93" s="35"/>
    </row>
    <row r="94" spans="2:90" s="6" customFormat="1" ht="32.45" customHeight="1">
      <c r="B94" s="82"/>
      <c r="C94" s="83" t="s">
        <v>73</v>
      </c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299">
        <f>ROUND(SUM(AG95:AG102),2)</f>
        <v>250000</v>
      </c>
      <c r="AH94" s="299"/>
      <c r="AI94" s="299"/>
      <c r="AJ94" s="299"/>
      <c r="AK94" s="299"/>
      <c r="AL94" s="299"/>
      <c r="AM94" s="299"/>
      <c r="AN94" s="300">
        <f aca="true" t="shared" si="0" ref="AN94:AN102">SUM(AG94,AT94)</f>
        <v>302500</v>
      </c>
      <c r="AO94" s="300"/>
      <c r="AP94" s="300"/>
      <c r="AQ94" s="86" t="s">
        <v>1</v>
      </c>
      <c r="AR94" s="87"/>
      <c r="AS94" s="88">
        <f>ROUND(SUM(AS95:AS102),2)</f>
        <v>0</v>
      </c>
      <c r="AT94" s="89">
        <f aca="true" t="shared" si="1" ref="AT94:AT102">ROUND(SUM(AV94:AW94),2)</f>
        <v>52500</v>
      </c>
      <c r="AU94" s="90">
        <f>ROUND(SUM(AU95:AU102),5)</f>
        <v>0</v>
      </c>
      <c r="AV94" s="89">
        <f>ROUND(AZ94*L29,2)</f>
        <v>52500</v>
      </c>
      <c r="AW94" s="89">
        <f>ROUND(BA94*L30,2)</f>
        <v>0</v>
      </c>
      <c r="AX94" s="89">
        <f>ROUND(BB94*L29,2)</f>
        <v>0</v>
      </c>
      <c r="AY94" s="89">
        <f>ROUND(BC94*L30,2)</f>
        <v>0</v>
      </c>
      <c r="AZ94" s="89">
        <f>ROUND(SUM(AZ95:AZ102),2)</f>
        <v>250000</v>
      </c>
      <c r="BA94" s="89">
        <f>ROUND(SUM(BA95:BA102),2)</f>
        <v>0</v>
      </c>
      <c r="BB94" s="89">
        <f>ROUND(SUM(BB95:BB102),2)</f>
        <v>0</v>
      </c>
      <c r="BC94" s="89">
        <f>ROUND(SUM(BC95:BC102),2)</f>
        <v>0</v>
      </c>
      <c r="BD94" s="91">
        <f>ROUND(SUM(BD95:BD102),2)</f>
        <v>0</v>
      </c>
      <c r="BS94" s="92" t="s">
        <v>74</v>
      </c>
      <c r="BT94" s="92" t="s">
        <v>75</v>
      </c>
      <c r="BU94" s="93" t="s">
        <v>76</v>
      </c>
      <c r="BV94" s="92" t="s">
        <v>77</v>
      </c>
      <c r="BW94" s="92" t="s">
        <v>5</v>
      </c>
      <c r="BX94" s="92" t="s">
        <v>78</v>
      </c>
      <c r="CL94" s="92" t="s">
        <v>1</v>
      </c>
    </row>
    <row r="95" spans="1:91" s="7" customFormat="1" ht="24.75" customHeight="1">
      <c r="A95" s="94" t="s">
        <v>79</v>
      </c>
      <c r="B95" s="95"/>
      <c r="C95" s="96"/>
      <c r="D95" s="296" t="s">
        <v>80</v>
      </c>
      <c r="E95" s="296"/>
      <c r="F95" s="296"/>
      <c r="G95" s="296"/>
      <c r="H95" s="296"/>
      <c r="I95" s="97"/>
      <c r="J95" s="296" t="s">
        <v>81</v>
      </c>
      <c r="K95" s="296"/>
      <c r="L95" s="296"/>
      <c r="M95" s="296"/>
      <c r="N95" s="296"/>
      <c r="O95" s="296"/>
      <c r="P95" s="296"/>
      <c r="Q95" s="296"/>
      <c r="R95" s="296"/>
      <c r="S95" s="296"/>
      <c r="T95" s="296"/>
      <c r="U95" s="296"/>
      <c r="V95" s="296"/>
      <c r="W95" s="296"/>
      <c r="X95" s="296"/>
      <c r="Y95" s="296"/>
      <c r="Z95" s="296"/>
      <c r="AA95" s="296"/>
      <c r="AB95" s="296"/>
      <c r="AC95" s="296"/>
      <c r="AD95" s="296"/>
      <c r="AE95" s="296"/>
      <c r="AF95" s="296"/>
      <c r="AG95" s="297">
        <f>'01 - Zateplení fasády, st...'!J30</f>
        <v>0</v>
      </c>
      <c r="AH95" s="298"/>
      <c r="AI95" s="298"/>
      <c r="AJ95" s="298"/>
      <c r="AK95" s="298"/>
      <c r="AL95" s="298"/>
      <c r="AM95" s="298"/>
      <c r="AN95" s="297">
        <f t="shared" si="0"/>
        <v>0</v>
      </c>
      <c r="AO95" s="298"/>
      <c r="AP95" s="298"/>
      <c r="AQ95" s="98" t="s">
        <v>82</v>
      </c>
      <c r="AR95" s="99"/>
      <c r="AS95" s="100">
        <v>0</v>
      </c>
      <c r="AT95" s="101">
        <f t="shared" si="1"/>
        <v>0</v>
      </c>
      <c r="AU95" s="102">
        <f>'01 - Zateplení fasády, st...'!P139</f>
        <v>0</v>
      </c>
      <c r="AV95" s="101">
        <f>'01 - Zateplení fasády, st...'!J33</f>
        <v>0</v>
      </c>
      <c r="AW95" s="101">
        <f>'01 - Zateplení fasády, st...'!J34</f>
        <v>0</v>
      </c>
      <c r="AX95" s="101">
        <f>'01 - Zateplení fasády, st...'!J35</f>
        <v>0</v>
      </c>
      <c r="AY95" s="101">
        <f>'01 - Zateplení fasády, st...'!J36</f>
        <v>0</v>
      </c>
      <c r="AZ95" s="101">
        <f>'01 - Zateplení fasády, st...'!F33</f>
        <v>0</v>
      </c>
      <c r="BA95" s="101">
        <f>'01 - Zateplení fasády, st...'!F34</f>
        <v>0</v>
      </c>
      <c r="BB95" s="101">
        <f>'01 - Zateplení fasády, st...'!F35</f>
        <v>0</v>
      </c>
      <c r="BC95" s="101">
        <f>'01 - Zateplení fasády, st...'!F36</f>
        <v>0</v>
      </c>
      <c r="BD95" s="103">
        <f>'01 - Zateplení fasády, st...'!F37</f>
        <v>0</v>
      </c>
      <c r="BT95" s="104" t="s">
        <v>83</v>
      </c>
      <c r="BV95" s="104" t="s">
        <v>77</v>
      </c>
      <c r="BW95" s="104" t="s">
        <v>84</v>
      </c>
      <c r="BX95" s="104" t="s">
        <v>5</v>
      </c>
      <c r="CL95" s="104" t="s">
        <v>1</v>
      </c>
      <c r="CM95" s="104" t="s">
        <v>85</v>
      </c>
    </row>
    <row r="96" spans="1:91" s="7" customFormat="1" ht="16.5" customHeight="1">
      <c r="A96" s="94" t="s">
        <v>79</v>
      </c>
      <c r="B96" s="95"/>
      <c r="C96" s="96"/>
      <c r="D96" s="296" t="s">
        <v>86</v>
      </c>
      <c r="E96" s="296"/>
      <c r="F96" s="296"/>
      <c r="G96" s="296"/>
      <c r="H96" s="296"/>
      <c r="I96" s="97"/>
      <c r="J96" s="296" t="s">
        <v>87</v>
      </c>
      <c r="K96" s="296"/>
      <c r="L96" s="296"/>
      <c r="M96" s="296"/>
      <c r="N96" s="296"/>
      <c r="O96" s="296"/>
      <c r="P96" s="296"/>
      <c r="Q96" s="296"/>
      <c r="R96" s="296"/>
      <c r="S96" s="296"/>
      <c r="T96" s="296"/>
      <c r="U96" s="296"/>
      <c r="V96" s="296"/>
      <c r="W96" s="296"/>
      <c r="X96" s="296"/>
      <c r="Y96" s="296"/>
      <c r="Z96" s="296"/>
      <c r="AA96" s="296"/>
      <c r="AB96" s="296"/>
      <c r="AC96" s="296"/>
      <c r="AD96" s="296"/>
      <c r="AE96" s="296"/>
      <c r="AF96" s="296"/>
      <c r="AG96" s="297">
        <f>'02 - Zateplení střechy'!J30</f>
        <v>0</v>
      </c>
      <c r="AH96" s="298"/>
      <c r="AI96" s="298"/>
      <c r="AJ96" s="298"/>
      <c r="AK96" s="298"/>
      <c r="AL96" s="298"/>
      <c r="AM96" s="298"/>
      <c r="AN96" s="297">
        <f t="shared" si="0"/>
        <v>0</v>
      </c>
      <c r="AO96" s="298"/>
      <c r="AP96" s="298"/>
      <c r="AQ96" s="98" t="s">
        <v>82</v>
      </c>
      <c r="AR96" s="99"/>
      <c r="AS96" s="100">
        <v>0</v>
      </c>
      <c r="AT96" s="101">
        <f t="shared" si="1"/>
        <v>0</v>
      </c>
      <c r="AU96" s="102">
        <f>'02 - Zateplení střechy'!P129</f>
        <v>0</v>
      </c>
      <c r="AV96" s="101">
        <f>'02 - Zateplení střechy'!J33</f>
        <v>0</v>
      </c>
      <c r="AW96" s="101">
        <f>'02 - Zateplení střechy'!J34</f>
        <v>0</v>
      </c>
      <c r="AX96" s="101">
        <f>'02 - Zateplení střechy'!J35</f>
        <v>0</v>
      </c>
      <c r="AY96" s="101">
        <f>'02 - Zateplení střechy'!J36</f>
        <v>0</v>
      </c>
      <c r="AZ96" s="101">
        <f>'02 - Zateplení střechy'!F33</f>
        <v>0</v>
      </c>
      <c r="BA96" s="101">
        <f>'02 - Zateplení střechy'!F34</f>
        <v>0</v>
      </c>
      <c r="BB96" s="101">
        <f>'02 - Zateplení střechy'!F35</f>
        <v>0</v>
      </c>
      <c r="BC96" s="101">
        <f>'02 - Zateplení střechy'!F36</f>
        <v>0</v>
      </c>
      <c r="BD96" s="103">
        <f>'02 - Zateplení střechy'!F37</f>
        <v>0</v>
      </c>
      <c r="BT96" s="104" t="s">
        <v>83</v>
      </c>
      <c r="BV96" s="104" t="s">
        <v>77</v>
      </c>
      <c r="BW96" s="104" t="s">
        <v>88</v>
      </c>
      <c r="BX96" s="104" t="s">
        <v>5</v>
      </c>
      <c r="CL96" s="104" t="s">
        <v>1</v>
      </c>
      <c r="CM96" s="104" t="s">
        <v>85</v>
      </c>
    </row>
    <row r="97" spans="1:91" s="7" customFormat="1" ht="16.5" customHeight="1">
      <c r="A97" s="94" t="s">
        <v>79</v>
      </c>
      <c r="B97" s="95"/>
      <c r="C97" s="96"/>
      <c r="D97" s="296" t="s">
        <v>89</v>
      </c>
      <c r="E97" s="296"/>
      <c r="F97" s="296"/>
      <c r="G97" s="296"/>
      <c r="H97" s="296"/>
      <c r="I97" s="97"/>
      <c r="J97" s="296" t="s">
        <v>90</v>
      </c>
      <c r="K97" s="296"/>
      <c r="L97" s="296"/>
      <c r="M97" s="296"/>
      <c r="N97" s="296"/>
      <c r="O97" s="296"/>
      <c r="P97" s="296"/>
      <c r="Q97" s="296"/>
      <c r="R97" s="296"/>
      <c r="S97" s="296"/>
      <c r="T97" s="296"/>
      <c r="U97" s="296"/>
      <c r="V97" s="296"/>
      <c r="W97" s="296"/>
      <c r="X97" s="296"/>
      <c r="Y97" s="296"/>
      <c r="Z97" s="296"/>
      <c r="AA97" s="296"/>
      <c r="AB97" s="296"/>
      <c r="AC97" s="296"/>
      <c r="AD97" s="296"/>
      <c r="AE97" s="296"/>
      <c r="AF97" s="296"/>
      <c r="AG97" s="297">
        <f>'03 - Izolace suterénu'!J30</f>
        <v>0</v>
      </c>
      <c r="AH97" s="298"/>
      <c r="AI97" s="298"/>
      <c r="AJ97" s="298"/>
      <c r="AK97" s="298"/>
      <c r="AL97" s="298"/>
      <c r="AM97" s="298"/>
      <c r="AN97" s="297">
        <f t="shared" si="0"/>
        <v>0</v>
      </c>
      <c r="AO97" s="298"/>
      <c r="AP97" s="298"/>
      <c r="AQ97" s="98" t="s">
        <v>82</v>
      </c>
      <c r="AR97" s="99"/>
      <c r="AS97" s="100">
        <v>0</v>
      </c>
      <c r="AT97" s="101">
        <f t="shared" si="1"/>
        <v>0</v>
      </c>
      <c r="AU97" s="102">
        <f>'03 - Izolace suterénu'!P131</f>
        <v>0</v>
      </c>
      <c r="AV97" s="101">
        <f>'03 - Izolace suterénu'!J33</f>
        <v>0</v>
      </c>
      <c r="AW97" s="101">
        <f>'03 - Izolace suterénu'!J34</f>
        <v>0</v>
      </c>
      <c r="AX97" s="101">
        <f>'03 - Izolace suterénu'!J35</f>
        <v>0</v>
      </c>
      <c r="AY97" s="101">
        <f>'03 - Izolace suterénu'!J36</f>
        <v>0</v>
      </c>
      <c r="AZ97" s="101">
        <f>'03 - Izolace suterénu'!F33</f>
        <v>0</v>
      </c>
      <c r="BA97" s="101">
        <f>'03 - Izolace suterénu'!F34</f>
        <v>0</v>
      </c>
      <c r="BB97" s="101">
        <f>'03 - Izolace suterénu'!F35</f>
        <v>0</v>
      </c>
      <c r="BC97" s="101">
        <f>'03 - Izolace suterénu'!F36</f>
        <v>0</v>
      </c>
      <c r="BD97" s="103">
        <f>'03 - Izolace suterénu'!F37</f>
        <v>0</v>
      </c>
      <c r="BT97" s="104" t="s">
        <v>83</v>
      </c>
      <c r="BV97" s="104" t="s">
        <v>77</v>
      </c>
      <c r="BW97" s="104" t="s">
        <v>91</v>
      </c>
      <c r="BX97" s="104" t="s">
        <v>5</v>
      </c>
      <c r="CL97" s="104" t="s">
        <v>1</v>
      </c>
      <c r="CM97" s="104" t="s">
        <v>85</v>
      </c>
    </row>
    <row r="98" spans="1:91" s="7" customFormat="1" ht="24.75" customHeight="1">
      <c r="A98" s="94" t="s">
        <v>79</v>
      </c>
      <c r="B98" s="95"/>
      <c r="C98" s="96"/>
      <c r="D98" s="296" t="s">
        <v>92</v>
      </c>
      <c r="E98" s="296"/>
      <c r="F98" s="296"/>
      <c r="G98" s="296"/>
      <c r="H98" s="296"/>
      <c r="I98" s="97"/>
      <c r="J98" s="296" t="s">
        <v>93</v>
      </c>
      <c r="K98" s="296"/>
      <c r="L98" s="296"/>
      <c r="M98" s="296"/>
      <c r="N98" s="296"/>
      <c r="O98" s="296"/>
      <c r="P98" s="296"/>
      <c r="Q98" s="296"/>
      <c r="R98" s="296"/>
      <c r="S98" s="296"/>
      <c r="T98" s="296"/>
      <c r="U98" s="296"/>
      <c r="V98" s="296"/>
      <c r="W98" s="296"/>
      <c r="X98" s="296"/>
      <c r="Y98" s="296"/>
      <c r="Z98" s="296"/>
      <c r="AA98" s="296"/>
      <c r="AB98" s="296"/>
      <c r="AC98" s="296"/>
      <c r="AD98" s="296"/>
      <c r="AE98" s="296"/>
      <c r="AF98" s="296"/>
      <c r="AG98" s="297">
        <f>'04 - Oprava venkovních sc...'!J30</f>
        <v>0</v>
      </c>
      <c r="AH98" s="298"/>
      <c r="AI98" s="298"/>
      <c r="AJ98" s="298"/>
      <c r="AK98" s="298"/>
      <c r="AL98" s="298"/>
      <c r="AM98" s="298"/>
      <c r="AN98" s="297">
        <f t="shared" si="0"/>
        <v>0</v>
      </c>
      <c r="AO98" s="298"/>
      <c r="AP98" s="298"/>
      <c r="AQ98" s="98" t="s">
        <v>82</v>
      </c>
      <c r="AR98" s="99"/>
      <c r="AS98" s="100">
        <v>0</v>
      </c>
      <c r="AT98" s="101">
        <f t="shared" si="1"/>
        <v>0</v>
      </c>
      <c r="AU98" s="102">
        <f>'04 - Oprava venkovních sc...'!P131</f>
        <v>0</v>
      </c>
      <c r="AV98" s="101">
        <f>'04 - Oprava venkovních sc...'!J33</f>
        <v>0</v>
      </c>
      <c r="AW98" s="101">
        <f>'04 - Oprava venkovních sc...'!J34</f>
        <v>0</v>
      </c>
      <c r="AX98" s="101">
        <f>'04 - Oprava venkovních sc...'!J35</f>
        <v>0</v>
      </c>
      <c r="AY98" s="101">
        <f>'04 - Oprava venkovních sc...'!J36</f>
        <v>0</v>
      </c>
      <c r="AZ98" s="101">
        <f>'04 - Oprava venkovních sc...'!F33</f>
        <v>0</v>
      </c>
      <c r="BA98" s="101">
        <f>'04 - Oprava venkovních sc...'!F34</f>
        <v>0</v>
      </c>
      <c r="BB98" s="101">
        <f>'04 - Oprava venkovních sc...'!F35</f>
        <v>0</v>
      </c>
      <c r="BC98" s="101">
        <f>'04 - Oprava venkovních sc...'!F36</f>
        <v>0</v>
      </c>
      <c r="BD98" s="103">
        <f>'04 - Oprava venkovních sc...'!F37</f>
        <v>0</v>
      </c>
      <c r="BT98" s="104" t="s">
        <v>83</v>
      </c>
      <c r="BV98" s="104" t="s">
        <v>77</v>
      </c>
      <c r="BW98" s="104" t="s">
        <v>94</v>
      </c>
      <c r="BX98" s="104" t="s">
        <v>5</v>
      </c>
      <c r="CL98" s="104" t="s">
        <v>1</v>
      </c>
      <c r="CM98" s="104" t="s">
        <v>85</v>
      </c>
    </row>
    <row r="99" spans="1:91" s="7" customFormat="1" ht="24.75" customHeight="1">
      <c r="A99" s="94" t="s">
        <v>79</v>
      </c>
      <c r="B99" s="95"/>
      <c r="C99" s="96"/>
      <c r="D99" s="296" t="s">
        <v>95</v>
      </c>
      <c r="E99" s="296"/>
      <c r="F99" s="296"/>
      <c r="G99" s="296"/>
      <c r="H99" s="296"/>
      <c r="I99" s="97"/>
      <c r="J99" s="296" t="s">
        <v>96</v>
      </c>
      <c r="K99" s="296"/>
      <c r="L99" s="296"/>
      <c r="M99" s="296"/>
      <c r="N99" s="296"/>
      <c r="O99" s="296"/>
      <c r="P99" s="296"/>
      <c r="Q99" s="296"/>
      <c r="R99" s="296"/>
      <c r="S99" s="296"/>
      <c r="T99" s="296"/>
      <c r="U99" s="296"/>
      <c r="V99" s="296"/>
      <c r="W99" s="296"/>
      <c r="X99" s="296"/>
      <c r="Y99" s="296"/>
      <c r="Z99" s="296"/>
      <c r="AA99" s="296"/>
      <c r="AB99" s="296"/>
      <c r="AC99" s="296"/>
      <c r="AD99" s="296"/>
      <c r="AE99" s="296"/>
      <c r="AF99" s="296"/>
      <c r="AG99" s="297">
        <f>'05 - Oprava venkovního sc...'!J30</f>
        <v>0</v>
      </c>
      <c r="AH99" s="298"/>
      <c r="AI99" s="298"/>
      <c r="AJ99" s="298"/>
      <c r="AK99" s="298"/>
      <c r="AL99" s="298"/>
      <c r="AM99" s="298"/>
      <c r="AN99" s="297">
        <f t="shared" si="0"/>
        <v>0</v>
      </c>
      <c r="AO99" s="298"/>
      <c r="AP99" s="298"/>
      <c r="AQ99" s="98" t="s">
        <v>82</v>
      </c>
      <c r="AR99" s="99"/>
      <c r="AS99" s="100">
        <v>0</v>
      </c>
      <c r="AT99" s="101">
        <f t="shared" si="1"/>
        <v>0</v>
      </c>
      <c r="AU99" s="102">
        <f>'05 - Oprava venkovního sc...'!P130</f>
        <v>0</v>
      </c>
      <c r="AV99" s="101">
        <f>'05 - Oprava venkovního sc...'!J33</f>
        <v>0</v>
      </c>
      <c r="AW99" s="101">
        <f>'05 - Oprava venkovního sc...'!J34</f>
        <v>0</v>
      </c>
      <c r="AX99" s="101">
        <f>'05 - Oprava venkovního sc...'!J35</f>
        <v>0</v>
      </c>
      <c r="AY99" s="101">
        <f>'05 - Oprava venkovního sc...'!J36</f>
        <v>0</v>
      </c>
      <c r="AZ99" s="101">
        <f>'05 - Oprava venkovního sc...'!F33</f>
        <v>0</v>
      </c>
      <c r="BA99" s="101">
        <f>'05 - Oprava venkovního sc...'!F34</f>
        <v>0</v>
      </c>
      <c r="BB99" s="101">
        <f>'05 - Oprava venkovního sc...'!F35</f>
        <v>0</v>
      </c>
      <c r="BC99" s="101">
        <f>'05 - Oprava venkovního sc...'!F36</f>
        <v>0</v>
      </c>
      <c r="BD99" s="103">
        <f>'05 - Oprava venkovního sc...'!F37</f>
        <v>0</v>
      </c>
      <c r="BT99" s="104" t="s">
        <v>83</v>
      </c>
      <c r="BV99" s="104" t="s">
        <v>77</v>
      </c>
      <c r="BW99" s="104" t="s">
        <v>97</v>
      </c>
      <c r="BX99" s="104" t="s">
        <v>5</v>
      </c>
      <c r="CL99" s="104" t="s">
        <v>1</v>
      </c>
      <c r="CM99" s="104" t="s">
        <v>85</v>
      </c>
    </row>
    <row r="100" spans="1:91" s="7" customFormat="1" ht="24.75" customHeight="1">
      <c r="A100" s="94" t="s">
        <v>79</v>
      </c>
      <c r="B100" s="95"/>
      <c r="C100" s="96"/>
      <c r="D100" s="296" t="s">
        <v>98</v>
      </c>
      <c r="E100" s="296"/>
      <c r="F100" s="296"/>
      <c r="G100" s="296"/>
      <c r="H100" s="296"/>
      <c r="I100" s="97"/>
      <c r="J100" s="296" t="s">
        <v>99</v>
      </c>
      <c r="K100" s="296"/>
      <c r="L100" s="296"/>
      <c r="M100" s="296"/>
      <c r="N100" s="296"/>
      <c r="O100" s="296"/>
      <c r="P100" s="296"/>
      <c r="Q100" s="296"/>
      <c r="R100" s="296"/>
      <c r="S100" s="296"/>
      <c r="T100" s="296"/>
      <c r="U100" s="296"/>
      <c r="V100" s="296"/>
      <c r="W100" s="296"/>
      <c r="X100" s="296"/>
      <c r="Y100" s="296"/>
      <c r="Z100" s="296"/>
      <c r="AA100" s="296"/>
      <c r="AB100" s="296"/>
      <c r="AC100" s="296"/>
      <c r="AD100" s="296"/>
      <c r="AE100" s="296"/>
      <c r="AF100" s="296"/>
      <c r="AG100" s="297">
        <f>'06 - Nůžková plošina a ve...'!J30</f>
        <v>0</v>
      </c>
      <c r="AH100" s="298"/>
      <c r="AI100" s="298"/>
      <c r="AJ100" s="298"/>
      <c r="AK100" s="298"/>
      <c r="AL100" s="298"/>
      <c r="AM100" s="298"/>
      <c r="AN100" s="297">
        <f t="shared" si="0"/>
        <v>0</v>
      </c>
      <c r="AO100" s="298"/>
      <c r="AP100" s="298"/>
      <c r="AQ100" s="98" t="s">
        <v>82</v>
      </c>
      <c r="AR100" s="99"/>
      <c r="AS100" s="100">
        <v>0</v>
      </c>
      <c r="AT100" s="101">
        <f t="shared" si="1"/>
        <v>0</v>
      </c>
      <c r="AU100" s="102">
        <f>'06 - Nůžková plošina a ve...'!P129</f>
        <v>0</v>
      </c>
      <c r="AV100" s="101">
        <f>'06 - Nůžková plošina a ve...'!J33</f>
        <v>0</v>
      </c>
      <c r="AW100" s="101">
        <f>'06 - Nůžková plošina a ve...'!J34</f>
        <v>0</v>
      </c>
      <c r="AX100" s="101">
        <f>'06 - Nůžková plošina a ve...'!J35</f>
        <v>0</v>
      </c>
      <c r="AY100" s="101">
        <f>'06 - Nůžková plošina a ve...'!J36</f>
        <v>0</v>
      </c>
      <c r="AZ100" s="101">
        <f>'06 - Nůžková plošina a ve...'!F33</f>
        <v>0</v>
      </c>
      <c r="BA100" s="101">
        <f>'06 - Nůžková plošina a ve...'!F34</f>
        <v>0</v>
      </c>
      <c r="BB100" s="101">
        <f>'06 - Nůžková plošina a ve...'!F35</f>
        <v>0</v>
      </c>
      <c r="BC100" s="101">
        <f>'06 - Nůžková plošina a ve...'!F36</f>
        <v>0</v>
      </c>
      <c r="BD100" s="103">
        <f>'06 - Nůžková plošina a ve...'!F37</f>
        <v>0</v>
      </c>
      <c r="BT100" s="104" t="s">
        <v>83</v>
      </c>
      <c r="BV100" s="104" t="s">
        <v>77</v>
      </c>
      <c r="BW100" s="104" t="s">
        <v>100</v>
      </c>
      <c r="BX100" s="104" t="s">
        <v>5</v>
      </c>
      <c r="CL100" s="104" t="s">
        <v>1</v>
      </c>
      <c r="CM100" s="104" t="s">
        <v>85</v>
      </c>
    </row>
    <row r="101" spans="1:91" s="7" customFormat="1" ht="24.75" customHeight="1">
      <c r="A101" s="94" t="s">
        <v>79</v>
      </c>
      <c r="B101" s="95"/>
      <c r="C101" s="96"/>
      <c r="D101" s="296" t="s">
        <v>101</v>
      </c>
      <c r="E101" s="296"/>
      <c r="F101" s="296"/>
      <c r="G101" s="296"/>
      <c r="H101" s="296"/>
      <c r="I101" s="97"/>
      <c r="J101" s="296" t="s">
        <v>102</v>
      </c>
      <c r="K101" s="296"/>
      <c r="L101" s="296"/>
      <c r="M101" s="296"/>
      <c r="N101" s="296"/>
      <c r="O101" s="296"/>
      <c r="P101" s="296"/>
      <c r="Q101" s="296"/>
      <c r="R101" s="296"/>
      <c r="S101" s="296"/>
      <c r="T101" s="296"/>
      <c r="U101" s="296"/>
      <c r="V101" s="296"/>
      <c r="W101" s="296"/>
      <c r="X101" s="296"/>
      <c r="Y101" s="296"/>
      <c r="Z101" s="296"/>
      <c r="AA101" s="296"/>
      <c r="AB101" s="296"/>
      <c r="AC101" s="296"/>
      <c r="AD101" s="296"/>
      <c r="AE101" s="296"/>
      <c r="AF101" s="296"/>
      <c r="AG101" s="297">
        <f>'07 - Silnoproudá elektrot...'!J30</f>
        <v>0</v>
      </c>
      <c r="AH101" s="298"/>
      <c r="AI101" s="298"/>
      <c r="AJ101" s="298"/>
      <c r="AK101" s="298"/>
      <c r="AL101" s="298"/>
      <c r="AM101" s="298"/>
      <c r="AN101" s="297">
        <f t="shared" si="0"/>
        <v>0</v>
      </c>
      <c r="AO101" s="298"/>
      <c r="AP101" s="298"/>
      <c r="AQ101" s="98" t="s">
        <v>82</v>
      </c>
      <c r="AR101" s="99"/>
      <c r="AS101" s="100">
        <v>0</v>
      </c>
      <c r="AT101" s="101">
        <f t="shared" si="1"/>
        <v>0</v>
      </c>
      <c r="AU101" s="102">
        <f>'07 - Silnoproudá elektrot...'!P118</f>
        <v>0</v>
      </c>
      <c r="AV101" s="101">
        <f>'07 - Silnoproudá elektrot...'!J33</f>
        <v>0</v>
      </c>
      <c r="AW101" s="101">
        <f>'07 - Silnoproudá elektrot...'!J34</f>
        <v>0</v>
      </c>
      <c r="AX101" s="101">
        <f>'07 - Silnoproudá elektrot...'!J35</f>
        <v>0</v>
      </c>
      <c r="AY101" s="101">
        <f>'07 - Silnoproudá elektrot...'!J36</f>
        <v>0</v>
      </c>
      <c r="AZ101" s="101">
        <f>'07 - Silnoproudá elektrot...'!F33</f>
        <v>0</v>
      </c>
      <c r="BA101" s="101">
        <f>'07 - Silnoproudá elektrot...'!F34</f>
        <v>0</v>
      </c>
      <c r="BB101" s="101">
        <f>'07 - Silnoproudá elektrot...'!F35</f>
        <v>0</v>
      </c>
      <c r="BC101" s="101">
        <f>'07 - Silnoproudá elektrot...'!F36</f>
        <v>0</v>
      </c>
      <c r="BD101" s="103">
        <f>'07 - Silnoproudá elektrot...'!F37</f>
        <v>0</v>
      </c>
      <c r="BT101" s="104" t="s">
        <v>83</v>
      </c>
      <c r="BV101" s="104" t="s">
        <v>77</v>
      </c>
      <c r="BW101" s="104" t="s">
        <v>103</v>
      </c>
      <c r="BX101" s="104" t="s">
        <v>5</v>
      </c>
      <c r="CL101" s="104" t="s">
        <v>1</v>
      </c>
      <c r="CM101" s="104" t="s">
        <v>85</v>
      </c>
    </row>
    <row r="102" spans="1:91" s="7" customFormat="1" ht="16.5" customHeight="1">
      <c r="A102" s="94" t="s">
        <v>79</v>
      </c>
      <c r="B102" s="95"/>
      <c r="C102" s="96"/>
      <c r="D102" s="296" t="s">
        <v>104</v>
      </c>
      <c r="E102" s="296"/>
      <c r="F102" s="296"/>
      <c r="G102" s="296"/>
      <c r="H102" s="296"/>
      <c r="I102" s="97"/>
      <c r="J102" s="296" t="s">
        <v>105</v>
      </c>
      <c r="K102" s="296"/>
      <c r="L102" s="296"/>
      <c r="M102" s="296"/>
      <c r="N102" s="296"/>
      <c r="O102" s="296"/>
      <c r="P102" s="296"/>
      <c r="Q102" s="296"/>
      <c r="R102" s="296"/>
      <c r="S102" s="296"/>
      <c r="T102" s="296"/>
      <c r="U102" s="296"/>
      <c r="V102" s="296"/>
      <c r="W102" s="296"/>
      <c r="X102" s="296"/>
      <c r="Y102" s="296"/>
      <c r="Z102" s="296"/>
      <c r="AA102" s="296"/>
      <c r="AB102" s="296"/>
      <c r="AC102" s="296"/>
      <c r="AD102" s="296"/>
      <c r="AE102" s="296"/>
      <c r="AF102" s="296"/>
      <c r="AG102" s="297">
        <f>'VON - Vedlejší a ostatní ...'!J30</f>
        <v>250000</v>
      </c>
      <c r="AH102" s="298"/>
      <c r="AI102" s="298"/>
      <c r="AJ102" s="298"/>
      <c r="AK102" s="298"/>
      <c r="AL102" s="298"/>
      <c r="AM102" s="298"/>
      <c r="AN102" s="297">
        <f t="shared" si="0"/>
        <v>302500</v>
      </c>
      <c r="AO102" s="298"/>
      <c r="AP102" s="298"/>
      <c r="AQ102" s="98" t="s">
        <v>104</v>
      </c>
      <c r="AR102" s="99"/>
      <c r="AS102" s="105">
        <v>0</v>
      </c>
      <c r="AT102" s="106">
        <f t="shared" si="1"/>
        <v>52500</v>
      </c>
      <c r="AU102" s="107">
        <f>'VON - Vedlejší a ostatní ...'!P117</f>
        <v>0</v>
      </c>
      <c r="AV102" s="106">
        <f>'VON - Vedlejší a ostatní ...'!J33</f>
        <v>52500</v>
      </c>
      <c r="AW102" s="106">
        <f>'VON - Vedlejší a ostatní ...'!J34</f>
        <v>0</v>
      </c>
      <c r="AX102" s="106">
        <f>'VON - Vedlejší a ostatní ...'!J35</f>
        <v>0</v>
      </c>
      <c r="AY102" s="106">
        <f>'VON - Vedlejší a ostatní ...'!J36</f>
        <v>0</v>
      </c>
      <c r="AZ102" s="106">
        <f>'VON - Vedlejší a ostatní ...'!F33</f>
        <v>250000</v>
      </c>
      <c r="BA102" s="106">
        <f>'VON - Vedlejší a ostatní ...'!F34</f>
        <v>0</v>
      </c>
      <c r="BB102" s="106">
        <f>'VON - Vedlejší a ostatní ...'!F35</f>
        <v>0</v>
      </c>
      <c r="BC102" s="106">
        <f>'VON - Vedlejší a ostatní ...'!F36</f>
        <v>0</v>
      </c>
      <c r="BD102" s="108">
        <f>'VON - Vedlejší a ostatní ...'!F37</f>
        <v>0</v>
      </c>
      <c r="BT102" s="104" t="s">
        <v>83</v>
      </c>
      <c r="BV102" s="104" t="s">
        <v>77</v>
      </c>
      <c r="BW102" s="104" t="s">
        <v>106</v>
      </c>
      <c r="BX102" s="104" t="s">
        <v>5</v>
      </c>
      <c r="CL102" s="104" t="s">
        <v>1</v>
      </c>
      <c r="CM102" s="104" t="s">
        <v>85</v>
      </c>
    </row>
    <row r="103" spans="1:57" s="2" customFormat="1" ht="30" customHeight="1">
      <c r="A103" s="35"/>
      <c r="B103" s="36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40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</row>
    <row r="104" spans="1:57" s="2" customFormat="1" ht="6.95" customHeight="1">
      <c r="A104" s="35"/>
      <c r="B104" s="55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56"/>
      <c r="AO104" s="56"/>
      <c r="AP104" s="56"/>
      <c r="AQ104" s="56"/>
      <c r="AR104" s="40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</row>
  </sheetData>
  <sheetProtection algorithmName="SHA-512" hashValue="jC6BaOsJJBr3x93FiVrpbY/SyXYm2LLIb+VGpEqTDiv/3EJgKLjhRSnMDggESL8crktdBFSohtdr1MlVNYj08Q==" saltValue="BStWsntxuNzxSEo9Icv2MzNYcz+oa9SSataDfh/kwmUpGXC6Z3GJ0LHDUin5pnz/4DEmekEGoufqNcoBu9dDQQ==" spinCount="100000" sheet="1" objects="1" scenarios="1" formatColumns="0" formatRows="0"/>
  <mergeCells count="70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102:AP102"/>
    <mergeCell ref="AG102:AM102"/>
    <mergeCell ref="AN99:AP99"/>
    <mergeCell ref="AG99:AM99"/>
    <mergeCell ref="AN96:AP96"/>
    <mergeCell ref="AN97:AP97"/>
    <mergeCell ref="L85:AO85"/>
    <mergeCell ref="AM87:AN87"/>
    <mergeCell ref="AM89:AP89"/>
    <mergeCell ref="D102:H102"/>
    <mergeCell ref="J102:AF102"/>
    <mergeCell ref="AG94:AM94"/>
    <mergeCell ref="AN94:AP94"/>
    <mergeCell ref="AN100:AP100"/>
    <mergeCell ref="AG100:AM100"/>
    <mergeCell ref="D100:H100"/>
    <mergeCell ref="J100:AF100"/>
    <mergeCell ref="AN101:AP101"/>
    <mergeCell ref="AG101:AM101"/>
    <mergeCell ref="D101:H101"/>
    <mergeCell ref="J101:AF101"/>
    <mergeCell ref="AN98:AP98"/>
    <mergeCell ref="AG98:AM98"/>
    <mergeCell ref="D98:H98"/>
    <mergeCell ref="J98:AF98"/>
    <mergeCell ref="D95:H95"/>
    <mergeCell ref="AG95:AM95"/>
    <mergeCell ref="J95:AF95"/>
    <mergeCell ref="AN95:AP95"/>
    <mergeCell ref="D99:H99"/>
    <mergeCell ref="J99:AF99"/>
    <mergeCell ref="J96:AF96"/>
    <mergeCell ref="D96:H96"/>
    <mergeCell ref="AG96:AM96"/>
    <mergeCell ref="D97:H97"/>
    <mergeCell ref="J97:AF97"/>
    <mergeCell ref="AG97:AM97"/>
    <mergeCell ref="AS89:AT91"/>
    <mergeCell ref="AM90:AP90"/>
    <mergeCell ref="C92:G92"/>
    <mergeCell ref="AG92:AM92"/>
    <mergeCell ref="I92:AF92"/>
    <mergeCell ref="AN92:AP92"/>
  </mergeCells>
  <hyperlinks>
    <hyperlink ref="A95" location="'01 - Zateplení fasády, st...'!C2" display="/"/>
    <hyperlink ref="A96" location="'02 - Zateplení střechy'!C2" display="/"/>
    <hyperlink ref="A97" location="'03 - Izolace suterénu'!C2" display="/"/>
    <hyperlink ref="A98" location="'04 - Oprava venkovních sc...'!C2" display="/"/>
    <hyperlink ref="A99" location="'05 - Oprava venkovního sc...'!C2" display="/"/>
    <hyperlink ref="A100" location="'06 - Nůžková plošina a ve...'!C2" display="/"/>
    <hyperlink ref="A101" location="'07 - Silnoproudá elektrot...'!C2" display="/"/>
    <hyperlink ref="A102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 topLeftCell="A24">
      <selection activeCell="N38" sqref="N38"/>
    </sheetView>
  </sheetViews>
  <sheetFormatPr defaultColWidth="9.140625" defaultRowHeight="12"/>
  <cols>
    <col min="1" max="1" width="5.7109375" style="0" customWidth="1"/>
    <col min="2" max="2" width="5.00390625" style="0" customWidth="1"/>
    <col min="3" max="3" width="60.421875" style="0" customWidth="1"/>
    <col min="4" max="4" width="7.28125" style="0" customWidth="1"/>
    <col min="5" max="5" width="6.8515625" style="0" customWidth="1"/>
    <col min="6" max="6" width="14.8515625" style="0" customWidth="1"/>
    <col min="7" max="7" width="18.140625" style="0" customWidth="1"/>
  </cols>
  <sheetData>
    <row r="1" spans="1:7" ht="12.75">
      <c r="A1" s="334"/>
      <c r="B1" s="335"/>
      <c r="C1" s="335" t="s">
        <v>2436</v>
      </c>
      <c r="D1" s="335"/>
      <c r="E1" s="336"/>
      <c r="F1" s="337"/>
      <c r="G1" s="338"/>
    </row>
    <row r="2" spans="1:7" ht="12">
      <c r="A2" s="339"/>
      <c r="B2" s="339"/>
      <c r="C2" s="339"/>
      <c r="D2" s="339"/>
      <c r="E2" s="340"/>
      <c r="F2" s="341"/>
      <c r="G2" s="341"/>
    </row>
    <row r="3" spans="1:7" ht="12">
      <c r="A3" s="342" t="s">
        <v>139</v>
      </c>
      <c r="B3" s="343" t="s">
        <v>60</v>
      </c>
      <c r="C3" s="342" t="s">
        <v>57</v>
      </c>
      <c r="D3" s="343" t="s">
        <v>140</v>
      </c>
      <c r="E3" s="342" t="s">
        <v>141</v>
      </c>
      <c r="F3" s="344" t="s">
        <v>2437</v>
      </c>
      <c r="G3" s="344" t="s">
        <v>2438</v>
      </c>
    </row>
    <row r="4" spans="1:7" ht="12.75">
      <c r="A4" s="345"/>
      <c r="B4" s="346"/>
      <c r="C4" s="347" t="s">
        <v>2439</v>
      </c>
      <c r="D4" s="348"/>
      <c r="E4" s="349"/>
      <c r="F4" s="350"/>
      <c r="G4" s="351"/>
    </row>
    <row r="5" spans="1:7" ht="12">
      <c r="A5" s="340"/>
      <c r="B5" s="352"/>
      <c r="C5" s="340"/>
      <c r="D5" s="340"/>
      <c r="E5" s="340"/>
      <c r="F5" s="341"/>
      <c r="G5" s="341"/>
    </row>
    <row r="6" spans="1:7" ht="56.25">
      <c r="A6" s="353" t="s">
        <v>2440</v>
      </c>
      <c r="B6" s="354" t="s">
        <v>304</v>
      </c>
      <c r="C6" s="355" t="s">
        <v>2441</v>
      </c>
      <c r="D6" s="356" t="s">
        <v>2442</v>
      </c>
      <c r="E6" s="357">
        <v>1</v>
      </c>
      <c r="F6" s="210"/>
      <c r="G6" s="358">
        <f aca="true" t="shared" si="0" ref="G6:G33">(E6*F6)</f>
        <v>0</v>
      </c>
    </row>
    <row r="7" spans="1:7" ht="56.25">
      <c r="A7" s="353" t="s">
        <v>2443</v>
      </c>
      <c r="B7" s="354" t="s">
        <v>304</v>
      </c>
      <c r="C7" s="355" t="s">
        <v>2444</v>
      </c>
      <c r="D7" s="356" t="s">
        <v>2442</v>
      </c>
      <c r="E7" s="357">
        <v>1</v>
      </c>
      <c r="F7" s="210"/>
      <c r="G7" s="358">
        <f t="shared" si="0"/>
        <v>0</v>
      </c>
    </row>
    <row r="8" spans="1:7" ht="56.25">
      <c r="A8" s="353" t="s">
        <v>2445</v>
      </c>
      <c r="B8" s="354" t="s">
        <v>304</v>
      </c>
      <c r="C8" s="359" t="s">
        <v>2446</v>
      </c>
      <c r="D8" s="356" t="s">
        <v>2442</v>
      </c>
      <c r="E8" s="357">
        <v>1</v>
      </c>
      <c r="F8" s="210"/>
      <c r="G8" s="358">
        <f t="shared" si="0"/>
        <v>0</v>
      </c>
    </row>
    <row r="9" spans="1:7" ht="22.5">
      <c r="A9" s="353" t="s">
        <v>2447</v>
      </c>
      <c r="B9" s="354" t="s">
        <v>304</v>
      </c>
      <c r="C9" s="359" t="s">
        <v>2448</v>
      </c>
      <c r="D9" s="360" t="s">
        <v>2442</v>
      </c>
      <c r="E9" s="360">
        <v>2</v>
      </c>
      <c r="F9" s="210"/>
      <c r="G9" s="358">
        <f t="shared" si="0"/>
        <v>0</v>
      </c>
    </row>
    <row r="10" spans="1:7" ht="33.75">
      <c r="A10" s="353" t="s">
        <v>2449</v>
      </c>
      <c r="B10" s="354" t="s">
        <v>304</v>
      </c>
      <c r="C10" s="359" t="s">
        <v>2450</v>
      </c>
      <c r="D10" s="356" t="s">
        <v>2442</v>
      </c>
      <c r="E10" s="357">
        <v>1</v>
      </c>
      <c r="F10" s="210"/>
      <c r="G10" s="358">
        <f t="shared" si="0"/>
        <v>0</v>
      </c>
    </row>
    <row r="11" spans="1:7" ht="33.75">
      <c r="A11" s="353" t="s">
        <v>2451</v>
      </c>
      <c r="B11" s="354" t="s">
        <v>304</v>
      </c>
      <c r="C11" s="359" t="s">
        <v>2452</v>
      </c>
      <c r="D11" s="357" t="s">
        <v>2442</v>
      </c>
      <c r="E11" s="357">
        <v>1</v>
      </c>
      <c r="F11" s="210"/>
      <c r="G11" s="358">
        <f t="shared" si="0"/>
        <v>0</v>
      </c>
    </row>
    <row r="12" spans="1:7" ht="33.75">
      <c r="A12" s="353" t="s">
        <v>2453</v>
      </c>
      <c r="B12" s="354" t="s">
        <v>304</v>
      </c>
      <c r="C12" s="359" t="s">
        <v>2454</v>
      </c>
      <c r="D12" s="357" t="s">
        <v>2442</v>
      </c>
      <c r="E12" s="357">
        <v>1</v>
      </c>
      <c r="F12" s="210"/>
      <c r="G12" s="358">
        <f t="shared" si="0"/>
        <v>0</v>
      </c>
    </row>
    <row r="13" spans="1:7" ht="33.75">
      <c r="A13" s="353" t="s">
        <v>2455</v>
      </c>
      <c r="B13" s="354" t="s">
        <v>304</v>
      </c>
      <c r="C13" s="359" t="s">
        <v>2456</v>
      </c>
      <c r="D13" s="357" t="s">
        <v>2442</v>
      </c>
      <c r="E13" s="357">
        <v>1</v>
      </c>
      <c r="F13" s="210"/>
      <c r="G13" s="358">
        <f t="shared" si="0"/>
        <v>0</v>
      </c>
    </row>
    <row r="14" spans="1:7" ht="22.5">
      <c r="A14" s="353" t="s">
        <v>2457</v>
      </c>
      <c r="B14" s="354" t="s">
        <v>304</v>
      </c>
      <c r="C14" s="359" t="s">
        <v>2458</v>
      </c>
      <c r="D14" s="357" t="s">
        <v>2442</v>
      </c>
      <c r="E14" s="357">
        <v>40</v>
      </c>
      <c r="F14" s="210"/>
      <c r="G14" s="358">
        <f t="shared" si="0"/>
        <v>0</v>
      </c>
    </row>
    <row r="15" spans="1:7" ht="22.5">
      <c r="A15" s="361" t="s">
        <v>2459</v>
      </c>
      <c r="B15" s="352" t="s">
        <v>304</v>
      </c>
      <c r="C15" s="362" t="s">
        <v>2460</v>
      </c>
      <c r="D15" s="360" t="s">
        <v>2442</v>
      </c>
      <c r="E15" s="360">
        <v>14</v>
      </c>
      <c r="F15" s="210"/>
      <c r="G15" s="358">
        <f t="shared" si="0"/>
        <v>0</v>
      </c>
    </row>
    <row r="16" spans="1:7" ht="22.5">
      <c r="A16" s="353" t="s">
        <v>2461</v>
      </c>
      <c r="B16" s="354" t="s">
        <v>304</v>
      </c>
      <c r="C16" s="359" t="s">
        <v>2462</v>
      </c>
      <c r="D16" s="356" t="s">
        <v>2442</v>
      </c>
      <c r="E16" s="356">
        <v>18</v>
      </c>
      <c r="F16" s="210"/>
      <c r="G16" s="358">
        <f t="shared" si="0"/>
        <v>0</v>
      </c>
    </row>
    <row r="17" spans="1:7" ht="22.5">
      <c r="A17" s="361" t="s">
        <v>2463</v>
      </c>
      <c r="B17" s="352" t="s">
        <v>304</v>
      </c>
      <c r="C17" s="363" t="s">
        <v>2464</v>
      </c>
      <c r="D17" s="360" t="s">
        <v>2442</v>
      </c>
      <c r="E17" s="360">
        <v>4</v>
      </c>
      <c r="F17" s="210"/>
      <c r="G17" s="358">
        <f t="shared" si="0"/>
        <v>0</v>
      </c>
    </row>
    <row r="18" spans="1:7" ht="12">
      <c r="A18" s="361" t="s">
        <v>2465</v>
      </c>
      <c r="B18" s="352" t="s">
        <v>304</v>
      </c>
      <c r="C18" s="362" t="s">
        <v>2466</v>
      </c>
      <c r="D18" s="360" t="s">
        <v>2442</v>
      </c>
      <c r="E18" s="361">
        <v>4</v>
      </c>
      <c r="F18" s="210"/>
      <c r="G18" s="358">
        <f t="shared" si="0"/>
        <v>0</v>
      </c>
    </row>
    <row r="19" spans="1:7" ht="22.5">
      <c r="A19" s="353" t="s">
        <v>2467</v>
      </c>
      <c r="B19" s="354" t="s">
        <v>304</v>
      </c>
      <c r="C19" s="359" t="s">
        <v>2468</v>
      </c>
      <c r="D19" s="357" t="s">
        <v>2442</v>
      </c>
      <c r="E19" s="353">
        <v>12</v>
      </c>
      <c r="F19" s="210"/>
      <c r="G19" s="358">
        <f t="shared" si="0"/>
        <v>0</v>
      </c>
    </row>
    <row r="20" spans="1:7" ht="22.5">
      <c r="A20" s="353" t="s">
        <v>2469</v>
      </c>
      <c r="B20" s="354" t="s">
        <v>304</v>
      </c>
      <c r="C20" s="359" t="s">
        <v>2470</v>
      </c>
      <c r="D20" s="356" t="s">
        <v>2442</v>
      </c>
      <c r="E20" s="353">
        <v>16</v>
      </c>
      <c r="F20" s="210"/>
      <c r="G20" s="358">
        <f t="shared" si="0"/>
        <v>0</v>
      </c>
    </row>
    <row r="21" spans="1:7" ht="22.5">
      <c r="A21" s="353" t="s">
        <v>2471</v>
      </c>
      <c r="B21" s="354" t="s">
        <v>304</v>
      </c>
      <c r="C21" s="359" t="s">
        <v>2472</v>
      </c>
      <c r="D21" s="357" t="s">
        <v>2442</v>
      </c>
      <c r="E21" s="353">
        <v>24</v>
      </c>
      <c r="F21" s="210"/>
      <c r="G21" s="358">
        <f t="shared" si="0"/>
        <v>0</v>
      </c>
    </row>
    <row r="22" spans="1:7" ht="22.5">
      <c r="A22" s="361" t="s">
        <v>2473</v>
      </c>
      <c r="B22" s="352" t="s">
        <v>304</v>
      </c>
      <c r="C22" s="363" t="s">
        <v>2474</v>
      </c>
      <c r="D22" s="360" t="s">
        <v>2442</v>
      </c>
      <c r="E22" s="361">
        <v>2</v>
      </c>
      <c r="F22" s="210"/>
      <c r="G22" s="364">
        <f t="shared" si="0"/>
        <v>0</v>
      </c>
    </row>
    <row r="23" spans="1:7" ht="22.5">
      <c r="A23" s="361" t="s">
        <v>2475</v>
      </c>
      <c r="B23" s="352" t="s">
        <v>304</v>
      </c>
      <c r="C23" s="363" t="s">
        <v>2476</v>
      </c>
      <c r="D23" s="360" t="s">
        <v>2442</v>
      </c>
      <c r="E23" s="361">
        <v>2</v>
      </c>
      <c r="F23" s="210"/>
      <c r="G23" s="364">
        <f t="shared" si="0"/>
        <v>0</v>
      </c>
    </row>
    <row r="24" spans="1:7" ht="12">
      <c r="A24" s="361" t="s">
        <v>2477</v>
      </c>
      <c r="B24" s="352" t="s">
        <v>304</v>
      </c>
      <c r="C24" s="363" t="s">
        <v>2478</v>
      </c>
      <c r="D24" s="360" t="s">
        <v>276</v>
      </c>
      <c r="E24" s="360">
        <v>170</v>
      </c>
      <c r="F24" s="210"/>
      <c r="G24" s="364">
        <f t="shared" si="0"/>
        <v>0</v>
      </c>
    </row>
    <row r="25" spans="1:7" ht="12">
      <c r="A25" s="361" t="s">
        <v>2479</v>
      </c>
      <c r="B25" s="352" t="s">
        <v>304</v>
      </c>
      <c r="C25" s="362" t="s">
        <v>2480</v>
      </c>
      <c r="D25" s="360" t="s">
        <v>276</v>
      </c>
      <c r="E25" s="360">
        <v>22</v>
      </c>
      <c r="F25" s="210"/>
      <c r="G25" s="364">
        <f t="shared" si="0"/>
        <v>0</v>
      </c>
    </row>
    <row r="26" spans="1:7" ht="12">
      <c r="A26" s="361" t="s">
        <v>2481</v>
      </c>
      <c r="B26" s="352" t="s">
        <v>304</v>
      </c>
      <c r="C26" s="362" t="s">
        <v>2482</v>
      </c>
      <c r="D26" s="360" t="s">
        <v>2442</v>
      </c>
      <c r="E26" s="361">
        <v>4</v>
      </c>
      <c r="F26" s="210"/>
      <c r="G26" s="364">
        <f t="shared" si="0"/>
        <v>0</v>
      </c>
    </row>
    <row r="27" spans="1:7" ht="22.5">
      <c r="A27" s="361" t="s">
        <v>2483</v>
      </c>
      <c r="B27" s="352" t="s">
        <v>304</v>
      </c>
      <c r="C27" s="362" t="s">
        <v>2484</v>
      </c>
      <c r="D27" s="365" t="s">
        <v>2442</v>
      </c>
      <c r="E27" s="361">
        <v>4</v>
      </c>
      <c r="F27" s="210"/>
      <c r="G27" s="364">
        <f t="shared" si="0"/>
        <v>0</v>
      </c>
    </row>
    <row r="28" spans="1:7" ht="45">
      <c r="A28" s="353" t="s">
        <v>2485</v>
      </c>
      <c r="B28" s="354" t="s">
        <v>304</v>
      </c>
      <c r="C28" s="355" t="s">
        <v>2486</v>
      </c>
      <c r="D28" s="357" t="s">
        <v>2442</v>
      </c>
      <c r="E28" s="353">
        <v>1</v>
      </c>
      <c r="F28" s="210"/>
      <c r="G28" s="358">
        <f t="shared" si="0"/>
        <v>0</v>
      </c>
    </row>
    <row r="29" spans="1:7" ht="12">
      <c r="A29" s="363" t="s">
        <v>2487</v>
      </c>
      <c r="B29" s="366" t="s">
        <v>304</v>
      </c>
      <c r="C29" s="340" t="s">
        <v>2488</v>
      </c>
      <c r="D29" s="360" t="s">
        <v>2442</v>
      </c>
      <c r="E29" s="340">
        <v>1</v>
      </c>
      <c r="F29" s="210"/>
      <c r="G29" s="358">
        <f t="shared" si="0"/>
        <v>0</v>
      </c>
    </row>
    <row r="30" spans="1:7" ht="33.75">
      <c r="A30" s="355" t="s">
        <v>2489</v>
      </c>
      <c r="B30" s="367" t="s">
        <v>304</v>
      </c>
      <c r="C30" s="355" t="s">
        <v>2490</v>
      </c>
      <c r="D30" s="357" t="s">
        <v>276</v>
      </c>
      <c r="E30" s="353">
        <v>140</v>
      </c>
      <c r="F30" s="210"/>
      <c r="G30" s="358">
        <f t="shared" si="0"/>
        <v>0</v>
      </c>
    </row>
    <row r="31" spans="1:7" ht="22.5">
      <c r="A31" s="363" t="s">
        <v>2491</v>
      </c>
      <c r="B31" s="366" t="s">
        <v>304</v>
      </c>
      <c r="C31" s="363" t="s">
        <v>2492</v>
      </c>
      <c r="D31" s="360" t="s">
        <v>276</v>
      </c>
      <c r="E31" s="361">
        <v>60</v>
      </c>
      <c r="F31" s="210"/>
      <c r="G31" s="364">
        <f t="shared" si="0"/>
        <v>0</v>
      </c>
    </row>
    <row r="32" spans="1:7" ht="12">
      <c r="A32" s="363" t="s">
        <v>2493</v>
      </c>
      <c r="B32" s="366" t="s">
        <v>304</v>
      </c>
      <c r="C32" s="363" t="s">
        <v>2494</v>
      </c>
      <c r="D32" s="360" t="s">
        <v>2442</v>
      </c>
      <c r="E32" s="361">
        <v>50</v>
      </c>
      <c r="F32" s="210"/>
      <c r="G32" s="364">
        <f t="shared" si="0"/>
        <v>0</v>
      </c>
    </row>
    <row r="33" spans="1:7" ht="12">
      <c r="A33" s="363" t="s">
        <v>2495</v>
      </c>
      <c r="B33" s="366" t="s">
        <v>304</v>
      </c>
      <c r="C33" s="363" t="s">
        <v>2496</v>
      </c>
      <c r="D33" s="360" t="s">
        <v>276</v>
      </c>
      <c r="E33" s="361">
        <v>18</v>
      </c>
      <c r="F33" s="210"/>
      <c r="G33" s="364">
        <f t="shared" si="0"/>
        <v>0</v>
      </c>
    </row>
    <row r="34" spans="1:7" ht="12">
      <c r="A34" s="361" t="s">
        <v>2497</v>
      </c>
      <c r="B34" s="366" t="s">
        <v>304</v>
      </c>
      <c r="C34" s="363" t="s">
        <v>2498</v>
      </c>
      <c r="D34" s="360" t="s">
        <v>276</v>
      </c>
      <c r="E34" s="368">
        <v>18</v>
      </c>
      <c r="F34" s="210"/>
      <c r="G34" s="369">
        <f>E34*F34</f>
        <v>0</v>
      </c>
    </row>
    <row r="35" spans="1:7" ht="22.5">
      <c r="A35" s="363" t="s">
        <v>2499</v>
      </c>
      <c r="B35" s="366" t="s">
        <v>304</v>
      </c>
      <c r="C35" s="363" t="s">
        <v>2500</v>
      </c>
      <c r="D35" s="365" t="s">
        <v>187</v>
      </c>
      <c r="E35" s="361">
        <v>65</v>
      </c>
      <c r="F35" s="210"/>
      <c r="G35" s="364">
        <f>(E35*F35)</f>
        <v>0</v>
      </c>
    </row>
    <row r="36" spans="1:7" ht="12">
      <c r="A36" s="361" t="s">
        <v>2501</v>
      </c>
      <c r="B36" s="366" t="s">
        <v>304</v>
      </c>
      <c r="C36" s="361" t="s">
        <v>2502</v>
      </c>
      <c r="D36" s="370" t="s">
        <v>187</v>
      </c>
      <c r="E36" s="361">
        <v>130</v>
      </c>
      <c r="F36" s="210"/>
      <c r="G36" s="364">
        <f>(E36*F36)</f>
        <v>0</v>
      </c>
    </row>
    <row r="37" spans="1:7" ht="12">
      <c r="A37" s="361" t="s">
        <v>2503</v>
      </c>
      <c r="B37" s="366" t="s">
        <v>304</v>
      </c>
      <c r="C37" s="361" t="s">
        <v>2504</v>
      </c>
      <c r="D37" s="360" t="s">
        <v>1648</v>
      </c>
      <c r="E37" s="363">
        <v>30</v>
      </c>
      <c r="F37" s="210"/>
      <c r="G37" s="369">
        <f>E37*F37</f>
        <v>0</v>
      </c>
    </row>
    <row r="38" spans="1:7" ht="12.75">
      <c r="A38" s="371"/>
      <c r="B38" s="371"/>
      <c r="C38" s="371"/>
      <c r="D38" s="371"/>
      <c r="E38" s="371"/>
      <c r="F38" s="372"/>
      <c r="G38" s="372"/>
    </row>
    <row r="39" spans="1:7" ht="12.75">
      <c r="A39" s="373"/>
      <c r="B39" s="373"/>
      <c r="C39" s="373"/>
      <c r="D39" s="373"/>
      <c r="E39" s="373"/>
      <c r="F39" s="374"/>
      <c r="G39" s="375">
        <f>SUM(G6:G38)</f>
        <v>0</v>
      </c>
    </row>
    <row r="40" spans="1:7" ht="12.75">
      <c r="A40" s="373"/>
      <c r="B40" s="373"/>
      <c r="C40" s="373"/>
      <c r="D40" s="373"/>
      <c r="E40" s="373"/>
      <c r="F40" s="374"/>
      <c r="G40" s="374"/>
    </row>
    <row r="41" spans="1:7" ht="12.75">
      <c r="A41" s="376"/>
      <c r="B41" s="377"/>
      <c r="C41" s="347" t="s">
        <v>2505</v>
      </c>
      <c r="D41" s="347"/>
      <c r="E41" s="377"/>
      <c r="F41" s="378"/>
      <c r="G41" s="379"/>
    </row>
    <row r="42" spans="1:7" ht="12">
      <c r="A42" s="380"/>
      <c r="B42" s="380"/>
      <c r="C42" s="380"/>
      <c r="D42" s="380"/>
      <c r="E42" s="380"/>
      <c r="F42" s="381"/>
      <c r="G42" s="381"/>
    </row>
    <row r="43" spans="1:7" ht="12.75">
      <c r="A43" s="380" t="s">
        <v>2440</v>
      </c>
      <c r="B43" s="380"/>
      <c r="C43" s="373" t="s">
        <v>2506</v>
      </c>
      <c r="D43" s="380"/>
      <c r="E43" s="380"/>
      <c r="F43" s="381"/>
      <c r="G43" s="375">
        <f>(G39)*3%</f>
        <v>0</v>
      </c>
    </row>
    <row r="44" spans="1:7" ht="12.75">
      <c r="A44" s="373"/>
      <c r="B44" s="373"/>
      <c r="C44" s="373"/>
      <c r="D44" s="373"/>
      <c r="E44" s="373"/>
      <c r="F44" s="374"/>
      <c r="G44" s="374"/>
    </row>
    <row r="45" spans="1:7" ht="12">
      <c r="A45" s="382"/>
      <c r="B45" s="383"/>
      <c r="C45" s="383"/>
      <c r="D45" s="383"/>
      <c r="E45" s="383"/>
      <c r="F45" s="384"/>
      <c r="G45" s="385"/>
    </row>
    <row r="46" spans="1:7" ht="12.75">
      <c r="A46" s="386"/>
      <c r="B46" s="387"/>
      <c r="C46" s="387" t="s">
        <v>2507</v>
      </c>
      <c r="D46" s="387"/>
      <c r="E46" s="387"/>
      <c r="F46" s="388"/>
      <c r="G46" s="389">
        <f>G43+G39</f>
        <v>0</v>
      </c>
    </row>
    <row r="47" spans="1:7" ht="12">
      <c r="A47" s="390"/>
      <c r="B47" s="391"/>
      <c r="C47" s="391"/>
      <c r="D47" s="391"/>
      <c r="E47" s="391"/>
      <c r="F47" s="392"/>
      <c r="G47" s="393"/>
    </row>
  </sheetData>
  <sheetProtection algorithmName="SHA-512" hashValue="n5bYA5YMeExiPM0tUTzPBv9QLA0OS9OYysx9ggaR3usVle7ZQwCXKoULQUlQHnb+2sqfyOF3Hhbua5xJuF1NBQ==" saltValue="C27oVsIaEj3Rfs43nzhhjQ==" spinCount="100000" sheet="1" objects="1" scenarios="1"/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abSelected="1" workbookViewId="0" topLeftCell="A1">
      <selection activeCell="F54" sqref="F54"/>
    </sheetView>
  </sheetViews>
  <sheetFormatPr defaultColWidth="9.140625" defaultRowHeight="12"/>
  <cols>
    <col min="1" max="1" width="5.28125" style="0" customWidth="1"/>
    <col min="2" max="2" width="6.28125" style="0" customWidth="1"/>
    <col min="3" max="3" width="50.00390625" style="0" customWidth="1"/>
    <col min="4" max="5" width="6.28125" style="0" customWidth="1"/>
    <col min="6" max="6" width="14.140625" style="0" customWidth="1"/>
    <col min="7" max="7" width="15.140625" style="0" customWidth="1"/>
  </cols>
  <sheetData>
    <row r="1" spans="1:7" ht="12.75">
      <c r="A1" s="395"/>
      <c r="B1" s="335"/>
      <c r="C1" s="335" t="s">
        <v>2508</v>
      </c>
      <c r="D1" s="335"/>
      <c r="E1" s="336"/>
      <c r="F1" s="337"/>
      <c r="G1" s="338"/>
    </row>
    <row r="2" spans="1:7" ht="12">
      <c r="A2" s="340"/>
      <c r="B2" s="340"/>
      <c r="C2" s="340"/>
      <c r="D2" s="340"/>
      <c r="E2" s="340"/>
      <c r="F2" s="341"/>
      <c r="G2" s="341"/>
    </row>
    <row r="3" spans="1:7" ht="12">
      <c r="A3" s="342" t="s">
        <v>139</v>
      </c>
      <c r="B3" s="343" t="s">
        <v>60</v>
      </c>
      <c r="C3" s="342" t="s">
        <v>57</v>
      </c>
      <c r="D3" s="342" t="s">
        <v>140</v>
      </c>
      <c r="E3" s="342" t="s">
        <v>141</v>
      </c>
      <c r="F3" s="344" t="s">
        <v>2437</v>
      </c>
      <c r="G3" s="344" t="s">
        <v>2438</v>
      </c>
    </row>
    <row r="4" spans="1:7" ht="12.75">
      <c r="A4" s="396"/>
      <c r="B4" s="397"/>
      <c r="C4" s="347" t="s">
        <v>2509</v>
      </c>
      <c r="D4" s="347"/>
      <c r="E4" s="347"/>
      <c r="F4" s="398"/>
      <c r="G4" s="399"/>
    </row>
    <row r="5" spans="1:7" ht="12">
      <c r="A5" s="340"/>
      <c r="B5" s="352"/>
      <c r="C5" s="340"/>
      <c r="D5" s="340"/>
      <c r="E5" s="340"/>
      <c r="F5" s="341"/>
      <c r="G5" s="341"/>
    </row>
    <row r="6" spans="1:7" ht="67.5">
      <c r="A6" s="353" t="s">
        <v>2440</v>
      </c>
      <c r="B6" s="354" t="s">
        <v>156</v>
      </c>
      <c r="C6" s="355" t="s">
        <v>2510</v>
      </c>
      <c r="D6" s="356" t="s">
        <v>2442</v>
      </c>
      <c r="E6" s="357">
        <v>1</v>
      </c>
      <c r="F6" s="210"/>
      <c r="G6" s="358">
        <f>(E6*F6)</f>
        <v>0</v>
      </c>
    </row>
    <row r="7" spans="1:7" ht="67.5">
      <c r="A7" s="353" t="s">
        <v>2443</v>
      </c>
      <c r="B7" s="354" t="s">
        <v>156</v>
      </c>
      <c r="C7" s="355" t="s">
        <v>2511</v>
      </c>
      <c r="D7" s="356" t="s">
        <v>2442</v>
      </c>
      <c r="E7" s="357">
        <v>1</v>
      </c>
      <c r="F7" s="210"/>
      <c r="G7" s="358">
        <f aca="true" t="shared" si="0" ref="G7:G26">(E7*F7)</f>
        <v>0</v>
      </c>
    </row>
    <row r="8" spans="1:7" ht="78.75">
      <c r="A8" s="353" t="s">
        <v>2445</v>
      </c>
      <c r="B8" s="354" t="s">
        <v>156</v>
      </c>
      <c r="C8" s="359" t="s">
        <v>2512</v>
      </c>
      <c r="D8" s="356" t="s">
        <v>2442</v>
      </c>
      <c r="E8" s="357">
        <v>1</v>
      </c>
      <c r="F8" s="210"/>
      <c r="G8" s="358">
        <f t="shared" si="0"/>
        <v>0</v>
      </c>
    </row>
    <row r="9" spans="1:7" ht="22.5">
      <c r="A9" s="361" t="s">
        <v>2447</v>
      </c>
      <c r="B9" s="352" t="s">
        <v>156</v>
      </c>
      <c r="C9" s="362" t="s">
        <v>2448</v>
      </c>
      <c r="D9" s="365" t="s">
        <v>2442</v>
      </c>
      <c r="E9" s="360">
        <v>2</v>
      </c>
      <c r="F9" s="210"/>
      <c r="G9" s="364">
        <f t="shared" si="0"/>
        <v>0</v>
      </c>
    </row>
    <row r="10" spans="1:7" ht="33.75">
      <c r="A10" s="353" t="s">
        <v>2449</v>
      </c>
      <c r="B10" s="354" t="s">
        <v>156</v>
      </c>
      <c r="C10" s="359" t="s">
        <v>2513</v>
      </c>
      <c r="D10" s="356" t="s">
        <v>2442</v>
      </c>
      <c r="E10" s="357">
        <v>1</v>
      </c>
      <c r="F10" s="210"/>
      <c r="G10" s="358">
        <f t="shared" si="0"/>
        <v>0</v>
      </c>
    </row>
    <row r="11" spans="1:7" ht="33.75">
      <c r="A11" s="353" t="s">
        <v>2451</v>
      </c>
      <c r="B11" s="354" t="s">
        <v>156</v>
      </c>
      <c r="C11" s="359" t="s">
        <v>2452</v>
      </c>
      <c r="D11" s="357" t="s">
        <v>2442</v>
      </c>
      <c r="E11" s="357">
        <v>1</v>
      </c>
      <c r="F11" s="210"/>
      <c r="G11" s="358">
        <f t="shared" si="0"/>
        <v>0</v>
      </c>
    </row>
    <row r="12" spans="1:7" ht="33.75">
      <c r="A12" s="353" t="s">
        <v>2453</v>
      </c>
      <c r="B12" s="354" t="s">
        <v>156</v>
      </c>
      <c r="C12" s="359" t="s">
        <v>2454</v>
      </c>
      <c r="D12" s="357" t="s">
        <v>2442</v>
      </c>
      <c r="E12" s="357">
        <v>1</v>
      </c>
      <c r="F12" s="210"/>
      <c r="G12" s="358">
        <f t="shared" si="0"/>
        <v>0</v>
      </c>
    </row>
    <row r="13" spans="1:7" ht="45">
      <c r="A13" s="353" t="s">
        <v>2455</v>
      </c>
      <c r="B13" s="354" t="s">
        <v>156</v>
      </c>
      <c r="C13" s="359" t="s">
        <v>2514</v>
      </c>
      <c r="D13" s="357" t="s">
        <v>2442</v>
      </c>
      <c r="E13" s="357">
        <v>1</v>
      </c>
      <c r="F13" s="210"/>
      <c r="G13" s="358">
        <f t="shared" si="0"/>
        <v>0</v>
      </c>
    </row>
    <row r="14" spans="1:7" ht="12">
      <c r="A14" s="361" t="s">
        <v>2457</v>
      </c>
      <c r="B14" s="352" t="s">
        <v>156</v>
      </c>
      <c r="C14" s="361" t="s">
        <v>2464</v>
      </c>
      <c r="D14" s="365" t="s">
        <v>2442</v>
      </c>
      <c r="E14" s="360">
        <v>4</v>
      </c>
      <c r="F14" s="210"/>
      <c r="G14" s="364">
        <f t="shared" si="0"/>
        <v>0</v>
      </c>
    </row>
    <row r="15" spans="1:7" ht="12">
      <c r="A15" s="361" t="s">
        <v>2459</v>
      </c>
      <c r="B15" s="352" t="s">
        <v>156</v>
      </c>
      <c r="C15" s="361" t="s">
        <v>2515</v>
      </c>
      <c r="D15" s="360" t="s">
        <v>2442</v>
      </c>
      <c r="E15" s="360">
        <v>60</v>
      </c>
      <c r="F15" s="210"/>
      <c r="G15" s="364">
        <f t="shared" si="0"/>
        <v>0</v>
      </c>
    </row>
    <row r="16" spans="1:7" ht="12">
      <c r="A16" s="361" t="s">
        <v>2461</v>
      </c>
      <c r="B16" s="352" t="s">
        <v>156</v>
      </c>
      <c r="C16" s="361" t="s">
        <v>2516</v>
      </c>
      <c r="D16" s="360" t="s">
        <v>276</v>
      </c>
      <c r="E16" s="360">
        <v>170</v>
      </c>
      <c r="F16" s="210"/>
      <c r="G16" s="364">
        <f t="shared" si="0"/>
        <v>0</v>
      </c>
    </row>
    <row r="17" spans="1:7" ht="12">
      <c r="A17" s="361" t="s">
        <v>2463</v>
      </c>
      <c r="B17" s="352" t="s">
        <v>156</v>
      </c>
      <c r="C17" s="361" t="s">
        <v>2517</v>
      </c>
      <c r="D17" s="360" t="s">
        <v>276</v>
      </c>
      <c r="E17" s="360">
        <v>22</v>
      </c>
      <c r="F17" s="210"/>
      <c r="G17" s="364">
        <f t="shared" si="0"/>
        <v>0</v>
      </c>
    </row>
    <row r="18" spans="1:7" ht="12">
      <c r="A18" s="361" t="s">
        <v>2465</v>
      </c>
      <c r="B18" s="352" t="s">
        <v>156</v>
      </c>
      <c r="C18" s="361" t="s">
        <v>2518</v>
      </c>
      <c r="D18" s="360" t="s">
        <v>2442</v>
      </c>
      <c r="E18" s="361">
        <v>8</v>
      </c>
      <c r="F18" s="210"/>
      <c r="G18" s="364">
        <f t="shared" si="0"/>
        <v>0</v>
      </c>
    </row>
    <row r="19" spans="1:7" ht="22.5">
      <c r="A19" s="353" t="s">
        <v>2467</v>
      </c>
      <c r="B19" s="354" t="s">
        <v>156</v>
      </c>
      <c r="C19" s="355" t="s">
        <v>2519</v>
      </c>
      <c r="D19" s="356" t="s">
        <v>2442</v>
      </c>
      <c r="E19" s="355">
        <v>1</v>
      </c>
      <c r="F19" s="210"/>
      <c r="G19" s="358">
        <f t="shared" si="0"/>
        <v>0</v>
      </c>
    </row>
    <row r="20" spans="1:7" ht="22.5">
      <c r="A20" s="361" t="s">
        <v>2469</v>
      </c>
      <c r="B20" s="352" t="s">
        <v>156</v>
      </c>
      <c r="C20" s="363" t="s">
        <v>2520</v>
      </c>
      <c r="D20" s="365" t="s">
        <v>2442</v>
      </c>
      <c r="E20" s="363">
        <v>1</v>
      </c>
      <c r="F20" s="210"/>
      <c r="G20" s="364">
        <f t="shared" si="0"/>
        <v>0</v>
      </c>
    </row>
    <row r="21" spans="1:7" ht="12">
      <c r="A21" s="361" t="s">
        <v>2471</v>
      </c>
      <c r="B21" s="352" t="s">
        <v>156</v>
      </c>
      <c r="C21" s="340" t="s">
        <v>2521</v>
      </c>
      <c r="D21" s="360" t="s">
        <v>276</v>
      </c>
      <c r="E21" s="361">
        <v>140</v>
      </c>
      <c r="F21" s="210"/>
      <c r="G21" s="364">
        <f t="shared" si="0"/>
        <v>0</v>
      </c>
    </row>
    <row r="22" spans="1:7" ht="12">
      <c r="A22" s="361" t="s">
        <v>2473</v>
      </c>
      <c r="B22" s="352" t="s">
        <v>156</v>
      </c>
      <c r="C22" s="340" t="s">
        <v>2522</v>
      </c>
      <c r="D22" s="360" t="s">
        <v>276</v>
      </c>
      <c r="E22" s="361">
        <v>60</v>
      </c>
      <c r="F22" s="210"/>
      <c r="G22" s="364">
        <f t="shared" si="0"/>
        <v>0</v>
      </c>
    </row>
    <row r="23" spans="1:7" ht="12">
      <c r="A23" s="361" t="s">
        <v>2475</v>
      </c>
      <c r="B23" s="352" t="s">
        <v>156</v>
      </c>
      <c r="C23" s="361" t="s">
        <v>2523</v>
      </c>
      <c r="D23" s="360" t="s">
        <v>2442</v>
      </c>
      <c r="E23" s="361">
        <v>50</v>
      </c>
      <c r="F23" s="210"/>
      <c r="G23" s="364">
        <f t="shared" si="0"/>
        <v>0</v>
      </c>
    </row>
    <row r="24" spans="1:7" ht="12">
      <c r="A24" s="361" t="s">
        <v>2477</v>
      </c>
      <c r="B24" s="352" t="s">
        <v>156</v>
      </c>
      <c r="C24" s="363" t="s">
        <v>2496</v>
      </c>
      <c r="D24" s="360" t="s">
        <v>276</v>
      </c>
      <c r="E24" s="361">
        <v>18</v>
      </c>
      <c r="F24" s="210"/>
      <c r="G24" s="364">
        <f t="shared" si="0"/>
        <v>0</v>
      </c>
    </row>
    <row r="25" spans="1:7" ht="22.5">
      <c r="A25" s="361" t="s">
        <v>2479</v>
      </c>
      <c r="B25" s="352" t="s">
        <v>156</v>
      </c>
      <c r="C25" s="363" t="s">
        <v>2498</v>
      </c>
      <c r="D25" s="365" t="s">
        <v>276</v>
      </c>
      <c r="E25" s="363">
        <v>18</v>
      </c>
      <c r="F25" s="210"/>
      <c r="G25" s="364">
        <f t="shared" si="0"/>
        <v>0</v>
      </c>
    </row>
    <row r="26" spans="1:7" ht="12">
      <c r="A26" s="361" t="s">
        <v>2481</v>
      </c>
      <c r="B26" s="352" t="s">
        <v>156</v>
      </c>
      <c r="C26" s="361" t="s">
        <v>2524</v>
      </c>
      <c r="D26" s="365" t="s">
        <v>276</v>
      </c>
      <c r="E26" s="360">
        <v>20</v>
      </c>
      <c r="F26" s="210"/>
      <c r="G26" s="364">
        <f t="shared" si="0"/>
        <v>0</v>
      </c>
    </row>
    <row r="27" spans="1:7" ht="12.75">
      <c r="A27" s="371"/>
      <c r="B27" s="371"/>
      <c r="C27" s="371"/>
      <c r="D27" s="371"/>
      <c r="E27" s="371"/>
      <c r="F27" s="372"/>
      <c r="G27" s="372"/>
    </row>
    <row r="28" spans="1:7" ht="12.75">
      <c r="A28" s="361"/>
      <c r="B28" s="352"/>
      <c r="C28" s="371"/>
      <c r="D28" s="371"/>
      <c r="E28" s="371"/>
      <c r="F28" s="372"/>
      <c r="G28" s="400">
        <f>SUM(G6:G27)</f>
        <v>0</v>
      </c>
    </row>
    <row r="29" spans="1:7" ht="12.75">
      <c r="A29" s="353"/>
      <c r="B29" s="354"/>
      <c r="C29" s="371"/>
      <c r="D29" s="371"/>
      <c r="E29" s="371"/>
      <c r="F29" s="372"/>
      <c r="G29" s="372"/>
    </row>
    <row r="30" spans="1:7" ht="12">
      <c r="A30" s="401"/>
      <c r="B30" s="402"/>
      <c r="C30" s="402" t="s">
        <v>2525</v>
      </c>
      <c r="D30" s="402"/>
      <c r="E30" s="402"/>
      <c r="F30" s="403"/>
      <c r="G30" s="404"/>
    </row>
    <row r="31" spans="1:7" ht="12.75">
      <c r="A31" s="340"/>
      <c r="B31" s="340"/>
      <c r="C31" s="371"/>
      <c r="D31" s="371"/>
      <c r="E31" s="371"/>
      <c r="F31" s="372"/>
      <c r="G31" s="372"/>
    </row>
    <row r="32" spans="1:7" ht="12">
      <c r="A32" s="361" t="s">
        <v>2440</v>
      </c>
      <c r="B32" s="352" t="s">
        <v>156</v>
      </c>
      <c r="C32" s="361" t="s">
        <v>2526</v>
      </c>
      <c r="D32" s="360" t="s">
        <v>276</v>
      </c>
      <c r="E32" s="361">
        <v>90</v>
      </c>
      <c r="F32" s="210"/>
      <c r="G32" s="364">
        <f aca="true" t="shared" si="1" ref="G32:G43">E32*F32</f>
        <v>0</v>
      </c>
    </row>
    <row r="33" spans="1:7" ht="12">
      <c r="A33" s="361" t="s">
        <v>2443</v>
      </c>
      <c r="B33" s="352" t="s">
        <v>156</v>
      </c>
      <c r="C33" s="361" t="s">
        <v>2527</v>
      </c>
      <c r="D33" s="360" t="s">
        <v>276</v>
      </c>
      <c r="E33" s="361">
        <v>55</v>
      </c>
      <c r="F33" s="210"/>
      <c r="G33" s="364">
        <f t="shared" si="1"/>
        <v>0</v>
      </c>
    </row>
    <row r="34" spans="1:7" ht="12">
      <c r="A34" s="361" t="s">
        <v>2445</v>
      </c>
      <c r="B34" s="352" t="s">
        <v>156</v>
      </c>
      <c r="C34" s="363" t="s">
        <v>2528</v>
      </c>
      <c r="D34" s="370" t="s">
        <v>2442</v>
      </c>
      <c r="E34" s="363">
        <v>2</v>
      </c>
      <c r="F34" s="210"/>
      <c r="G34" s="364">
        <f t="shared" si="1"/>
        <v>0</v>
      </c>
    </row>
    <row r="35" spans="1:7" ht="12">
      <c r="A35" s="361" t="s">
        <v>2447</v>
      </c>
      <c r="B35" s="352" t="s">
        <v>156</v>
      </c>
      <c r="C35" s="363" t="s">
        <v>2529</v>
      </c>
      <c r="D35" s="370" t="s">
        <v>2442</v>
      </c>
      <c r="E35" s="363">
        <v>3</v>
      </c>
      <c r="F35" s="210"/>
      <c r="G35" s="364">
        <f t="shared" si="1"/>
        <v>0</v>
      </c>
    </row>
    <row r="36" spans="1:7" ht="22.5">
      <c r="A36" s="361" t="s">
        <v>2449</v>
      </c>
      <c r="B36" s="352" t="s">
        <v>156</v>
      </c>
      <c r="C36" s="363" t="s">
        <v>2530</v>
      </c>
      <c r="D36" s="370" t="s">
        <v>2442</v>
      </c>
      <c r="E36" s="361">
        <v>2</v>
      </c>
      <c r="F36" s="210"/>
      <c r="G36" s="364">
        <f t="shared" si="1"/>
        <v>0</v>
      </c>
    </row>
    <row r="37" spans="1:7" ht="12">
      <c r="A37" s="361" t="s">
        <v>2451</v>
      </c>
      <c r="B37" s="352" t="s">
        <v>156</v>
      </c>
      <c r="C37" s="361" t="s">
        <v>2531</v>
      </c>
      <c r="D37" s="360" t="s">
        <v>172</v>
      </c>
      <c r="E37" s="360">
        <v>0.5</v>
      </c>
      <c r="F37" s="210"/>
      <c r="G37" s="364">
        <f t="shared" si="1"/>
        <v>0</v>
      </c>
    </row>
    <row r="38" spans="1:7" ht="22.5">
      <c r="A38" s="353" t="s">
        <v>2453</v>
      </c>
      <c r="B38" s="354" t="s">
        <v>156</v>
      </c>
      <c r="C38" s="355" t="s">
        <v>2532</v>
      </c>
      <c r="D38" s="405" t="s">
        <v>187</v>
      </c>
      <c r="E38" s="406">
        <v>60</v>
      </c>
      <c r="F38" s="210"/>
      <c r="G38" s="358">
        <f t="shared" si="1"/>
        <v>0</v>
      </c>
    </row>
    <row r="39" spans="1:7" ht="45">
      <c r="A39" s="353" t="s">
        <v>2455</v>
      </c>
      <c r="B39" s="354" t="s">
        <v>156</v>
      </c>
      <c r="C39" s="355" t="s">
        <v>2533</v>
      </c>
      <c r="D39" s="405" t="s">
        <v>187</v>
      </c>
      <c r="E39" s="406">
        <v>60</v>
      </c>
      <c r="F39" s="210"/>
      <c r="G39" s="358">
        <f t="shared" si="1"/>
        <v>0</v>
      </c>
    </row>
    <row r="40" spans="1:7" ht="12">
      <c r="A40" s="361" t="s">
        <v>2457</v>
      </c>
      <c r="B40" s="352" t="s">
        <v>156</v>
      </c>
      <c r="C40" s="361" t="s">
        <v>2534</v>
      </c>
      <c r="D40" s="370" t="s">
        <v>187</v>
      </c>
      <c r="E40" s="361">
        <v>65</v>
      </c>
      <c r="F40" s="210"/>
      <c r="G40" s="364">
        <f t="shared" si="1"/>
        <v>0</v>
      </c>
    </row>
    <row r="41" spans="1:7" ht="12">
      <c r="A41" s="363" t="s">
        <v>2459</v>
      </c>
      <c r="B41" s="407" t="s">
        <v>156</v>
      </c>
      <c r="C41" s="361" t="s">
        <v>2535</v>
      </c>
      <c r="D41" s="370" t="s">
        <v>187</v>
      </c>
      <c r="E41" s="361">
        <v>65</v>
      </c>
      <c r="F41" s="210"/>
      <c r="G41" s="364">
        <f t="shared" si="1"/>
        <v>0</v>
      </c>
    </row>
    <row r="42" spans="1:7" ht="12">
      <c r="A42" s="363" t="s">
        <v>2461</v>
      </c>
      <c r="B42" s="407" t="s">
        <v>156</v>
      </c>
      <c r="C42" s="361" t="s">
        <v>2502</v>
      </c>
      <c r="D42" s="370" t="s">
        <v>187</v>
      </c>
      <c r="E42" s="361">
        <v>130</v>
      </c>
      <c r="F42" s="210"/>
      <c r="G42" s="364">
        <f t="shared" si="1"/>
        <v>0</v>
      </c>
    </row>
    <row r="43" spans="1:7" ht="12">
      <c r="A43" s="363" t="s">
        <v>2463</v>
      </c>
      <c r="B43" s="407" t="s">
        <v>156</v>
      </c>
      <c r="C43" s="361" t="s">
        <v>2536</v>
      </c>
      <c r="D43" s="370" t="s">
        <v>2442</v>
      </c>
      <c r="E43" s="361">
        <v>2</v>
      </c>
      <c r="F43" s="210"/>
      <c r="G43" s="364">
        <f t="shared" si="1"/>
        <v>0</v>
      </c>
    </row>
    <row r="44" spans="1:7" ht="12.75">
      <c r="A44" s="371"/>
      <c r="B44" s="371"/>
      <c r="C44" s="371"/>
      <c r="D44" s="371"/>
      <c r="E44" s="371"/>
      <c r="F44" s="372"/>
      <c r="G44" s="372"/>
    </row>
    <row r="45" spans="1:7" ht="12.75">
      <c r="A45" s="371"/>
      <c r="B45" s="371"/>
      <c r="C45" s="371"/>
      <c r="D45" s="371"/>
      <c r="E45" s="371"/>
      <c r="F45" s="372"/>
      <c r="G45" s="400">
        <f>SUM(G32:G44)</f>
        <v>0</v>
      </c>
    </row>
    <row r="46" spans="1:7" ht="12.75">
      <c r="A46" s="371"/>
      <c r="B46" s="371"/>
      <c r="C46" s="371"/>
      <c r="D46" s="371"/>
      <c r="E46" s="371"/>
      <c r="F46" s="372"/>
      <c r="G46" s="372"/>
    </row>
    <row r="47" spans="1:7" ht="12">
      <c r="A47" s="401"/>
      <c r="B47" s="402"/>
      <c r="C47" s="402" t="s">
        <v>2537</v>
      </c>
      <c r="D47" s="402"/>
      <c r="E47" s="402"/>
      <c r="F47" s="403"/>
      <c r="G47" s="404"/>
    </row>
    <row r="48" spans="1:7" ht="12">
      <c r="A48" s="340"/>
      <c r="B48" s="340"/>
      <c r="C48" s="340"/>
      <c r="D48" s="340"/>
      <c r="E48" s="340"/>
      <c r="F48" s="341"/>
      <c r="G48" s="341"/>
    </row>
    <row r="49" spans="1:7" ht="12">
      <c r="A49" s="340" t="s">
        <v>2440</v>
      </c>
      <c r="B49" s="352" t="s">
        <v>156</v>
      </c>
      <c r="C49" s="340" t="s">
        <v>2538</v>
      </c>
      <c r="D49" s="360" t="s">
        <v>2539</v>
      </c>
      <c r="E49" s="360">
        <v>10</v>
      </c>
      <c r="F49" s="210"/>
      <c r="G49" s="408">
        <f aca="true" t="shared" si="2" ref="G49:G56">E49*F49</f>
        <v>0</v>
      </c>
    </row>
    <row r="50" spans="1:7" ht="12">
      <c r="A50" s="340" t="s">
        <v>2443</v>
      </c>
      <c r="B50" s="352" t="s">
        <v>156</v>
      </c>
      <c r="C50" s="363" t="s">
        <v>2540</v>
      </c>
      <c r="D50" s="365" t="s">
        <v>2539</v>
      </c>
      <c r="E50" s="365">
        <v>16</v>
      </c>
      <c r="F50" s="210"/>
      <c r="G50" s="408">
        <f t="shared" si="2"/>
        <v>0</v>
      </c>
    </row>
    <row r="51" spans="1:7" ht="12">
      <c r="A51" s="340" t="s">
        <v>2445</v>
      </c>
      <c r="B51" s="352" t="s">
        <v>156</v>
      </c>
      <c r="C51" s="363" t="s">
        <v>2541</v>
      </c>
      <c r="D51" s="365" t="s">
        <v>2539</v>
      </c>
      <c r="E51" s="360">
        <v>24</v>
      </c>
      <c r="F51" s="210"/>
      <c r="G51" s="408">
        <f t="shared" si="2"/>
        <v>0</v>
      </c>
    </row>
    <row r="52" spans="1:7" ht="12">
      <c r="A52" s="340" t="s">
        <v>2447</v>
      </c>
      <c r="B52" s="352" t="s">
        <v>156</v>
      </c>
      <c r="C52" s="340" t="s">
        <v>2542</v>
      </c>
      <c r="D52" s="360" t="s">
        <v>2539</v>
      </c>
      <c r="E52" s="360">
        <v>12</v>
      </c>
      <c r="F52" s="210"/>
      <c r="G52" s="408">
        <f t="shared" si="2"/>
        <v>0</v>
      </c>
    </row>
    <row r="53" spans="1:7" ht="12">
      <c r="A53" s="340" t="s">
        <v>2449</v>
      </c>
      <c r="B53" s="352" t="s">
        <v>156</v>
      </c>
      <c r="C53" s="340" t="s">
        <v>2543</v>
      </c>
      <c r="D53" s="360" t="s">
        <v>2539</v>
      </c>
      <c r="E53" s="360">
        <v>4</v>
      </c>
      <c r="F53" s="210"/>
      <c r="G53" s="408">
        <f t="shared" si="2"/>
        <v>0</v>
      </c>
    </row>
    <row r="54" spans="1:7" ht="12">
      <c r="A54" s="340" t="s">
        <v>2451</v>
      </c>
      <c r="B54" s="352" t="s">
        <v>156</v>
      </c>
      <c r="C54" s="340" t="s">
        <v>2544</v>
      </c>
      <c r="D54" s="360" t="s">
        <v>2539</v>
      </c>
      <c r="E54" s="360">
        <v>12</v>
      </c>
      <c r="F54" s="210"/>
      <c r="G54" s="408">
        <f t="shared" si="2"/>
        <v>0</v>
      </c>
    </row>
    <row r="55" spans="1:7" ht="12">
      <c r="A55" s="363" t="s">
        <v>2453</v>
      </c>
      <c r="B55" s="407" t="s">
        <v>156</v>
      </c>
      <c r="C55" s="340" t="s">
        <v>2545</v>
      </c>
      <c r="D55" s="360" t="s">
        <v>2546</v>
      </c>
      <c r="E55" s="360">
        <v>1</v>
      </c>
      <c r="F55" s="210"/>
      <c r="G55" s="408">
        <f t="shared" si="2"/>
        <v>0</v>
      </c>
    </row>
    <row r="56" spans="1:7" ht="12">
      <c r="A56" s="363" t="s">
        <v>2455</v>
      </c>
      <c r="B56" s="407" t="s">
        <v>156</v>
      </c>
      <c r="C56" s="363" t="s">
        <v>2547</v>
      </c>
      <c r="D56" s="365" t="s">
        <v>2539</v>
      </c>
      <c r="E56" s="365">
        <v>8</v>
      </c>
      <c r="F56" s="210"/>
      <c r="G56" s="408">
        <f t="shared" si="2"/>
        <v>0</v>
      </c>
    </row>
    <row r="57" spans="1:7" ht="12.75">
      <c r="A57" s="371"/>
      <c r="B57" s="371"/>
      <c r="C57" s="371"/>
      <c r="D57" s="371"/>
      <c r="E57" s="371"/>
      <c r="F57" s="372"/>
      <c r="G57" s="372"/>
    </row>
    <row r="58" spans="1:7" ht="12.75">
      <c r="A58" s="371"/>
      <c r="B58" s="371"/>
      <c r="C58" s="371"/>
      <c r="D58" s="371"/>
      <c r="E58" s="371"/>
      <c r="F58" s="372"/>
      <c r="G58" s="400">
        <f>SUM(G49:G57)</f>
        <v>0</v>
      </c>
    </row>
    <row r="59" spans="1:7" ht="12.75">
      <c r="A59" s="371"/>
      <c r="B59" s="371"/>
      <c r="C59" s="371"/>
      <c r="D59" s="371"/>
      <c r="E59" s="371"/>
      <c r="F59" s="372"/>
      <c r="G59" s="372"/>
    </row>
    <row r="60" spans="1:7" ht="12.75">
      <c r="A60" s="409"/>
      <c r="B60" s="410"/>
      <c r="C60" s="411" t="s">
        <v>2548</v>
      </c>
      <c r="D60" s="411"/>
      <c r="E60" s="410"/>
      <c r="F60" s="412"/>
      <c r="G60" s="413"/>
    </row>
    <row r="61" spans="1:7" ht="12.75">
      <c r="A61" s="340"/>
      <c r="B61" s="340"/>
      <c r="C61" s="340"/>
      <c r="D61" s="340"/>
      <c r="E61" s="340"/>
      <c r="F61" s="341"/>
      <c r="G61" s="372"/>
    </row>
    <row r="62" spans="1:7" ht="12.75">
      <c r="A62" s="340" t="s">
        <v>2440</v>
      </c>
      <c r="B62" s="340"/>
      <c r="C62" s="340" t="s">
        <v>2549</v>
      </c>
      <c r="D62" s="340"/>
      <c r="E62" s="340"/>
      <c r="F62" s="341"/>
      <c r="G62" s="400">
        <f>(G58+G45+G28)*1%</f>
        <v>0</v>
      </c>
    </row>
    <row r="63" spans="1:7" ht="12.75">
      <c r="A63" s="340"/>
      <c r="B63" s="340"/>
      <c r="C63" s="340"/>
      <c r="D63" s="340"/>
      <c r="E63" s="340"/>
      <c r="F63" s="341"/>
      <c r="G63" s="414"/>
    </row>
    <row r="64" spans="1:7" ht="12.75">
      <c r="A64" s="409"/>
      <c r="B64" s="410"/>
      <c r="C64" s="411" t="s">
        <v>2550</v>
      </c>
      <c r="D64" s="411"/>
      <c r="E64" s="410"/>
      <c r="F64" s="412"/>
      <c r="G64" s="413"/>
    </row>
    <row r="65" spans="1:7" ht="12.75">
      <c r="A65" s="340"/>
      <c r="B65" s="340"/>
      <c r="C65" s="340"/>
      <c r="D65" s="340"/>
      <c r="E65" s="340"/>
      <c r="F65" s="341"/>
      <c r="G65" s="372"/>
    </row>
    <row r="66" spans="1:7" ht="12.75">
      <c r="A66" s="340" t="s">
        <v>2440</v>
      </c>
      <c r="B66" s="340"/>
      <c r="C66" s="340" t="s">
        <v>2551</v>
      </c>
      <c r="D66" s="340"/>
      <c r="E66" s="415"/>
      <c r="F66" s="341"/>
      <c r="G66" s="400">
        <f>('příloha 07a - ELEKTRO materiál'!G46+'příloha 07b - ELEKTRO montáž'!G62+'příloha 07b - ELEKTRO montáž'!G58+'příloha 07b - ELEKTRO montáž'!G45+'příloha 07b - ELEKTRO montáž'!G28)*2%</f>
        <v>0</v>
      </c>
    </row>
    <row r="67" spans="1:7" ht="12.75">
      <c r="A67" s="371"/>
      <c r="B67" s="371"/>
      <c r="C67" s="371"/>
      <c r="D67" s="371"/>
      <c r="E67" s="371"/>
      <c r="F67" s="372"/>
      <c r="G67" s="414"/>
    </row>
    <row r="68" spans="1:7" ht="12.75">
      <c r="A68" s="416"/>
      <c r="B68" s="417"/>
      <c r="C68" s="417"/>
      <c r="D68" s="417"/>
      <c r="E68" s="417"/>
      <c r="F68" s="418"/>
      <c r="G68" s="419"/>
    </row>
    <row r="69" spans="1:7" ht="12.75">
      <c r="A69" s="420"/>
      <c r="B69" s="421"/>
      <c r="C69" s="421" t="s">
        <v>2552</v>
      </c>
      <c r="D69" s="421"/>
      <c r="E69" s="421"/>
      <c r="F69" s="414"/>
      <c r="G69" s="422">
        <f>SUM(G66+G62+G58+G45+G28)</f>
        <v>0</v>
      </c>
    </row>
    <row r="70" spans="1:7" ht="12">
      <c r="A70" s="423"/>
      <c r="B70" s="424"/>
      <c r="C70" s="424"/>
      <c r="D70" s="424"/>
      <c r="E70" s="424"/>
      <c r="F70" s="425"/>
      <c r="G70" s="426"/>
    </row>
    <row r="71" spans="1:7" ht="12.75">
      <c r="A71" s="371"/>
      <c r="B71" s="371"/>
      <c r="C71" s="371"/>
      <c r="D71" s="371"/>
      <c r="E71" s="371"/>
      <c r="F71" s="372"/>
      <c r="G71" s="372"/>
    </row>
    <row r="72" spans="1:7" ht="12.75">
      <c r="A72" s="371"/>
      <c r="B72" s="371"/>
      <c r="C72" s="371"/>
      <c r="D72" s="371"/>
      <c r="E72" s="371"/>
      <c r="F72" s="372"/>
      <c r="G72" s="372"/>
    </row>
    <row r="73" spans="1:7" ht="12.75">
      <c r="A73" s="371"/>
      <c r="B73" s="371"/>
      <c r="C73" s="371" t="s">
        <v>2553</v>
      </c>
      <c r="D73" s="371"/>
      <c r="E73" s="371"/>
      <c r="F73" s="372"/>
      <c r="G73" s="372"/>
    </row>
  </sheetData>
  <sheetProtection algorithmName="SHA-512" hashValue="nkTBNf7okwOwXggD4N3ZFxkTiCrDEmlakQvJk17A85QBa3zY2CKlEo0v9DH09iOEL1jdzzPdJJbag3fCa2u+Rw==" saltValue="lCZ0vH/NLv08eONiJ03Vfw==" spinCount="100000" sheet="1" objects="1" scenarios="1"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886"/>
  <sheetViews>
    <sheetView showGridLines="0" workbookViewId="0" topLeftCell="A755">
      <selection activeCell="F787" sqref="F787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9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9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AT2" s="18" t="s">
        <v>84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1"/>
      <c r="AT3" s="18" t="s">
        <v>85</v>
      </c>
    </row>
    <row r="4" spans="2:46" s="1" customFormat="1" ht="24.95" customHeight="1">
      <c r="B4" s="21"/>
      <c r="D4" s="113" t="s">
        <v>107</v>
      </c>
      <c r="I4" s="109"/>
      <c r="L4" s="21"/>
      <c r="M4" s="114" t="s">
        <v>10</v>
      </c>
      <c r="AT4" s="18" t="s">
        <v>4</v>
      </c>
    </row>
    <row r="5" spans="2:12" s="1" customFormat="1" ht="6.95" customHeight="1">
      <c r="B5" s="21"/>
      <c r="I5" s="109"/>
      <c r="L5" s="21"/>
    </row>
    <row r="6" spans="2:12" s="1" customFormat="1" ht="12" customHeight="1">
      <c r="B6" s="21"/>
      <c r="D6" s="115" t="s">
        <v>16</v>
      </c>
      <c r="I6" s="109"/>
      <c r="L6" s="21"/>
    </row>
    <row r="7" spans="2:12" s="1" customFormat="1" ht="16.5" customHeight="1">
      <c r="B7" s="21"/>
      <c r="E7" s="327" t="str">
        <f>'Rekapitulace stavby'!K6</f>
        <v>ZŠ Malé Hoštice - Zateplení + střecha</v>
      </c>
      <c r="F7" s="328"/>
      <c r="G7" s="328"/>
      <c r="H7" s="328"/>
      <c r="I7" s="109"/>
      <c r="L7" s="21"/>
    </row>
    <row r="8" spans="1:31" s="2" customFormat="1" ht="12" customHeight="1">
      <c r="A8" s="35"/>
      <c r="B8" s="40"/>
      <c r="C8" s="35"/>
      <c r="D8" s="115" t="s">
        <v>108</v>
      </c>
      <c r="E8" s="35"/>
      <c r="F8" s="35"/>
      <c r="G8" s="35"/>
      <c r="H8" s="35"/>
      <c r="I8" s="116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29" t="s">
        <v>109</v>
      </c>
      <c r="F9" s="330"/>
      <c r="G9" s="330"/>
      <c r="H9" s="330"/>
      <c r="I9" s="116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5" t="s">
        <v>18</v>
      </c>
      <c r="E11" s="35"/>
      <c r="F11" s="117" t="s">
        <v>1</v>
      </c>
      <c r="G11" s="35"/>
      <c r="H11" s="35"/>
      <c r="I11" s="118" t="s">
        <v>19</v>
      </c>
      <c r="J11" s="117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5" t="s">
        <v>20</v>
      </c>
      <c r="E12" s="35"/>
      <c r="F12" s="117" t="s">
        <v>21</v>
      </c>
      <c r="G12" s="35"/>
      <c r="H12" s="35"/>
      <c r="I12" s="118" t="s">
        <v>22</v>
      </c>
      <c r="J12" s="119">
        <f>'Rekapitulace stavby'!AN8</f>
        <v>0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5" t="s">
        <v>23</v>
      </c>
      <c r="E14" s="35"/>
      <c r="F14" s="35"/>
      <c r="G14" s="35"/>
      <c r="H14" s="35"/>
      <c r="I14" s="118" t="s">
        <v>24</v>
      </c>
      <c r="J14" s="117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7" t="s">
        <v>25</v>
      </c>
      <c r="F15" s="35"/>
      <c r="G15" s="35"/>
      <c r="H15" s="35"/>
      <c r="I15" s="118" t="s">
        <v>26</v>
      </c>
      <c r="J15" s="117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5" t="s">
        <v>27</v>
      </c>
      <c r="E17" s="35"/>
      <c r="F17" s="35"/>
      <c r="G17" s="35"/>
      <c r="H17" s="35"/>
      <c r="I17" s="118" t="s">
        <v>24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31" t="str">
        <f>'Rekapitulace stavby'!E14</f>
        <v>Vyplň údaj</v>
      </c>
      <c r="F18" s="332"/>
      <c r="G18" s="332"/>
      <c r="H18" s="332"/>
      <c r="I18" s="118" t="s">
        <v>26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5" t="s">
        <v>29</v>
      </c>
      <c r="E20" s="35"/>
      <c r="F20" s="35"/>
      <c r="G20" s="35"/>
      <c r="H20" s="35"/>
      <c r="I20" s="118" t="s">
        <v>24</v>
      </c>
      <c r="J20" s="117" t="s">
        <v>1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7" t="s">
        <v>30</v>
      </c>
      <c r="F21" s="35"/>
      <c r="G21" s="35"/>
      <c r="H21" s="35"/>
      <c r="I21" s="118" t="s">
        <v>26</v>
      </c>
      <c r="J21" s="117" t="s">
        <v>1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5" t="s">
        <v>32</v>
      </c>
      <c r="E23" s="35"/>
      <c r="F23" s="35"/>
      <c r="G23" s="35"/>
      <c r="H23" s="35"/>
      <c r="I23" s="118" t="s">
        <v>24</v>
      </c>
      <c r="J23" s="117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7" t="str">
        <f>IF('Rekapitulace stavby'!E20="","",'Rekapitulace stavby'!E20)</f>
        <v xml:space="preserve"> </v>
      </c>
      <c r="F24" s="35"/>
      <c r="G24" s="35"/>
      <c r="H24" s="35"/>
      <c r="I24" s="118" t="s">
        <v>26</v>
      </c>
      <c r="J24" s="117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5" t="s">
        <v>34</v>
      </c>
      <c r="E26" s="35"/>
      <c r="F26" s="35"/>
      <c r="G26" s="35"/>
      <c r="H26" s="35"/>
      <c r="I26" s="116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33" t="s">
        <v>1</v>
      </c>
      <c r="F27" s="333"/>
      <c r="G27" s="333"/>
      <c r="H27" s="333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35</v>
      </c>
      <c r="E30" s="35"/>
      <c r="F30" s="35"/>
      <c r="G30" s="35"/>
      <c r="H30" s="35"/>
      <c r="I30" s="116"/>
      <c r="J30" s="127">
        <f>ROUND(J139,2)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8" t="s">
        <v>37</v>
      </c>
      <c r="G32" s="35"/>
      <c r="H32" s="35"/>
      <c r="I32" s="129" t="s">
        <v>36</v>
      </c>
      <c r="J32" s="128" t="s">
        <v>38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30" t="s">
        <v>39</v>
      </c>
      <c r="E33" s="115" t="s">
        <v>40</v>
      </c>
      <c r="F33" s="131">
        <f>ROUND((SUM(BE139:BE885)),2)</f>
        <v>0</v>
      </c>
      <c r="G33" s="35"/>
      <c r="H33" s="35"/>
      <c r="I33" s="132">
        <v>0.21</v>
      </c>
      <c r="J33" s="131">
        <f>ROUND(((SUM(BE139:BE885))*I33),2)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5" t="s">
        <v>41</v>
      </c>
      <c r="F34" s="131">
        <f>ROUND((SUM(BF139:BF885)),2)</f>
        <v>0</v>
      </c>
      <c r="G34" s="35"/>
      <c r="H34" s="35"/>
      <c r="I34" s="132">
        <v>0.15</v>
      </c>
      <c r="J34" s="131">
        <f>ROUND(((SUM(BF139:BF885))*I34),2)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5" t="s">
        <v>42</v>
      </c>
      <c r="F35" s="131">
        <f>ROUND((SUM(BG139:BG885)),2)</f>
        <v>0</v>
      </c>
      <c r="G35" s="35"/>
      <c r="H35" s="35"/>
      <c r="I35" s="132">
        <v>0.21</v>
      </c>
      <c r="J35" s="131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5" t="s">
        <v>43</v>
      </c>
      <c r="F36" s="131">
        <f>ROUND((SUM(BH139:BH885)),2)</f>
        <v>0</v>
      </c>
      <c r="G36" s="35"/>
      <c r="H36" s="35"/>
      <c r="I36" s="132">
        <v>0.15</v>
      </c>
      <c r="J36" s="131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5" t="s">
        <v>44</v>
      </c>
      <c r="F37" s="131">
        <f>ROUND((SUM(BI139:BI885)),2)</f>
        <v>0</v>
      </c>
      <c r="G37" s="35"/>
      <c r="H37" s="35"/>
      <c r="I37" s="132">
        <v>0</v>
      </c>
      <c r="J37" s="131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116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3"/>
      <c r="D39" s="134" t="s">
        <v>45</v>
      </c>
      <c r="E39" s="135"/>
      <c r="F39" s="135"/>
      <c r="G39" s="136" t="s">
        <v>46</v>
      </c>
      <c r="H39" s="137" t="s">
        <v>47</v>
      </c>
      <c r="I39" s="138"/>
      <c r="J39" s="139">
        <f>SUM(J30:J37)</f>
        <v>0</v>
      </c>
      <c r="K39" s="140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116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I41" s="109"/>
      <c r="L41" s="21"/>
    </row>
    <row r="42" spans="2:12" s="1" customFormat="1" ht="14.45" customHeight="1">
      <c r="B42" s="21"/>
      <c r="I42" s="109"/>
      <c r="L42" s="21"/>
    </row>
    <row r="43" spans="2:12" s="1" customFormat="1" ht="14.45" customHeight="1">
      <c r="B43" s="21"/>
      <c r="I43" s="109"/>
      <c r="L43" s="21"/>
    </row>
    <row r="44" spans="2:12" s="1" customFormat="1" ht="14.45" customHeight="1">
      <c r="B44" s="21"/>
      <c r="I44" s="109"/>
      <c r="L44" s="21"/>
    </row>
    <row r="45" spans="2:12" s="1" customFormat="1" ht="14.45" customHeight="1">
      <c r="B45" s="21"/>
      <c r="I45" s="109"/>
      <c r="L45" s="21"/>
    </row>
    <row r="46" spans="2:12" s="1" customFormat="1" ht="14.45" customHeight="1">
      <c r="B46" s="21"/>
      <c r="I46" s="109"/>
      <c r="L46" s="21"/>
    </row>
    <row r="47" spans="2:12" s="1" customFormat="1" ht="14.45" customHeight="1">
      <c r="B47" s="21"/>
      <c r="I47" s="109"/>
      <c r="L47" s="21"/>
    </row>
    <row r="48" spans="2:12" s="1" customFormat="1" ht="14.45" customHeight="1">
      <c r="B48" s="21"/>
      <c r="I48" s="109"/>
      <c r="L48" s="21"/>
    </row>
    <row r="49" spans="2:12" s="1" customFormat="1" ht="14.45" customHeight="1">
      <c r="B49" s="21"/>
      <c r="I49" s="109"/>
      <c r="L49" s="21"/>
    </row>
    <row r="50" spans="2:12" s="2" customFormat="1" ht="14.45" customHeight="1">
      <c r="B50" s="52"/>
      <c r="D50" s="141" t="s">
        <v>48</v>
      </c>
      <c r="E50" s="142"/>
      <c r="F50" s="142"/>
      <c r="G50" s="141" t="s">
        <v>49</v>
      </c>
      <c r="H50" s="142"/>
      <c r="I50" s="143"/>
      <c r="J50" s="142"/>
      <c r="K50" s="142"/>
      <c r="L50" s="52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5"/>
      <c r="B61" s="40"/>
      <c r="C61" s="35"/>
      <c r="D61" s="144" t="s">
        <v>50</v>
      </c>
      <c r="E61" s="145"/>
      <c r="F61" s="146" t="s">
        <v>51</v>
      </c>
      <c r="G61" s="144" t="s">
        <v>50</v>
      </c>
      <c r="H61" s="145"/>
      <c r="I61" s="147"/>
      <c r="J61" s="148" t="s">
        <v>51</v>
      </c>
      <c r="K61" s="145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5"/>
      <c r="B65" s="40"/>
      <c r="C65" s="35"/>
      <c r="D65" s="141" t="s">
        <v>52</v>
      </c>
      <c r="E65" s="149"/>
      <c r="F65" s="149"/>
      <c r="G65" s="141" t="s">
        <v>53</v>
      </c>
      <c r="H65" s="149"/>
      <c r="I65" s="150"/>
      <c r="J65" s="149"/>
      <c r="K65" s="14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5"/>
      <c r="B76" s="40"/>
      <c r="C76" s="35"/>
      <c r="D76" s="144" t="s">
        <v>50</v>
      </c>
      <c r="E76" s="145"/>
      <c r="F76" s="146" t="s">
        <v>51</v>
      </c>
      <c r="G76" s="144" t="s">
        <v>50</v>
      </c>
      <c r="H76" s="145"/>
      <c r="I76" s="147"/>
      <c r="J76" s="148" t="s">
        <v>51</v>
      </c>
      <c r="K76" s="145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51"/>
      <c r="C77" s="152"/>
      <c r="D77" s="152"/>
      <c r="E77" s="152"/>
      <c r="F77" s="152"/>
      <c r="G77" s="152"/>
      <c r="H77" s="152"/>
      <c r="I77" s="153"/>
      <c r="J77" s="152"/>
      <c r="K77" s="152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54"/>
      <c r="C81" s="155"/>
      <c r="D81" s="155"/>
      <c r="E81" s="155"/>
      <c r="F81" s="155"/>
      <c r="G81" s="155"/>
      <c r="H81" s="155"/>
      <c r="I81" s="156"/>
      <c r="J81" s="155"/>
      <c r="K81" s="155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110</v>
      </c>
      <c r="D82" s="37"/>
      <c r="E82" s="37"/>
      <c r="F82" s="37"/>
      <c r="G82" s="37"/>
      <c r="H82" s="37"/>
      <c r="I82" s="116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16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116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25" t="str">
        <f>E7</f>
        <v>ZŠ Malé Hoštice - Zateplení + střecha</v>
      </c>
      <c r="F85" s="326"/>
      <c r="G85" s="326"/>
      <c r="H85" s="326"/>
      <c r="I85" s="116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108</v>
      </c>
      <c r="D86" s="37"/>
      <c r="E86" s="37"/>
      <c r="F86" s="37"/>
      <c r="G86" s="37"/>
      <c r="H86" s="37"/>
      <c r="I86" s="116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304" t="str">
        <f>E9</f>
        <v>01 - Zateplení fasády, stavební úpravy objektu vč. výlezu na střechu</v>
      </c>
      <c r="F87" s="324"/>
      <c r="G87" s="324"/>
      <c r="H87" s="324"/>
      <c r="I87" s="116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16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20</v>
      </c>
      <c r="D89" s="37"/>
      <c r="E89" s="37"/>
      <c r="F89" s="28" t="str">
        <f>F12</f>
        <v>k.ú. Malé Hoštice, parc.č. 38, Dvořákova ulice</v>
      </c>
      <c r="G89" s="37"/>
      <c r="H89" s="37"/>
      <c r="I89" s="118" t="s">
        <v>22</v>
      </c>
      <c r="J89" s="67">
        <f>IF(J12="","",J12)</f>
        <v>0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16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25.7" customHeight="1">
      <c r="A91" s="35"/>
      <c r="B91" s="36"/>
      <c r="C91" s="30" t="s">
        <v>23</v>
      </c>
      <c r="D91" s="37"/>
      <c r="E91" s="37"/>
      <c r="F91" s="28" t="str">
        <f>E15</f>
        <v>Statutární město Opava</v>
      </c>
      <c r="G91" s="37"/>
      <c r="H91" s="37"/>
      <c r="I91" s="118" t="s">
        <v>29</v>
      </c>
      <c r="J91" s="33" t="str">
        <f>E21</f>
        <v>Ing. arch. Petr Mlýnek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118" t="s">
        <v>32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116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57" t="s">
        <v>111</v>
      </c>
      <c r="D94" s="158"/>
      <c r="E94" s="158"/>
      <c r="F94" s="158"/>
      <c r="G94" s="158"/>
      <c r="H94" s="158"/>
      <c r="I94" s="159"/>
      <c r="J94" s="160" t="s">
        <v>112</v>
      </c>
      <c r="K94" s="158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116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61" t="s">
        <v>113</v>
      </c>
      <c r="D96" s="37"/>
      <c r="E96" s="37"/>
      <c r="F96" s="37"/>
      <c r="G96" s="37"/>
      <c r="H96" s="37"/>
      <c r="I96" s="116"/>
      <c r="J96" s="85">
        <f>J139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114</v>
      </c>
    </row>
    <row r="97" spans="2:12" s="9" customFormat="1" ht="24.95" customHeight="1">
      <c r="B97" s="162"/>
      <c r="C97" s="163"/>
      <c r="D97" s="164" t="s">
        <v>115</v>
      </c>
      <c r="E97" s="165"/>
      <c r="F97" s="165"/>
      <c r="G97" s="165"/>
      <c r="H97" s="165"/>
      <c r="I97" s="166"/>
      <c r="J97" s="167">
        <f>J140</f>
        <v>0</v>
      </c>
      <c r="K97" s="163"/>
      <c r="L97" s="168"/>
    </row>
    <row r="98" spans="2:12" s="10" customFormat="1" ht="19.9" customHeight="1">
      <c r="B98" s="169"/>
      <c r="C98" s="170"/>
      <c r="D98" s="171" t="s">
        <v>116</v>
      </c>
      <c r="E98" s="172"/>
      <c r="F98" s="172"/>
      <c r="G98" s="172"/>
      <c r="H98" s="172"/>
      <c r="I98" s="173"/>
      <c r="J98" s="174">
        <f>J141</f>
        <v>0</v>
      </c>
      <c r="K98" s="170"/>
      <c r="L98" s="175"/>
    </row>
    <row r="99" spans="2:12" s="10" customFormat="1" ht="19.9" customHeight="1">
      <c r="B99" s="169"/>
      <c r="C99" s="170"/>
      <c r="D99" s="171" t="s">
        <v>117</v>
      </c>
      <c r="E99" s="172"/>
      <c r="F99" s="172"/>
      <c r="G99" s="172"/>
      <c r="H99" s="172"/>
      <c r="I99" s="173"/>
      <c r="J99" s="174">
        <f>J189</f>
        <v>0</v>
      </c>
      <c r="K99" s="170"/>
      <c r="L99" s="175"/>
    </row>
    <row r="100" spans="2:12" s="10" customFormat="1" ht="19.9" customHeight="1">
      <c r="B100" s="169"/>
      <c r="C100" s="170"/>
      <c r="D100" s="171" t="s">
        <v>118</v>
      </c>
      <c r="E100" s="172"/>
      <c r="F100" s="172"/>
      <c r="G100" s="172"/>
      <c r="H100" s="172"/>
      <c r="I100" s="173"/>
      <c r="J100" s="174">
        <f>J257</f>
        <v>0</v>
      </c>
      <c r="K100" s="170"/>
      <c r="L100" s="175"/>
    </row>
    <row r="101" spans="2:12" s="10" customFormat="1" ht="19.9" customHeight="1">
      <c r="B101" s="169"/>
      <c r="C101" s="170"/>
      <c r="D101" s="171" t="s">
        <v>119</v>
      </c>
      <c r="E101" s="172"/>
      <c r="F101" s="172"/>
      <c r="G101" s="172"/>
      <c r="H101" s="172"/>
      <c r="I101" s="173"/>
      <c r="J101" s="174">
        <f>J471</f>
        <v>0</v>
      </c>
      <c r="K101" s="170"/>
      <c r="L101" s="175"/>
    </row>
    <row r="102" spans="2:12" s="10" customFormat="1" ht="19.9" customHeight="1">
      <c r="B102" s="169"/>
      <c r="C102" s="170"/>
      <c r="D102" s="171" t="s">
        <v>120</v>
      </c>
      <c r="E102" s="172"/>
      <c r="F102" s="172"/>
      <c r="G102" s="172"/>
      <c r="H102" s="172"/>
      <c r="I102" s="173"/>
      <c r="J102" s="174">
        <f>J480</f>
        <v>0</v>
      </c>
      <c r="K102" s="170"/>
      <c r="L102" s="175"/>
    </row>
    <row r="103" spans="2:12" s="10" customFormat="1" ht="19.9" customHeight="1">
      <c r="B103" s="169"/>
      <c r="C103" s="170"/>
      <c r="D103" s="171" t="s">
        <v>121</v>
      </c>
      <c r="E103" s="172"/>
      <c r="F103" s="172"/>
      <c r="G103" s="172"/>
      <c r="H103" s="172"/>
      <c r="I103" s="173"/>
      <c r="J103" s="174">
        <f>J518</f>
        <v>0</v>
      </c>
      <c r="K103" s="170"/>
      <c r="L103" s="175"/>
    </row>
    <row r="104" spans="2:12" s="10" customFormat="1" ht="19.9" customHeight="1">
      <c r="B104" s="169"/>
      <c r="C104" s="170"/>
      <c r="D104" s="171" t="s">
        <v>122</v>
      </c>
      <c r="E104" s="172"/>
      <c r="F104" s="172"/>
      <c r="G104" s="172"/>
      <c r="H104" s="172"/>
      <c r="I104" s="173"/>
      <c r="J104" s="174">
        <f>J529</f>
        <v>0</v>
      </c>
      <c r="K104" s="170"/>
      <c r="L104" s="175"/>
    </row>
    <row r="105" spans="2:12" s="10" customFormat="1" ht="19.9" customHeight="1">
      <c r="B105" s="169"/>
      <c r="C105" s="170"/>
      <c r="D105" s="171" t="s">
        <v>123</v>
      </c>
      <c r="E105" s="172"/>
      <c r="F105" s="172"/>
      <c r="G105" s="172"/>
      <c r="H105" s="172"/>
      <c r="I105" s="173"/>
      <c r="J105" s="174">
        <f>J592</f>
        <v>0</v>
      </c>
      <c r="K105" s="170"/>
      <c r="L105" s="175"/>
    </row>
    <row r="106" spans="2:12" s="10" customFormat="1" ht="19.9" customHeight="1">
      <c r="B106" s="169"/>
      <c r="C106" s="170"/>
      <c r="D106" s="171" t="s">
        <v>124</v>
      </c>
      <c r="E106" s="172"/>
      <c r="F106" s="172"/>
      <c r="G106" s="172"/>
      <c r="H106" s="172"/>
      <c r="I106" s="173"/>
      <c r="J106" s="174">
        <f>J598</f>
        <v>0</v>
      </c>
      <c r="K106" s="170"/>
      <c r="L106" s="175"/>
    </row>
    <row r="107" spans="2:12" s="9" customFormat="1" ht="24.95" customHeight="1">
      <c r="B107" s="162"/>
      <c r="C107" s="163"/>
      <c r="D107" s="164" t="s">
        <v>125</v>
      </c>
      <c r="E107" s="165"/>
      <c r="F107" s="165"/>
      <c r="G107" s="165"/>
      <c r="H107" s="165"/>
      <c r="I107" s="166"/>
      <c r="J107" s="167">
        <f>J600</f>
        <v>0</v>
      </c>
      <c r="K107" s="163"/>
      <c r="L107" s="168"/>
    </row>
    <row r="108" spans="2:12" s="10" customFormat="1" ht="19.9" customHeight="1">
      <c r="B108" s="169"/>
      <c r="C108" s="170"/>
      <c r="D108" s="171" t="s">
        <v>126</v>
      </c>
      <c r="E108" s="172"/>
      <c r="F108" s="172"/>
      <c r="G108" s="172"/>
      <c r="H108" s="172"/>
      <c r="I108" s="173"/>
      <c r="J108" s="174">
        <f>J601</f>
        <v>0</v>
      </c>
      <c r="K108" s="170"/>
      <c r="L108" s="175"/>
    </row>
    <row r="109" spans="2:12" s="10" customFormat="1" ht="19.9" customHeight="1">
      <c r="B109" s="169"/>
      <c r="C109" s="170"/>
      <c r="D109" s="171" t="s">
        <v>127</v>
      </c>
      <c r="E109" s="172"/>
      <c r="F109" s="172"/>
      <c r="G109" s="172"/>
      <c r="H109" s="172"/>
      <c r="I109" s="173"/>
      <c r="J109" s="174">
        <f>J611</f>
        <v>0</v>
      </c>
      <c r="K109" s="170"/>
      <c r="L109" s="175"/>
    </row>
    <row r="110" spans="2:12" s="10" customFormat="1" ht="19.9" customHeight="1">
      <c r="B110" s="169"/>
      <c r="C110" s="170"/>
      <c r="D110" s="171" t="s">
        <v>128</v>
      </c>
      <c r="E110" s="172"/>
      <c r="F110" s="172"/>
      <c r="G110" s="172"/>
      <c r="H110" s="172"/>
      <c r="I110" s="173"/>
      <c r="J110" s="174">
        <f>J624</f>
        <v>0</v>
      </c>
      <c r="K110" s="170"/>
      <c r="L110" s="175"/>
    </row>
    <row r="111" spans="2:12" s="10" customFormat="1" ht="19.9" customHeight="1">
      <c r="B111" s="169"/>
      <c r="C111" s="170"/>
      <c r="D111" s="171" t="s">
        <v>129</v>
      </c>
      <c r="E111" s="172"/>
      <c r="F111" s="172"/>
      <c r="G111" s="172"/>
      <c r="H111" s="172"/>
      <c r="I111" s="173"/>
      <c r="J111" s="174">
        <f>J631</f>
        <v>0</v>
      </c>
      <c r="K111" s="170"/>
      <c r="L111" s="175"/>
    </row>
    <row r="112" spans="2:12" s="10" customFormat="1" ht="19.9" customHeight="1">
      <c r="B112" s="169"/>
      <c r="C112" s="170"/>
      <c r="D112" s="171" t="s">
        <v>130</v>
      </c>
      <c r="E112" s="172"/>
      <c r="F112" s="172"/>
      <c r="G112" s="172"/>
      <c r="H112" s="172"/>
      <c r="I112" s="173"/>
      <c r="J112" s="174">
        <f>J633</f>
        <v>0</v>
      </c>
      <c r="K112" s="170"/>
      <c r="L112" s="175"/>
    </row>
    <row r="113" spans="2:12" s="10" customFormat="1" ht="19.9" customHeight="1">
      <c r="B113" s="169"/>
      <c r="C113" s="170"/>
      <c r="D113" s="171" t="s">
        <v>131</v>
      </c>
      <c r="E113" s="172"/>
      <c r="F113" s="172"/>
      <c r="G113" s="172"/>
      <c r="H113" s="172"/>
      <c r="I113" s="173"/>
      <c r="J113" s="174">
        <f>J635</f>
        <v>0</v>
      </c>
      <c r="K113" s="170"/>
      <c r="L113" s="175"/>
    </row>
    <row r="114" spans="2:12" s="10" customFormat="1" ht="19.9" customHeight="1">
      <c r="B114" s="169"/>
      <c r="C114" s="170"/>
      <c r="D114" s="171" t="s">
        <v>132</v>
      </c>
      <c r="E114" s="172"/>
      <c r="F114" s="172"/>
      <c r="G114" s="172"/>
      <c r="H114" s="172"/>
      <c r="I114" s="173"/>
      <c r="J114" s="174">
        <f>J673</f>
        <v>0</v>
      </c>
      <c r="K114" s="170"/>
      <c r="L114" s="175"/>
    </row>
    <row r="115" spans="2:12" s="10" customFormat="1" ht="19.9" customHeight="1">
      <c r="B115" s="169"/>
      <c r="C115" s="170"/>
      <c r="D115" s="171" t="s">
        <v>133</v>
      </c>
      <c r="E115" s="172"/>
      <c r="F115" s="172"/>
      <c r="G115" s="172"/>
      <c r="H115" s="172"/>
      <c r="I115" s="173"/>
      <c r="J115" s="174">
        <f>J741</f>
        <v>0</v>
      </c>
      <c r="K115" s="170"/>
      <c r="L115" s="175"/>
    </row>
    <row r="116" spans="2:12" s="10" customFormat="1" ht="19.9" customHeight="1">
      <c r="B116" s="169"/>
      <c r="C116" s="170"/>
      <c r="D116" s="171" t="s">
        <v>134</v>
      </c>
      <c r="E116" s="172"/>
      <c r="F116" s="172"/>
      <c r="G116" s="172"/>
      <c r="H116" s="172"/>
      <c r="I116" s="173"/>
      <c r="J116" s="174">
        <f>J799</f>
        <v>0</v>
      </c>
      <c r="K116" s="170"/>
      <c r="L116" s="175"/>
    </row>
    <row r="117" spans="2:12" s="10" customFormat="1" ht="19.9" customHeight="1">
      <c r="B117" s="169"/>
      <c r="C117" s="170"/>
      <c r="D117" s="171" t="s">
        <v>135</v>
      </c>
      <c r="E117" s="172"/>
      <c r="F117" s="172"/>
      <c r="G117" s="172"/>
      <c r="H117" s="172"/>
      <c r="I117" s="173"/>
      <c r="J117" s="174">
        <f>J811</f>
        <v>0</v>
      </c>
      <c r="K117" s="170"/>
      <c r="L117" s="175"/>
    </row>
    <row r="118" spans="2:12" s="10" customFormat="1" ht="19.9" customHeight="1">
      <c r="B118" s="169"/>
      <c r="C118" s="170"/>
      <c r="D118" s="171" t="s">
        <v>136</v>
      </c>
      <c r="E118" s="172"/>
      <c r="F118" s="172"/>
      <c r="G118" s="172"/>
      <c r="H118" s="172"/>
      <c r="I118" s="173"/>
      <c r="J118" s="174">
        <f>J860</f>
        <v>0</v>
      </c>
      <c r="K118" s="170"/>
      <c r="L118" s="175"/>
    </row>
    <row r="119" spans="2:12" s="10" customFormat="1" ht="19.9" customHeight="1">
      <c r="B119" s="169"/>
      <c r="C119" s="170"/>
      <c r="D119" s="171" t="s">
        <v>137</v>
      </c>
      <c r="E119" s="172"/>
      <c r="F119" s="172"/>
      <c r="G119" s="172"/>
      <c r="H119" s="172"/>
      <c r="I119" s="173"/>
      <c r="J119" s="174">
        <f>J876</f>
        <v>0</v>
      </c>
      <c r="K119" s="170"/>
      <c r="L119" s="175"/>
    </row>
    <row r="120" spans="1:31" s="2" customFormat="1" ht="21.75" customHeight="1">
      <c r="A120" s="35"/>
      <c r="B120" s="36"/>
      <c r="C120" s="37"/>
      <c r="D120" s="37"/>
      <c r="E120" s="37"/>
      <c r="F120" s="37"/>
      <c r="G120" s="37"/>
      <c r="H120" s="37"/>
      <c r="I120" s="116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6.95" customHeight="1">
      <c r="A121" s="35"/>
      <c r="B121" s="55"/>
      <c r="C121" s="56"/>
      <c r="D121" s="56"/>
      <c r="E121" s="56"/>
      <c r="F121" s="56"/>
      <c r="G121" s="56"/>
      <c r="H121" s="56"/>
      <c r="I121" s="153"/>
      <c r="J121" s="56"/>
      <c r="K121" s="56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5" spans="1:31" s="2" customFormat="1" ht="6.95" customHeight="1">
      <c r="A125" s="35"/>
      <c r="B125" s="57"/>
      <c r="C125" s="58"/>
      <c r="D125" s="58"/>
      <c r="E125" s="58"/>
      <c r="F125" s="58"/>
      <c r="G125" s="58"/>
      <c r="H125" s="58"/>
      <c r="I125" s="156"/>
      <c r="J125" s="58"/>
      <c r="K125" s="58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24.95" customHeight="1">
      <c r="A126" s="35"/>
      <c r="B126" s="36"/>
      <c r="C126" s="24" t="s">
        <v>138</v>
      </c>
      <c r="D126" s="37"/>
      <c r="E126" s="37"/>
      <c r="F126" s="37"/>
      <c r="G126" s="37"/>
      <c r="H126" s="37"/>
      <c r="I126" s="116"/>
      <c r="J126" s="37"/>
      <c r="K126" s="37"/>
      <c r="L126" s="5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6.95" customHeight="1">
      <c r="A127" s="35"/>
      <c r="B127" s="36"/>
      <c r="C127" s="37"/>
      <c r="D127" s="37"/>
      <c r="E127" s="37"/>
      <c r="F127" s="37"/>
      <c r="G127" s="37"/>
      <c r="H127" s="37"/>
      <c r="I127" s="116"/>
      <c r="J127" s="37"/>
      <c r="K127" s="37"/>
      <c r="L127" s="52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12" customHeight="1">
      <c r="A128" s="35"/>
      <c r="B128" s="36"/>
      <c r="C128" s="30" t="s">
        <v>16</v>
      </c>
      <c r="D128" s="37"/>
      <c r="E128" s="37"/>
      <c r="F128" s="37"/>
      <c r="G128" s="37"/>
      <c r="H128" s="37"/>
      <c r="I128" s="116"/>
      <c r="J128" s="37"/>
      <c r="K128" s="37"/>
      <c r="L128" s="52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31" s="2" customFormat="1" ht="16.5" customHeight="1">
      <c r="A129" s="35"/>
      <c r="B129" s="36"/>
      <c r="C129" s="37"/>
      <c r="D129" s="37"/>
      <c r="E129" s="325" t="str">
        <f>E7</f>
        <v>ZŠ Malé Hoštice - Zateplení + střecha</v>
      </c>
      <c r="F129" s="326"/>
      <c r="G129" s="326"/>
      <c r="H129" s="326"/>
      <c r="I129" s="116"/>
      <c r="J129" s="37"/>
      <c r="K129" s="37"/>
      <c r="L129" s="52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31" s="2" customFormat="1" ht="12" customHeight="1">
      <c r="A130" s="35"/>
      <c r="B130" s="36"/>
      <c r="C130" s="30" t="s">
        <v>108</v>
      </c>
      <c r="D130" s="37"/>
      <c r="E130" s="37"/>
      <c r="F130" s="37"/>
      <c r="G130" s="37"/>
      <c r="H130" s="37"/>
      <c r="I130" s="116"/>
      <c r="J130" s="37"/>
      <c r="K130" s="37"/>
      <c r="L130" s="52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pans="1:31" s="2" customFormat="1" ht="16.5" customHeight="1">
      <c r="A131" s="35"/>
      <c r="B131" s="36"/>
      <c r="C131" s="37"/>
      <c r="D131" s="37"/>
      <c r="E131" s="304" t="str">
        <f>E9</f>
        <v>01 - Zateplení fasády, stavební úpravy objektu vč. výlezu na střechu</v>
      </c>
      <c r="F131" s="324"/>
      <c r="G131" s="324"/>
      <c r="H131" s="324"/>
      <c r="I131" s="116"/>
      <c r="J131" s="37"/>
      <c r="K131" s="37"/>
      <c r="L131" s="52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pans="1:31" s="2" customFormat="1" ht="6.95" customHeight="1">
      <c r="A132" s="35"/>
      <c r="B132" s="36"/>
      <c r="C132" s="37"/>
      <c r="D132" s="37"/>
      <c r="E132" s="37"/>
      <c r="F132" s="37"/>
      <c r="G132" s="37"/>
      <c r="H132" s="37"/>
      <c r="I132" s="116"/>
      <c r="J132" s="37"/>
      <c r="K132" s="37"/>
      <c r="L132" s="52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</row>
    <row r="133" spans="1:31" s="2" customFormat="1" ht="12" customHeight="1">
      <c r="A133" s="35"/>
      <c r="B133" s="36"/>
      <c r="C133" s="30" t="s">
        <v>20</v>
      </c>
      <c r="D133" s="37"/>
      <c r="E133" s="37"/>
      <c r="F133" s="28" t="str">
        <f>F12</f>
        <v>k.ú. Malé Hoštice, parc.č. 38, Dvořákova ulice</v>
      </c>
      <c r="G133" s="37"/>
      <c r="H133" s="37"/>
      <c r="I133" s="118" t="s">
        <v>22</v>
      </c>
      <c r="J133" s="67">
        <f>IF(J12="","",J12)</f>
        <v>0</v>
      </c>
      <c r="K133" s="37"/>
      <c r="L133" s="52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</row>
    <row r="134" spans="1:31" s="2" customFormat="1" ht="6.95" customHeight="1">
      <c r="A134" s="35"/>
      <c r="B134" s="36"/>
      <c r="C134" s="37"/>
      <c r="D134" s="37"/>
      <c r="E134" s="37"/>
      <c r="F134" s="37"/>
      <c r="G134" s="37"/>
      <c r="H134" s="37"/>
      <c r="I134" s="116"/>
      <c r="J134" s="37"/>
      <c r="K134" s="37"/>
      <c r="L134" s="52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</row>
    <row r="135" spans="1:31" s="2" customFormat="1" ht="25.7" customHeight="1">
      <c r="A135" s="35"/>
      <c r="B135" s="36"/>
      <c r="C135" s="30" t="s">
        <v>23</v>
      </c>
      <c r="D135" s="37"/>
      <c r="E135" s="37"/>
      <c r="F135" s="28" t="str">
        <f>E15</f>
        <v>Statutární město Opava</v>
      </c>
      <c r="G135" s="37"/>
      <c r="H135" s="37"/>
      <c r="I135" s="118" t="s">
        <v>29</v>
      </c>
      <c r="J135" s="33" t="str">
        <f>E21</f>
        <v>Ing. arch. Petr Mlýnek</v>
      </c>
      <c r="K135" s="37"/>
      <c r="L135" s="52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</row>
    <row r="136" spans="1:31" s="2" customFormat="1" ht="15.2" customHeight="1">
      <c r="A136" s="35"/>
      <c r="B136" s="36"/>
      <c r="C136" s="30" t="s">
        <v>27</v>
      </c>
      <c r="D136" s="37"/>
      <c r="E136" s="37"/>
      <c r="F136" s="28" t="str">
        <f>IF(E18="","",E18)</f>
        <v>Vyplň údaj</v>
      </c>
      <c r="G136" s="37"/>
      <c r="H136" s="37"/>
      <c r="I136" s="118" t="s">
        <v>32</v>
      </c>
      <c r="J136" s="33" t="str">
        <f>E24</f>
        <v xml:space="preserve"> </v>
      </c>
      <c r="K136" s="37"/>
      <c r="L136" s="52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</row>
    <row r="137" spans="1:31" s="2" customFormat="1" ht="10.35" customHeight="1">
      <c r="A137" s="35"/>
      <c r="B137" s="36"/>
      <c r="C137" s="37"/>
      <c r="D137" s="37"/>
      <c r="E137" s="37"/>
      <c r="F137" s="37"/>
      <c r="G137" s="37"/>
      <c r="H137" s="37"/>
      <c r="I137" s="116"/>
      <c r="J137" s="37"/>
      <c r="K137" s="37"/>
      <c r="L137" s="52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</row>
    <row r="138" spans="1:31" s="11" customFormat="1" ht="29.25" customHeight="1">
      <c r="A138" s="176"/>
      <c r="B138" s="177"/>
      <c r="C138" s="178" t="s">
        <v>139</v>
      </c>
      <c r="D138" s="179" t="s">
        <v>60</v>
      </c>
      <c r="E138" s="179" t="s">
        <v>56</v>
      </c>
      <c r="F138" s="179" t="s">
        <v>57</v>
      </c>
      <c r="G138" s="179" t="s">
        <v>140</v>
      </c>
      <c r="H138" s="179" t="s">
        <v>141</v>
      </c>
      <c r="I138" s="180" t="s">
        <v>142</v>
      </c>
      <c r="J138" s="181" t="s">
        <v>112</v>
      </c>
      <c r="K138" s="182" t="s">
        <v>143</v>
      </c>
      <c r="L138" s="183"/>
      <c r="M138" s="76" t="s">
        <v>1</v>
      </c>
      <c r="N138" s="77" t="s">
        <v>39</v>
      </c>
      <c r="O138" s="77" t="s">
        <v>144</v>
      </c>
      <c r="P138" s="77" t="s">
        <v>145</v>
      </c>
      <c r="Q138" s="77" t="s">
        <v>146</v>
      </c>
      <c r="R138" s="77" t="s">
        <v>147</v>
      </c>
      <c r="S138" s="77" t="s">
        <v>148</v>
      </c>
      <c r="T138" s="78" t="s">
        <v>149</v>
      </c>
      <c r="U138" s="176"/>
      <c r="V138" s="176"/>
      <c r="W138" s="176"/>
      <c r="X138" s="176"/>
      <c r="Y138" s="176"/>
      <c r="Z138" s="176"/>
      <c r="AA138" s="176"/>
      <c r="AB138" s="176"/>
      <c r="AC138" s="176"/>
      <c r="AD138" s="176"/>
      <c r="AE138" s="176"/>
    </row>
    <row r="139" spans="1:63" s="2" customFormat="1" ht="22.9" customHeight="1">
      <c r="A139" s="35"/>
      <c r="B139" s="36"/>
      <c r="C139" s="83" t="s">
        <v>150</v>
      </c>
      <c r="D139" s="37"/>
      <c r="E139" s="37"/>
      <c r="F139" s="37"/>
      <c r="G139" s="37"/>
      <c r="H139" s="37"/>
      <c r="I139" s="116"/>
      <c r="J139" s="184">
        <f>BK139</f>
        <v>0</v>
      </c>
      <c r="K139" s="37"/>
      <c r="L139" s="40"/>
      <c r="M139" s="79"/>
      <c r="N139" s="185"/>
      <c r="O139" s="80"/>
      <c r="P139" s="186">
        <f>P140+P600</f>
        <v>0</v>
      </c>
      <c r="Q139" s="80"/>
      <c r="R139" s="186">
        <f>R140+R600</f>
        <v>49.565752579999995</v>
      </c>
      <c r="S139" s="80"/>
      <c r="T139" s="187">
        <f>T140+T600</f>
        <v>28.451978320000002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T139" s="18" t="s">
        <v>74</v>
      </c>
      <c r="AU139" s="18" t="s">
        <v>114</v>
      </c>
      <c r="BK139" s="188">
        <f>BK140+BK600</f>
        <v>0</v>
      </c>
    </row>
    <row r="140" spans="2:63" s="12" customFormat="1" ht="25.9" customHeight="1">
      <c r="B140" s="189"/>
      <c r="C140" s="190"/>
      <c r="D140" s="191" t="s">
        <v>74</v>
      </c>
      <c r="E140" s="192" t="s">
        <v>151</v>
      </c>
      <c r="F140" s="192" t="s">
        <v>152</v>
      </c>
      <c r="G140" s="190"/>
      <c r="H140" s="190"/>
      <c r="I140" s="193"/>
      <c r="J140" s="194">
        <f>BK140</f>
        <v>0</v>
      </c>
      <c r="K140" s="190"/>
      <c r="L140" s="195"/>
      <c r="M140" s="196"/>
      <c r="N140" s="197"/>
      <c r="O140" s="197"/>
      <c r="P140" s="198">
        <f>P141+P189+P257+P471+P480+P518+P529+P592+P598</f>
        <v>0</v>
      </c>
      <c r="Q140" s="197"/>
      <c r="R140" s="198">
        <f>R141+R189+R257+R471+R480+R518+R529+R592+R598</f>
        <v>44.35973402</v>
      </c>
      <c r="S140" s="197"/>
      <c r="T140" s="199">
        <f>T141+T189+T257+T471+T480+T518+T529+T592+T598</f>
        <v>27.977798760000002</v>
      </c>
      <c r="AR140" s="200" t="s">
        <v>83</v>
      </c>
      <c r="AT140" s="201" t="s">
        <v>74</v>
      </c>
      <c r="AU140" s="201" t="s">
        <v>75</v>
      </c>
      <c r="AY140" s="200" t="s">
        <v>153</v>
      </c>
      <c r="BK140" s="202">
        <f>BK141+BK189+BK257+BK471+BK480+BK518+BK529+BK592+BK598</f>
        <v>0</v>
      </c>
    </row>
    <row r="141" spans="2:63" s="12" customFormat="1" ht="22.9" customHeight="1">
      <c r="B141" s="189"/>
      <c r="C141" s="190"/>
      <c r="D141" s="191" t="s">
        <v>74</v>
      </c>
      <c r="E141" s="203" t="s">
        <v>154</v>
      </c>
      <c r="F141" s="203" t="s">
        <v>155</v>
      </c>
      <c r="G141" s="190"/>
      <c r="H141" s="190"/>
      <c r="I141" s="193"/>
      <c r="J141" s="204">
        <f>BK141</f>
        <v>0</v>
      </c>
      <c r="K141" s="190"/>
      <c r="L141" s="195"/>
      <c r="M141" s="196"/>
      <c r="N141" s="197"/>
      <c r="O141" s="197"/>
      <c r="P141" s="198">
        <f>SUM(P142:P188)</f>
        <v>0</v>
      </c>
      <c r="Q141" s="197"/>
      <c r="R141" s="198">
        <f>SUM(R142:R188)</f>
        <v>6.808793509999999</v>
      </c>
      <c r="S141" s="197"/>
      <c r="T141" s="199">
        <f>SUM(T142:T188)</f>
        <v>0.00019576</v>
      </c>
      <c r="AR141" s="200" t="s">
        <v>83</v>
      </c>
      <c r="AT141" s="201" t="s">
        <v>74</v>
      </c>
      <c r="AU141" s="201" t="s">
        <v>83</v>
      </c>
      <c r="AY141" s="200" t="s">
        <v>153</v>
      </c>
      <c r="BK141" s="202">
        <f>SUM(BK142:BK188)</f>
        <v>0</v>
      </c>
    </row>
    <row r="142" spans="1:65" s="2" customFormat="1" ht="16.5" customHeight="1">
      <c r="A142" s="35"/>
      <c r="B142" s="36"/>
      <c r="C142" s="205" t="s">
        <v>83</v>
      </c>
      <c r="D142" s="205" t="s">
        <v>156</v>
      </c>
      <c r="E142" s="206" t="s">
        <v>157</v>
      </c>
      <c r="F142" s="207" t="s">
        <v>158</v>
      </c>
      <c r="G142" s="208" t="s">
        <v>159</v>
      </c>
      <c r="H142" s="209">
        <v>1.343</v>
      </c>
      <c r="I142" s="210"/>
      <c r="J142" s="211">
        <f>ROUND(I142*H142,2)</f>
        <v>0</v>
      </c>
      <c r="K142" s="212"/>
      <c r="L142" s="40"/>
      <c r="M142" s="213" t="s">
        <v>1</v>
      </c>
      <c r="N142" s="214" t="s">
        <v>40</v>
      </c>
      <c r="O142" s="72"/>
      <c r="P142" s="215">
        <f>O142*H142</f>
        <v>0</v>
      </c>
      <c r="Q142" s="215">
        <v>1.94302</v>
      </c>
      <c r="R142" s="215">
        <f>Q142*H142</f>
        <v>2.60947586</v>
      </c>
      <c r="S142" s="215">
        <v>0</v>
      </c>
      <c r="T142" s="216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17" t="s">
        <v>160</v>
      </c>
      <c r="AT142" s="217" t="s">
        <v>156</v>
      </c>
      <c r="AU142" s="217" t="s">
        <v>85</v>
      </c>
      <c r="AY142" s="18" t="s">
        <v>153</v>
      </c>
      <c r="BE142" s="218">
        <f>IF(N142="základní",J142,0)</f>
        <v>0</v>
      </c>
      <c r="BF142" s="218">
        <f>IF(N142="snížená",J142,0)</f>
        <v>0</v>
      </c>
      <c r="BG142" s="218">
        <f>IF(N142="zákl. přenesená",J142,0)</f>
        <v>0</v>
      </c>
      <c r="BH142" s="218">
        <f>IF(N142="sníž. přenesená",J142,0)</f>
        <v>0</v>
      </c>
      <c r="BI142" s="218">
        <f>IF(N142="nulová",J142,0)</f>
        <v>0</v>
      </c>
      <c r="BJ142" s="18" t="s">
        <v>83</v>
      </c>
      <c r="BK142" s="218">
        <f>ROUND(I142*H142,2)</f>
        <v>0</v>
      </c>
      <c r="BL142" s="18" t="s">
        <v>160</v>
      </c>
      <c r="BM142" s="217" t="s">
        <v>161</v>
      </c>
    </row>
    <row r="143" spans="2:51" s="13" customFormat="1" ht="12">
      <c r="B143" s="219"/>
      <c r="C143" s="220"/>
      <c r="D143" s="221" t="s">
        <v>162</v>
      </c>
      <c r="E143" s="222" t="s">
        <v>1</v>
      </c>
      <c r="F143" s="223" t="s">
        <v>163</v>
      </c>
      <c r="G143" s="220"/>
      <c r="H143" s="222" t="s">
        <v>1</v>
      </c>
      <c r="I143" s="224"/>
      <c r="J143" s="220"/>
      <c r="K143" s="220"/>
      <c r="L143" s="225"/>
      <c r="M143" s="226"/>
      <c r="N143" s="227"/>
      <c r="O143" s="227"/>
      <c r="P143" s="227"/>
      <c r="Q143" s="227"/>
      <c r="R143" s="227"/>
      <c r="S143" s="227"/>
      <c r="T143" s="228"/>
      <c r="AT143" s="229" t="s">
        <v>162</v>
      </c>
      <c r="AU143" s="229" t="s">
        <v>85</v>
      </c>
      <c r="AV143" s="13" t="s">
        <v>83</v>
      </c>
      <c r="AW143" s="13" t="s">
        <v>31</v>
      </c>
      <c r="AX143" s="13" t="s">
        <v>75</v>
      </c>
      <c r="AY143" s="229" t="s">
        <v>153</v>
      </c>
    </row>
    <row r="144" spans="2:51" s="14" customFormat="1" ht="12">
      <c r="B144" s="230"/>
      <c r="C144" s="231"/>
      <c r="D144" s="221" t="s">
        <v>162</v>
      </c>
      <c r="E144" s="232" t="s">
        <v>1</v>
      </c>
      <c r="F144" s="233" t="s">
        <v>164</v>
      </c>
      <c r="G144" s="231"/>
      <c r="H144" s="234">
        <v>0.81</v>
      </c>
      <c r="I144" s="235"/>
      <c r="J144" s="231"/>
      <c r="K144" s="231"/>
      <c r="L144" s="236"/>
      <c r="M144" s="237"/>
      <c r="N144" s="238"/>
      <c r="O144" s="238"/>
      <c r="P144" s="238"/>
      <c r="Q144" s="238"/>
      <c r="R144" s="238"/>
      <c r="S144" s="238"/>
      <c r="T144" s="239"/>
      <c r="AT144" s="240" t="s">
        <v>162</v>
      </c>
      <c r="AU144" s="240" t="s">
        <v>85</v>
      </c>
      <c r="AV144" s="14" t="s">
        <v>85</v>
      </c>
      <c r="AW144" s="14" t="s">
        <v>31</v>
      </c>
      <c r="AX144" s="14" t="s">
        <v>75</v>
      </c>
      <c r="AY144" s="240" t="s">
        <v>153</v>
      </c>
    </row>
    <row r="145" spans="2:51" s="13" customFormat="1" ht="12">
      <c r="B145" s="219"/>
      <c r="C145" s="220"/>
      <c r="D145" s="221" t="s">
        <v>162</v>
      </c>
      <c r="E145" s="222" t="s">
        <v>1</v>
      </c>
      <c r="F145" s="223" t="s">
        <v>165</v>
      </c>
      <c r="G145" s="220"/>
      <c r="H145" s="222" t="s">
        <v>1</v>
      </c>
      <c r="I145" s="224"/>
      <c r="J145" s="220"/>
      <c r="K145" s="220"/>
      <c r="L145" s="225"/>
      <c r="M145" s="226"/>
      <c r="N145" s="227"/>
      <c r="O145" s="227"/>
      <c r="P145" s="227"/>
      <c r="Q145" s="227"/>
      <c r="R145" s="227"/>
      <c r="S145" s="227"/>
      <c r="T145" s="228"/>
      <c r="AT145" s="229" t="s">
        <v>162</v>
      </c>
      <c r="AU145" s="229" t="s">
        <v>85</v>
      </c>
      <c r="AV145" s="13" t="s">
        <v>83</v>
      </c>
      <c r="AW145" s="13" t="s">
        <v>31</v>
      </c>
      <c r="AX145" s="13" t="s">
        <v>75</v>
      </c>
      <c r="AY145" s="229" t="s">
        <v>153</v>
      </c>
    </row>
    <row r="146" spans="2:51" s="14" customFormat="1" ht="12">
      <c r="B146" s="230"/>
      <c r="C146" s="231"/>
      <c r="D146" s="221" t="s">
        <v>162</v>
      </c>
      <c r="E146" s="232" t="s">
        <v>1</v>
      </c>
      <c r="F146" s="233" t="s">
        <v>166</v>
      </c>
      <c r="G146" s="231"/>
      <c r="H146" s="234">
        <v>0.15</v>
      </c>
      <c r="I146" s="235"/>
      <c r="J146" s="231"/>
      <c r="K146" s="231"/>
      <c r="L146" s="236"/>
      <c r="M146" s="237"/>
      <c r="N146" s="238"/>
      <c r="O146" s="238"/>
      <c r="P146" s="238"/>
      <c r="Q146" s="238"/>
      <c r="R146" s="238"/>
      <c r="S146" s="238"/>
      <c r="T146" s="239"/>
      <c r="AT146" s="240" t="s">
        <v>162</v>
      </c>
      <c r="AU146" s="240" t="s">
        <v>85</v>
      </c>
      <c r="AV146" s="14" t="s">
        <v>85</v>
      </c>
      <c r="AW146" s="14" t="s">
        <v>31</v>
      </c>
      <c r="AX146" s="14" t="s">
        <v>75</v>
      </c>
      <c r="AY146" s="240" t="s">
        <v>153</v>
      </c>
    </row>
    <row r="147" spans="2:51" s="13" customFormat="1" ht="12">
      <c r="B147" s="219"/>
      <c r="C147" s="220"/>
      <c r="D147" s="221" t="s">
        <v>162</v>
      </c>
      <c r="E147" s="222" t="s">
        <v>1</v>
      </c>
      <c r="F147" s="223" t="s">
        <v>167</v>
      </c>
      <c r="G147" s="220"/>
      <c r="H147" s="222" t="s">
        <v>1</v>
      </c>
      <c r="I147" s="224"/>
      <c r="J147" s="220"/>
      <c r="K147" s="220"/>
      <c r="L147" s="225"/>
      <c r="M147" s="226"/>
      <c r="N147" s="227"/>
      <c r="O147" s="227"/>
      <c r="P147" s="227"/>
      <c r="Q147" s="227"/>
      <c r="R147" s="227"/>
      <c r="S147" s="227"/>
      <c r="T147" s="228"/>
      <c r="AT147" s="229" t="s">
        <v>162</v>
      </c>
      <c r="AU147" s="229" t="s">
        <v>85</v>
      </c>
      <c r="AV147" s="13" t="s">
        <v>83</v>
      </c>
      <c r="AW147" s="13" t="s">
        <v>31</v>
      </c>
      <c r="AX147" s="13" t="s">
        <v>75</v>
      </c>
      <c r="AY147" s="229" t="s">
        <v>153</v>
      </c>
    </row>
    <row r="148" spans="2:51" s="14" customFormat="1" ht="12">
      <c r="B148" s="230"/>
      <c r="C148" s="231"/>
      <c r="D148" s="221" t="s">
        <v>162</v>
      </c>
      <c r="E148" s="232" t="s">
        <v>1</v>
      </c>
      <c r="F148" s="233" t="s">
        <v>168</v>
      </c>
      <c r="G148" s="231"/>
      <c r="H148" s="234">
        <v>0.383</v>
      </c>
      <c r="I148" s="235"/>
      <c r="J148" s="231"/>
      <c r="K148" s="231"/>
      <c r="L148" s="236"/>
      <c r="M148" s="237"/>
      <c r="N148" s="238"/>
      <c r="O148" s="238"/>
      <c r="P148" s="238"/>
      <c r="Q148" s="238"/>
      <c r="R148" s="238"/>
      <c r="S148" s="238"/>
      <c r="T148" s="239"/>
      <c r="AT148" s="240" t="s">
        <v>162</v>
      </c>
      <c r="AU148" s="240" t="s">
        <v>85</v>
      </c>
      <c r="AV148" s="14" t="s">
        <v>85</v>
      </c>
      <c r="AW148" s="14" t="s">
        <v>31</v>
      </c>
      <c r="AX148" s="14" t="s">
        <v>75</v>
      </c>
      <c r="AY148" s="240" t="s">
        <v>153</v>
      </c>
    </row>
    <row r="149" spans="2:51" s="15" customFormat="1" ht="12">
      <c r="B149" s="241"/>
      <c r="C149" s="242"/>
      <c r="D149" s="221" t="s">
        <v>162</v>
      </c>
      <c r="E149" s="243" t="s">
        <v>1</v>
      </c>
      <c r="F149" s="244" t="s">
        <v>169</v>
      </c>
      <c r="G149" s="242"/>
      <c r="H149" s="245">
        <v>1.343</v>
      </c>
      <c r="I149" s="246"/>
      <c r="J149" s="242"/>
      <c r="K149" s="242"/>
      <c r="L149" s="247"/>
      <c r="M149" s="248"/>
      <c r="N149" s="249"/>
      <c r="O149" s="249"/>
      <c r="P149" s="249"/>
      <c r="Q149" s="249"/>
      <c r="R149" s="249"/>
      <c r="S149" s="249"/>
      <c r="T149" s="250"/>
      <c r="AT149" s="251" t="s">
        <v>162</v>
      </c>
      <c r="AU149" s="251" t="s">
        <v>85</v>
      </c>
      <c r="AV149" s="15" t="s">
        <v>160</v>
      </c>
      <c r="AW149" s="15" t="s">
        <v>31</v>
      </c>
      <c r="AX149" s="15" t="s">
        <v>83</v>
      </c>
      <c r="AY149" s="251" t="s">
        <v>153</v>
      </c>
    </row>
    <row r="150" spans="1:65" s="2" customFormat="1" ht="21.75" customHeight="1">
      <c r="A150" s="35"/>
      <c r="B150" s="36"/>
      <c r="C150" s="205" t="s">
        <v>85</v>
      </c>
      <c r="D150" s="205" t="s">
        <v>156</v>
      </c>
      <c r="E150" s="206" t="s">
        <v>170</v>
      </c>
      <c r="F150" s="207" t="s">
        <v>171</v>
      </c>
      <c r="G150" s="208" t="s">
        <v>172</v>
      </c>
      <c r="H150" s="209">
        <v>0.399</v>
      </c>
      <c r="I150" s="210"/>
      <c r="J150" s="211">
        <f>ROUND(I150*H150,2)</f>
        <v>0</v>
      </c>
      <c r="K150" s="212"/>
      <c r="L150" s="40"/>
      <c r="M150" s="213" t="s">
        <v>1</v>
      </c>
      <c r="N150" s="214" t="s">
        <v>40</v>
      </c>
      <c r="O150" s="72"/>
      <c r="P150" s="215">
        <f>O150*H150</f>
        <v>0</v>
      </c>
      <c r="Q150" s="215">
        <v>1.09</v>
      </c>
      <c r="R150" s="215">
        <f>Q150*H150</f>
        <v>0.4349100000000001</v>
      </c>
      <c r="S150" s="215">
        <v>0</v>
      </c>
      <c r="T150" s="216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17" t="s">
        <v>160</v>
      </c>
      <c r="AT150" s="217" t="s">
        <v>156</v>
      </c>
      <c r="AU150" s="217" t="s">
        <v>85</v>
      </c>
      <c r="AY150" s="18" t="s">
        <v>153</v>
      </c>
      <c r="BE150" s="218">
        <f>IF(N150="základní",J150,0)</f>
        <v>0</v>
      </c>
      <c r="BF150" s="218">
        <f>IF(N150="snížená",J150,0)</f>
        <v>0</v>
      </c>
      <c r="BG150" s="218">
        <f>IF(N150="zákl. přenesená",J150,0)</f>
        <v>0</v>
      </c>
      <c r="BH150" s="218">
        <f>IF(N150="sníž. přenesená",J150,0)</f>
        <v>0</v>
      </c>
      <c r="BI150" s="218">
        <f>IF(N150="nulová",J150,0)</f>
        <v>0</v>
      </c>
      <c r="BJ150" s="18" t="s">
        <v>83</v>
      </c>
      <c r="BK150" s="218">
        <f>ROUND(I150*H150,2)</f>
        <v>0</v>
      </c>
      <c r="BL150" s="18" t="s">
        <v>160</v>
      </c>
      <c r="BM150" s="217" t="s">
        <v>173</v>
      </c>
    </row>
    <row r="151" spans="2:51" s="13" customFormat="1" ht="12">
      <c r="B151" s="219"/>
      <c r="C151" s="220"/>
      <c r="D151" s="221" t="s">
        <v>162</v>
      </c>
      <c r="E151" s="222" t="s">
        <v>1</v>
      </c>
      <c r="F151" s="223" t="s">
        <v>163</v>
      </c>
      <c r="G151" s="220"/>
      <c r="H151" s="222" t="s">
        <v>1</v>
      </c>
      <c r="I151" s="224"/>
      <c r="J151" s="220"/>
      <c r="K151" s="220"/>
      <c r="L151" s="225"/>
      <c r="M151" s="226"/>
      <c r="N151" s="227"/>
      <c r="O151" s="227"/>
      <c r="P151" s="227"/>
      <c r="Q151" s="227"/>
      <c r="R151" s="227"/>
      <c r="S151" s="227"/>
      <c r="T151" s="228"/>
      <c r="AT151" s="229" t="s">
        <v>162</v>
      </c>
      <c r="AU151" s="229" t="s">
        <v>85</v>
      </c>
      <c r="AV151" s="13" t="s">
        <v>83</v>
      </c>
      <c r="AW151" s="13" t="s">
        <v>31</v>
      </c>
      <c r="AX151" s="13" t="s">
        <v>75</v>
      </c>
      <c r="AY151" s="229" t="s">
        <v>153</v>
      </c>
    </row>
    <row r="152" spans="2:51" s="13" customFormat="1" ht="12">
      <c r="B152" s="219"/>
      <c r="C152" s="220"/>
      <c r="D152" s="221" t="s">
        <v>162</v>
      </c>
      <c r="E152" s="222" t="s">
        <v>1</v>
      </c>
      <c r="F152" s="223" t="s">
        <v>174</v>
      </c>
      <c r="G152" s="220"/>
      <c r="H152" s="222" t="s">
        <v>1</v>
      </c>
      <c r="I152" s="224"/>
      <c r="J152" s="220"/>
      <c r="K152" s="220"/>
      <c r="L152" s="225"/>
      <c r="M152" s="226"/>
      <c r="N152" s="227"/>
      <c r="O152" s="227"/>
      <c r="P152" s="227"/>
      <c r="Q152" s="227"/>
      <c r="R152" s="227"/>
      <c r="S152" s="227"/>
      <c r="T152" s="228"/>
      <c r="AT152" s="229" t="s">
        <v>162</v>
      </c>
      <c r="AU152" s="229" t="s">
        <v>85</v>
      </c>
      <c r="AV152" s="13" t="s">
        <v>83</v>
      </c>
      <c r="AW152" s="13" t="s">
        <v>31</v>
      </c>
      <c r="AX152" s="13" t="s">
        <v>75</v>
      </c>
      <c r="AY152" s="229" t="s">
        <v>153</v>
      </c>
    </row>
    <row r="153" spans="2:51" s="14" customFormat="1" ht="12">
      <c r="B153" s="230"/>
      <c r="C153" s="231"/>
      <c r="D153" s="221" t="s">
        <v>162</v>
      </c>
      <c r="E153" s="232" t="s">
        <v>1</v>
      </c>
      <c r="F153" s="233" t="s">
        <v>175</v>
      </c>
      <c r="G153" s="231"/>
      <c r="H153" s="234">
        <v>0.345</v>
      </c>
      <c r="I153" s="235"/>
      <c r="J153" s="231"/>
      <c r="K153" s="231"/>
      <c r="L153" s="236"/>
      <c r="M153" s="237"/>
      <c r="N153" s="238"/>
      <c r="O153" s="238"/>
      <c r="P153" s="238"/>
      <c r="Q153" s="238"/>
      <c r="R153" s="238"/>
      <c r="S153" s="238"/>
      <c r="T153" s="239"/>
      <c r="AT153" s="240" t="s">
        <v>162</v>
      </c>
      <c r="AU153" s="240" t="s">
        <v>85</v>
      </c>
      <c r="AV153" s="14" t="s">
        <v>85</v>
      </c>
      <c r="AW153" s="14" t="s">
        <v>31</v>
      </c>
      <c r="AX153" s="14" t="s">
        <v>75</v>
      </c>
      <c r="AY153" s="240" t="s">
        <v>153</v>
      </c>
    </row>
    <row r="154" spans="2:51" s="13" customFormat="1" ht="12">
      <c r="B154" s="219"/>
      <c r="C154" s="220"/>
      <c r="D154" s="221" t="s">
        <v>162</v>
      </c>
      <c r="E154" s="222" t="s">
        <v>1</v>
      </c>
      <c r="F154" s="223" t="s">
        <v>176</v>
      </c>
      <c r="G154" s="220"/>
      <c r="H154" s="222" t="s">
        <v>1</v>
      </c>
      <c r="I154" s="224"/>
      <c r="J154" s="220"/>
      <c r="K154" s="220"/>
      <c r="L154" s="225"/>
      <c r="M154" s="226"/>
      <c r="N154" s="227"/>
      <c r="O154" s="227"/>
      <c r="P154" s="227"/>
      <c r="Q154" s="227"/>
      <c r="R154" s="227"/>
      <c r="S154" s="227"/>
      <c r="T154" s="228"/>
      <c r="AT154" s="229" t="s">
        <v>162</v>
      </c>
      <c r="AU154" s="229" t="s">
        <v>85</v>
      </c>
      <c r="AV154" s="13" t="s">
        <v>83</v>
      </c>
      <c r="AW154" s="13" t="s">
        <v>31</v>
      </c>
      <c r="AX154" s="13" t="s">
        <v>75</v>
      </c>
      <c r="AY154" s="229" t="s">
        <v>153</v>
      </c>
    </row>
    <row r="155" spans="2:51" s="13" customFormat="1" ht="12">
      <c r="B155" s="219"/>
      <c r="C155" s="220"/>
      <c r="D155" s="221" t="s">
        <v>162</v>
      </c>
      <c r="E155" s="222" t="s">
        <v>1</v>
      </c>
      <c r="F155" s="223" t="s">
        <v>177</v>
      </c>
      <c r="G155" s="220"/>
      <c r="H155" s="222" t="s">
        <v>1</v>
      </c>
      <c r="I155" s="224"/>
      <c r="J155" s="220"/>
      <c r="K155" s="220"/>
      <c r="L155" s="225"/>
      <c r="M155" s="226"/>
      <c r="N155" s="227"/>
      <c r="O155" s="227"/>
      <c r="P155" s="227"/>
      <c r="Q155" s="227"/>
      <c r="R155" s="227"/>
      <c r="S155" s="227"/>
      <c r="T155" s="228"/>
      <c r="AT155" s="229" t="s">
        <v>162</v>
      </c>
      <c r="AU155" s="229" t="s">
        <v>85</v>
      </c>
      <c r="AV155" s="13" t="s">
        <v>83</v>
      </c>
      <c r="AW155" s="13" t="s">
        <v>31</v>
      </c>
      <c r="AX155" s="13" t="s">
        <v>75</v>
      </c>
      <c r="AY155" s="229" t="s">
        <v>153</v>
      </c>
    </row>
    <row r="156" spans="2:51" s="14" customFormat="1" ht="12">
      <c r="B156" s="230"/>
      <c r="C156" s="231"/>
      <c r="D156" s="221" t="s">
        <v>162</v>
      </c>
      <c r="E156" s="232" t="s">
        <v>1</v>
      </c>
      <c r="F156" s="233" t="s">
        <v>178</v>
      </c>
      <c r="G156" s="231"/>
      <c r="H156" s="234">
        <v>0.054</v>
      </c>
      <c r="I156" s="235"/>
      <c r="J156" s="231"/>
      <c r="K156" s="231"/>
      <c r="L156" s="236"/>
      <c r="M156" s="237"/>
      <c r="N156" s="238"/>
      <c r="O156" s="238"/>
      <c r="P156" s="238"/>
      <c r="Q156" s="238"/>
      <c r="R156" s="238"/>
      <c r="S156" s="238"/>
      <c r="T156" s="239"/>
      <c r="AT156" s="240" t="s">
        <v>162</v>
      </c>
      <c r="AU156" s="240" t="s">
        <v>85</v>
      </c>
      <c r="AV156" s="14" t="s">
        <v>85</v>
      </c>
      <c r="AW156" s="14" t="s">
        <v>31</v>
      </c>
      <c r="AX156" s="14" t="s">
        <v>75</v>
      </c>
      <c r="AY156" s="240" t="s">
        <v>153</v>
      </c>
    </row>
    <row r="157" spans="2:51" s="15" customFormat="1" ht="12">
      <c r="B157" s="241"/>
      <c r="C157" s="242"/>
      <c r="D157" s="221" t="s">
        <v>162</v>
      </c>
      <c r="E157" s="243" t="s">
        <v>1</v>
      </c>
      <c r="F157" s="244" t="s">
        <v>169</v>
      </c>
      <c r="G157" s="242"/>
      <c r="H157" s="245">
        <v>0.399</v>
      </c>
      <c r="I157" s="246"/>
      <c r="J157" s="242"/>
      <c r="K157" s="242"/>
      <c r="L157" s="247"/>
      <c r="M157" s="248"/>
      <c r="N157" s="249"/>
      <c r="O157" s="249"/>
      <c r="P157" s="249"/>
      <c r="Q157" s="249"/>
      <c r="R157" s="249"/>
      <c r="S157" s="249"/>
      <c r="T157" s="250"/>
      <c r="AT157" s="251" t="s">
        <v>162</v>
      </c>
      <c r="AU157" s="251" t="s">
        <v>85</v>
      </c>
      <c r="AV157" s="15" t="s">
        <v>160</v>
      </c>
      <c r="AW157" s="15" t="s">
        <v>31</v>
      </c>
      <c r="AX157" s="15" t="s">
        <v>83</v>
      </c>
      <c r="AY157" s="251" t="s">
        <v>153</v>
      </c>
    </row>
    <row r="158" spans="1:65" s="2" customFormat="1" ht="21.75" customHeight="1">
      <c r="A158" s="35"/>
      <c r="B158" s="36"/>
      <c r="C158" s="205" t="s">
        <v>154</v>
      </c>
      <c r="D158" s="205" t="s">
        <v>156</v>
      </c>
      <c r="E158" s="206" t="s">
        <v>179</v>
      </c>
      <c r="F158" s="207" t="s">
        <v>180</v>
      </c>
      <c r="G158" s="208" t="s">
        <v>172</v>
      </c>
      <c r="H158" s="209">
        <v>0.241</v>
      </c>
      <c r="I158" s="210"/>
      <c r="J158" s="211">
        <f>ROUND(I158*H158,2)</f>
        <v>0</v>
      </c>
      <c r="K158" s="212"/>
      <c r="L158" s="40"/>
      <c r="M158" s="213" t="s">
        <v>1</v>
      </c>
      <c r="N158" s="214" t="s">
        <v>40</v>
      </c>
      <c r="O158" s="72"/>
      <c r="P158" s="215">
        <f>O158*H158</f>
        <v>0</v>
      </c>
      <c r="Q158" s="215">
        <v>1.09</v>
      </c>
      <c r="R158" s="215">
        <f>Q158*H158</f>
        <v>0.26269000000000003</v>
      </c>
      <c r="S158" s="215">
        <v>0</v>
      </c>
      <c r="T158" s="216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17" t="s">
        <v>160</v>
      </c>
      <c r="AT158" s="217" t="s">
        <v>156</v>
      </c>
      <c r="AU158" s="217" t="s">
        <v>85</v>
      </c>
      <c r="AY158" s="18" t="s">
        <v>153</v>
      </c>
      <c r="BE158" s="218">
        <f>IF(N158="základní",J158,0)</f>
        <v>0</v>
      </c>
      <c r="BF158" s="218">
        <f>IF(N158="snížená",J158,0)</f>
        <v>0</v>
      </c>
      <c r="BG158" s="218">
        <f>IF(N158="zákl. přenesená",J158,0)</f>
        <v>0</v>
      </c>
      <c r="BH158" s="218">
        <f>IF(N158="sníž. přenesená",J158,0)</f>
        <v>0</v>
      </c>
      <c r="BI158" s="218">
        <f>IF(N158="nulová",J158,0)</f>
        <v>0</v>
      </c>
      <c r="BJ158" s="18" t="s">
        <v>83</v>
      </c>
      <c r="BK158" s="218">
        <f>ROUND(I158*H158,2)</f>
        <v>0</v>
      </c>
      <c r="BL158" s="18" t="s">
        <v>160</v>
      </c>
      <c r="BM158" s="217" t="s">
        <v>181</v>
      </c>
    </row>
    <row r="159" spans="2:51" s="13" customFormat="1" ht="12">
      <c r="B159" s="219"/>
      <c r="C159" s="220"/>
      <c r="D159" s="221" t="s">
        <v>162</v>
      </c>
      <c r="E159" s="222" t="s">
        <v>1</v>
      </c>
      <c r="F159" s="223" t="s">
        <v>182</v>
      </c>
      <c r="G159" s="220"/>
      <c r="H159" s="222" t="s">
        <v>1</v>
      </c>
      <c r="I159" s="224"/>
      <c r="J159" s="220"/>
      <c r="K159" s="220"/>
      <c r="L159" s="225"/>
      <c r="M159" s="226"/>
      <c r="N159" s="227"/>
      <c r="O159" s="227"/>
      <c r="P159" s="227"/>
      <c r="Q159" s="227"/>
      <c r="R159" s="227"/>
      <c r="S159" s="227"/>
      <c r="T159" s="228"/>
      <c r="AT159" s="229" t="s">
        <v>162</v>
      </c>
      <c r="AU159" s="229" t="s">
        <v>85</v>
      </c>
      <c r="AV159" s="13" t="s">
        <v>83</v>
      </c>
      <c r="AW159" s="13" t="s">
        <v>31</v>
      </c>
      <c r="AX159" s="13" t="s">
        <v>75</v>
      </c>
      <c r="AY159" s="229" t="s">
        <v>153</v>
      </c>
    </row>
    <row r="160" spans="2:51" s="13" customFormat="1" ht="12">
      <c r="B160" s="219"/>
      <c r="C160" s="220"/>
      <c r="D160" s="221" t="s">
        <v>162</v>
      </c>
      <c r="E160" s="222" t="s">
        <v>1</v>
      </c>
      <c r="F160" s="223" t="s">
        <v>183</v>
      </c>
      <c r="G160" s="220"/>
      <c r="H160" s="222" t="s">
        <v>1</v>
      </c>
      <c r="I160" s="224"/>
      <c r="J160" s="220"/>
      <c r="K160" s="220"/>
      <c r="L160" s="225"/>
      <c r="M160" s="226"/>
      <c r="N160" s="227"/>
      <c r="O160" s="227"/>
      <c r="P160" s="227"/>
      <c r="Q160" s="227"/>
      <c r="R160" s="227"/>
      <c r="S160" s="227"/>
      <c r="T160" s="228"/>
      <c r="AT160" s="229" t="s">
        <v>162</v>
      </c>
      <c r="AU160" s="229" t="s">
        <v>85</v>
      </c>
      <c r="AV160" s="13" t="s">
        <v>83</v>
      </c>
      <c r="AW160" s="13" t="s">
        <v>31</v>
      </c>
      <c r="AX160" s="13" t="s">
        <v>75</v>
      </c>
      <c r="AY160" s="229" t="s">
        <v>153</v>
      </c>
    </row>
    <row r="161" spans="2:51" s="14" customFormat="1" ht="12">
      <c r="B161" s="230"/>
      <c r="C161" s="231"/>
      <c r="D161" s="221" t="s">
        <v>162</v>
      </c>
      <c r="E161" s="232" t="s">
        <v>1</v>
      </c>
      <c r="F161" s="233" t="s">
        <v>184</v>
      </c>
      <c r="G161" s="231"/>
      <c r="H161" s="234">
        <v>0.241</v>
      </c>
      <c r="I161" s="235"/>
      <c r="J161" s="231"/>
      <c r="K161" s="231"/>
      <c r="L161" s="236"/>
      <c r="M161" s="237"/>
      <c r="N161" s="238"/>
      <c r="O161" s="238"/>
      <c r="P161" s="238"/>
      <c r="Q161" s="238"/>
      <c r="R161" s="238"/>
      <c r="S161" s="238"/>
      <c r="T161" s="239"/>
      <c r="AT161" s="240" t="s">
        <v>162</v>
      </c>
      <c r="AU161" s="240" t="s">
        <v>85</v>
      </c>
      <c r="AV161" s="14" t="s">
        <v>85</v>
      </c>
      <c r="AW161" s="14" t="s">
        <v>31</v>
      </c>
      <c r="AX161" s="14" t="s">
        <v>83</v>
      </c>
      <c r="AY161" s="240" t="s">
        <v>153</v>
      </c>
    </row>
    <row r="162" spans="1:65" s="2" customFormat="1" ht="33" customHeight="1">
      <c r="A162" s="35"/>
      <c r="B162" s="36"/>
      <c r="C162" s="205" t="s">
        <v>160</v>
      </c>
      <c r="D162" s="205" t="s">
        <v>156</v>
      </c>
      <c r="E162" s="206" t="s">
        <v>185</v>
      </c>
      <c r="F162" s="207" t="s">
        <v>186</v>
      </c>
      <c r="G162" s="208" t="s">
        <v>187</v>
      </c>
      <c r="H162" s="209">
        <v>19.576</v>
      </c>
      <c r="I162" s="210"/>
      <c r="J162" s="211">
        <f>ROUND(I162*H162,2)</f>
        <v>0</v>
      </c>
      <c r="K162" s="212"/>
      <c r="L162" s="40"/>
      <c r="M162" s="213" t="s">
        <v>1</v>
      </c>
      <c r="N162" s="214" t="s">
        <v>40</v>
      </c>
      <c r="O162" s="72"/>
      <c r="P162" s="215">
        <f>O162*H162</f>
        <v>0</v>
      </c>
      <c r="Q162" s="215">
        <v>0.00219</v>
      </c>
      <c r="R162" s="215">
        <f>Q162*H162</f>
        <v>0.042871440000000004</v>
      </c>
      <c r="S162" s="215">
        <v>1E-05</v>
      </c>
      <c r="T162" s="216">
        <f>S162*H162</f>
        <v>0.00019576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17" t="s">
        <v>160</v>
      </c>
      <c r="AT162" s="217" t="s">
        <v>156</v>
      </c>
      <c r="AU162" s="217" t="s">
        <v>85</v>
      </c>
      <c r="AY162" s="18" t="s">
        <v>153</v>
      </c>
      <c r="BE162" s="218">
        <f>IF(N162="základní",J162,0)</f>
        <v>0</v>
      </c>
      <c r="BF162" s="218">
        <f>IF(N162="snížená",J162,0)</f>
        <v>0</v>
      </c>
      <c r="BG162" s="218">
        <f>IF(N162="zákl. přenesená",J162,0)</f>
        <v>0</v>
      </c>
      <c r="BH162" s="218">
        <f>IF(N162="sníž. přenesená",J162,0)</f>
        <v>0</v>
      </c>
      <c r="BI162" s="218">
        <f>IF(N162="nulová",J162,0)</f>
        <v>0</v>
      </c>
      <c r="BJ162" s="18" t="s">
        <v>83</v>
      </c>
      <c r="BK162" s="218">
        <f>ROUND(I162*H162,2)</f>
        <v>0</v>
      </c>
      <c r="BL162" s="18" t="s">
        <v>160</v>
      </c>
      <c r="BM162" s="217" t="s">
        <v>188</v>
      </c>
    </row>
    <row r="163" spans="2:51" s="13" customFormat="1" ht="12">
      <c r="B163" s="219"/>
      <c r="C163" s="220"/>
      <c r="D163" s="221" t="s">
        <v>162</v>
      </c>
      <c r="E163" s="222" t="s">
        <v>1</v>
      </c>
      <c r="F163" s="223" t="s">
        <v>189</v>
      </c>
      <c r="G163" s="220"/>
      <c r="H163" s="222" t="s">
        <v>1</v>
      </c>
      <c r="I163" s="224"/>
      <c r="J163" s="220"/>
      <c r="K163" s="220"/>
      <c r="L163" s="225"/>
      <c r="M163" s="226"/>
      <c r="N163" s="227"/>
      <c r="O163" s="227"/>
      <c r="P163" s="227"/>
      <c r="Q163" s="227"/>
      <c r="R163" s="227"/>
      <c r="S163" s="227"/>
      <c r="T163" s="228"/>
      <c r="AT163" s="229" t="s">
        <v>162</v>
      </c>
      <c r="AU163" s="229" t="s">
        <v>85</v>
      </c>
      <c r="AV163" s="13" t="s">
        <v>83</v>
      </c>
      <c r="AW163" s="13" t="s">
        <v>31</v>
      </c>
      <c r="AX163" s="13" t="s">
        <v>75</v>
      </c>
      <c r="AY163" s="229" t="s">
        <v>153</v>
      </c>
    </row>
    <row r="164" spans="2:51" s="14" customFormat="1" ht="12">
      <c r="B164" s="230"/>
      <c r="C164" s="231"/>
      <c r="D164" s="221" t="s">
        <v>162</v>
      </c>
      <c r="E164" s="232" t="s">
        <v>1</v>
      </c>
      <c r="F164" s="233" t="s">
        <v>190</v>
      </c>
      <c r="G164" s="231"/>
      <c r="H164" s="234">
        <v>21.736</v>
      </c>
      <c r="I164" s="235"/>
      <c r="J164" s="231"/>
      <c r="K164" s="231"/>
      <c r="L164" s="236"/>
      <c r="M164" s="237"/>
      <c r="N164" s="238"/>
      <c r="O164" s="238"/>
      <c r="P164" s="238"/>
      <c r="Q164" s="238"/>
      <c r="R164" s="238"/>
      <c r="S164" s="238"/>
      <c r="T164" s="239"/>
      <c r="AT164" s="240" t="s">
        <v>162</v>
      </c>
      <c r="AU164" s="240" t="s">
        <v>85</v>
      </c>
      <c r="AV164" s="14" t="s">
        <v>85</v>
      </c>
      <c r="AW164" s="14" t="s">
        <v>31</v>
      </c>
      <c r="AX164" s="14" t="s">
        <v>75</v>
      </c>
      <c r="AY164" s="240" t="s">
        <v>153</v>
      </c>
    </row>
    <row r="165" spans="2:51" s="14" customFormat="1" ht="12">
      <c r="B165" s="230"/>
      <c r="C165" s="231"/>
      <c r="D165" s="221" t="s">
        <v>162</v>
      </c>
      <c r="E165" s="232" t="s">
        <v>1</v>
      </c>
      <c r="F165" s="233" t="s">
        <v>191</v>
      </c>
      <c r="G165" s="231"/>
      <c r="H165" s="234">
        <v>-2.16</v>
      </c>
      <c r="I165" s="235"/>
      <c r="J165" s="231"/>
      <c r="K165" s="231"/>
      <c r="L165" s="236"/>
      <c r="M165" s="237"/>
      <c r="N165" s="238"/>
      <c r="O165" s="238"/>
      <c r="P165" s="238"/>
      <c r="Q165" s="238"/>
      <c r="R165" s="238"/>
      <c r="S165" s="238"/>
      <c r="T165" s="239"/>
      <c r="AT165" s="240" t="s">
        <v>162</v>
      </c>
      <c r="AU165" s="240" t="s">
        <v>85</v>
      </c>
      <c r="AV165" s="14" t="s">
        <v>85</v>
      </c>
      <c r="AW165" s="14" t="s">
        <v>31</v>
      </c>
      <c r="AX165" s="14" t="s">
        <v>75</v>
      </c>
      <c r="AY165" s="240" t="s">
        <v>153</v>
      </c>
    </row>
    <row r="166" spans="2:51" s="15" customFormat="1" ht="12">
      <c r="B166" s="241"/>
      <c r="C166" s="242"/>
      <c r="D166" s="221" t="s">
        <v>162</v>
      </c>
      <c r="E166" s="243" t="s">
        <v>1</v>
      </c>
      <c r="F166" s="244" t="s">
        <v>169</v>
      </c>
      <c r="G166" s="242"/>
      <c r="H166" s="245">
        <v>19.576</v>
      </c>
      <c r="I166" s="246"/>
      <c r="J166" s="242"/>
      <c r="K166" s="242"/>
      <c r="L166" s="247"/>
      <c r="M166" s="248"/>
      <c r="N166" s="249"/>
      <c r="O166" s="249"/>
      <c r="P166" s="249"/>
      <c r="Q166" s="249"/>
      <c r="R166" s="249"/>
      <c r="S166" s="249"/>
      <c r="T166" s="250"/>
      <c r="AT166" s="251" t="s">
        <v>162</v>
      </c>
      <c r="AU166" s="251" t="s">
        <v>85</v>
      </c>
      <c r="AV166" s="15" t="s">
        <v>160</v>
      </c>
      <c r="AW166" s="15" t="s">
        <v>31</v>
      </c>
      <c r="AX166" s="15" t="s">
        <v>83</v>
      </c>
      <c r="AY166" s="251" t="s">
        <v>153</v>
      </c>
    </row>
    <row r="167" spans="1:65" s="2" customFormat="1" ht="21.75" customHeight="1">
      <c r="A167" s="35"/>
      <c r="B167" s="36"/>
      <c r="C167" s="205" t="s">
        <v>192</v>
      </c>
      <c r="D167" s="205" t="s">
        <v>156</v>
      </c>
      <c r="E167" s="206" t="s">
        <v>193</v>
      </c>
      <c r="F167" s="207" t="s">
        <v>194</v>
      </c>
      <c r="G167" s="208" t="s">
        <v>187</v>
      </c>
      <c r="H167" s="209">
        <v>3.312</v>
      </c>
      <c r="I167" s="210"/>
      <c r="J167" s="211">
        <f>ROUND(I167*H167,2)</f>
        <v>0</v>
      </c>
      <c r="K167" s="212"/>
      <c r="L167" s="40"/>
      <c r="M167" s="213" t="s">
        <v>1</v>
      </c>
      <c r="N167" s="214" t="s">
        <v>40</v>
      </c>
      <c r="O167" s="72"/>
      <c r="P167" s="215">
        <f>O167*H167</f>
        <v>0</v>
      </c>
      <c r="Q167" s="215">
        <v>0.17818</v>
      </c>
      <c r="R167" s="215">
        <f>Q167*H167</f>
        <v>0.59013216</v>
      </c>
      <c r="S167" s="215">
        <v>0</v>
      </c>
      <c r="T167" s="216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17" t="s">
        <v>160</v>
      </c>
      <c r="AT167" s="217" t="s">
        <v>156</v>
      </c>
      <c r="AU167" s="217" t="s">
        <v>85</v>
      </c>
      <c r="AY167" s="18" t="s">
        <v>153</v>
      </c>
      <c r="BE167" s="218">
        <f>IF(N167="základní",J167,0)</f>
        <v>0</v>
      </c>
      <c r="BF167" s="218">
        <f>IF(N167="snížená",J167,0)</f>
        <v>0</v>
      </c>
      <c r="BG167" s="218">
        <f>IF(N167="zákl. přenesená",J167,0)</f>
        <v>0</v>
      </c>
      <c r="BH167" s="218">
        <f>IF(N167="sníž. přenesená",J167,0)</f>
        <v>0</v>
      </c>
      <c r="BI167" s="218">
        <f>IF(N167="nulová",J167,0)</f>
        <v>0</v>
      </c>
      <c r="BJ167" s="18" t="s">
        <v>83</v>
      </c>
      <c r="BK167" s="218">
        <f>ROUND(I167*H167,2)</f>
        <v>0</v>
      </c>
      <c r="BL167" s="18" t="s">
        <v>160</v>
      </c>
      <c r="BM167" s="217" t="s">
        <v>195</v>
      </c>
    </row>
    <row r="168" spans="2:51" s="13" customFormat="1" ht="12">
      <c r="B168" s="219"/>
      <c r="C168" s="220"/>
      <c r="D168" s="221" t="s">
        <v>162</v>
      </c>
      <c r="E168" s="222" t="s">
        <v>1</v>
      </c>
      <c r="F168" s="223" t="s">
        <v>163</v>
      </c>
      <c r="G168" s="220"/>
      <c r="H168" s="222" t="s">
        <v>1</v>
      </c>
      <c r="I168" s="224"/>
      <c r="J168" s="220"/>
      <c r="K168" s="220"/>
      <c r="L168" s="225"/>
      <c r="M168" s="226"/>
      <c r="N168" s="227"/>
      <c r="O168" s="227"/>
      <c r="P168" s="227"/>
      <c r="Q168" s="227"/>
      <c r="R168" s="227"/>
      <c r="S168" s="227"/>
      <c r="T168" s="228"/>
      <c r="AT168" s="229" t="s">
        <v>162</v>
      </c>
      <c r="AU168" s="229" t="s">
        <v>85</v>
      </c>
      <c r="AV168" s="13" t="s">
        <v>83</v>
      </c>
      <c r="AW168" s="13" t="s">
        <v>31</v>
      </c>
      <c r="AX168" s="13" t="s">
        <v>75</v>
      </c>
      <c r="AY168" s="229" t="s">
        <v>153</v>
      </c>
    </row>
    <row r="169" spans="2:51" s="14" customFormat="1" ht="12">
      <c r="B169" s="230"/>
      <c r="C169" s="231"/>
      <c r="D169" s="221" t="s">
        <v>162</v>
      </c>
      <c r="E169" s="232" t="s">
        <v>1</v>
      </c>
      <c r="F169" s="233" t="s">
        <v>196</v>
      </c>
      <c r="G169" s="231"/>
      <c r="H169" s="234">
        <v>1.728</v>
      </c>
      <c r="I169" s="235"/>
      <c r="J169" s="231"/>
      <c r="K169" s="231"/>
      <c r="L169" s="236"/>
      <c r="M169" s="237"/>
      <c r="N169" s="238"/>
      <c r="O169" s="238"/>
      <c r="P169" s="238"/>
      <c r="Q169" s="238"/>
      <c r="R169" s="238"/>
      <c r="S169" s="238"/>
      <c r="T169" s="239"/>
      <c r="AT169" s="240" t="s">
        <v>162</v>
      </c>
      <c r="AU169" s="240" t="s">
        <v>85</v>
      </c>
      <c r="AV169" s="14" t="s">
        <v>85</v>
      </c>
      <c r="AW169" s="14" t="s">
        <v>31</v>
      </c>
      <c r="AX169" s="14" t="s">
        <v>75</v>
      </c>
      <c r="AY169" s="240" t="s">
        <v>153</v>
      </c>
    </row>
    <row r="170" spans="2:51" s="13" customFormat="1" ht="12">
      <c r="B170" s="219"/>
      <c r="C170" s="220"/>
      <c r="D170" s="221" t="s">
        <v>162</v>
      </c>
      <c r="E170" s="222" t="s">
        <v>1</v>
      </c>
      <c r="F170" s="223" t="s">
        <v>165</v>
      </c>
      <c r="G170" s="220"/>
      <c r="H170" s="222" t="s">
        <v>1</v>
      </c>
      <c r="I170" s="224"/>
      <c r="J170" s="220"/>
      <c r="K170" s="220"/>
      <c r="L170" s="225"/>
      <c r="M170" s="226"/>
      <c r="N170" s="227"/>
      <c r="O170" s="227"/>
      <c r="P170" s="227"/>
      <c r="Q170" s="227"/>
      <c r="R170" s="227"/>
      <c r="S170" s="227"/>
      <c r="T170" s="228"/>
      <c r="AT170" s="229" t="s">
        <v>162</v>
      </c>
      <c r="AU170" s="229" t="s">
        <v>85</v>
      </c>
      <c r="AV170" s="13" t="s">
        <v>83</v>
      </c>
      <c r="AW170" s="13" t="s">
        <v>31</v>
      </c>
      <c r="AX170" s="13" t="s">
        <v>75</v>
      </c>
      <c r="AY170" s="229" t="s">
        <v>153</v>
      </c>
    </row>
    <row r="171" spans="2:51" s="14" customFormat="1" ht="12">
      <c r="B171" s="230"/>
      <c r="C171" s="231"/>
      <c r="D171" s="221" t="s">
        <v>162</v>
      </c>
      <c r="E171" s="232" t="s">
        <v>1</v>
      </c>
      <c r="F171" s="233" t="s">
        <v>197</v>
      </c>
      <c r="G171" s="231"/>
      <c r="H171" s="234">
        <v>0.36</v>
      </c>
      <c r="I171" s="235"/>
      <c r="J171" s="231"/>
      <c r="K171" s="231"/>
      <c r="L171" s="236"/>
      <c r="M171" s="237"/>
      <c r="N171" s="238"/>
      <c r="O171" s="238"/>
      <c r="P171" s="238"/>
      <c r="Q171" s="238"/>
      <c r="R171" s="238"/>
      <c r="S171" s="238"/>
      <c r="T171" s="239"/>
      <c r="AT171" s="240" t="s">
        <v>162</v>
      </c>
      <c r="AU171" s="240" t="s">
        <v>85</v>
      </c>
      <c r="AV171" s="14" t="s">
        <v>85</v>
      </c>
      <c r="AW171" s="14" t="s">
        <v>31</v>
      </c>
      <c r="AX171" s="14" t="s">
        <v>75</v>
      </c>
      <c r="AY171" s="240" t="s">
        <v>153</v>
      </c>
    </row>
    <row r="172" spans="2:51" s="13" customFormat="1" ht="12">
      <c r="B172" s="219"/>
      <c r="C172" s="220"/>
      <c r="D172" s="221" t="s">
        <v>162</v>
      </c>
      <c r="E172" s="222" t="s">
        <v>1</v>
      </c>
      <c r="F172" s="223" t="s">
        <v>167</v>
      </c>
      <c r="G172" s="220"/>
      <c r="H172" s="222" t="s">
        <v>1</v>
      </c>
      <c r="I172" s="224"/>
      <c r="J172" s="220"/>
      <c r="K172" s="220"/>
      <c r="L172" s="225"/>
      <c r="M172" s="226"/>
      <c r="N172" s="227"/>
      <c r="O172" s="227"/>
      <c r="P172" s="227"/>
      <c r="Q172" s="227"/>
      <c r="R172" s="227"/>
      <c r="S172" s="227"/>
      <c r="T172" s="228"/>
      <c r="AT172" s="229" t="s">
        <v>162</v>
      </c>
      <c r="AU172" s="229" t="s">
        <v>85</v>
      </c>
      <c r="AV172" s="13" t="s">
        <v>83</v>
      </c>
      <c r="AW172" s="13" t="s">
        <v>31</v>
      </c>
      <c r="AX172" s="13" t="s">
        <v>75</v>
      </c>
      <c r="AY172" s="229" t="s">
        <v>153</v>
      </c>
    </row>
    <row r="173" spans="2:51" s="14" customFormat="1" ht="12">
      <c r="B173" s="230"/>
      <c r="C173" s="231"/>
      <c r="D173" s="221" t="s">
        <v>162</v>
      </c>
      <c r="E173" s="232" t="s">
        <v>1</v>
      </c>
      <c r="F173" s="233" t="s">
        <v>198</v>
      </c>
      <c r="G173" s="231"/>
      <c r="H173" s="234">
        <v>1.224</v>
      </c>
      <c r="I173" s="235"/>
      <c r="J173" s="231"/>
      <c r="K173" s="231"/>
      <c r="L173" s="236"/>
      <c r="M173" s="237"/>
      <c r="N173" s="238"/>
      <c r="O173" s="238"/>
      <c r="P173" s="238"/>
      <c r="Q173" s="238"/>
      <c r="R173" s="238"/>
      <c r="S173" s="238"/>
      <c r="T173" s="239"/>
      <c r="AT173" s="240" t="s">
        <v>162</v>
      </c>
      <c r="AU173" s="240" t="s">
        <v>85</v>
      </c>
      <c r="AV173" s="14" t="s">
        <v>85</v>
      </c>
      <c r="AW173" s="14" t="s">
        <v>31</v>
      </c>
      <c r="AX173" s="14" t="s">
        <v>75</v>
      </c>
      <c r="AY173" s="240" t="s">
        <v>153</v>
      </c>
    </row>
    <row r="174" spans="2:51" s="15" customFormat="1" ht="12">
      <c r="B174" s="241"/>
      <c r="C174" s="242"/>
      <c r="D174" s="221" t="s">
        <v>162</v>
      </c>
      <c r="E174" s="243" t="s">
        <v>1</v>
      </c>
      <c r="F174" s="244" t="s">
        <v>169</v>
      </c>
      <c r="G174" s="242"/>
      <c r="H174" s="245">
        <v>3.312</v>
      </c>
      <c r="I174" s="246"/>
      <c r="J174" s="242"/>
      <c r="K174" s="242"/>
      <c r="L174" s="247"/>
      <c r="M174" s="248"/>
      <c r="N174" s="249"/>
      <c r="O174" s="249"/>
      <c r="P174" s="249"/>
      <c r="Q174" s="249"/>
      <c r="R174" s="249"/>
      <c r="S174" s="249"/>
      <c r="T174" s="250"/>
      <c r="AT174" s="251" t="s">
        <v>162</v>
      </c>
      <c r="AU174" s="251" t="s">
        <v>85</v>
      </c>
      <c r="AV174" s="15" t="s">
        <v>160</v>
      </c>
      <c r="AW174" s="15" t="s">
        <v>31</v>
      </c>
      <c r="AX174" s="15" t="s">
        <v>83</v>
      </c>
      <c r="AY174" s="251" t="s">
        <v>153</v>
      </c>
    </row>
    <row r="175" spans="1:65" s="2" customFormat="1" ht="33" customHeight="1">
      <c r="A175" s="35"/>
      <c r="B175" s="36"/>
      <c r="C175" s="205" t="s">
        <v>199</v>
      </c>
      <c r="D175" s="205" t="s">
        <v>156</v>
      </c>
      <c r="E175" s="206" t="s">
        <v>200</v>
      </c>
      <c r="F175" s="207" t="s">
        <v>201</v>
      </c>
      <c r="G175" s="208" t="s">
        <v>187</v>
      </c>
      <c r="H175" s="209">
        <v>10.735</v>
      </c>
      <c r="I175" s="210"/>
      <c r="J175" s="211">
        <f>ROUND(I175*H175,2)</f>
        <v>0</v>
      </c>
      <c r="K175" s="212"/>
      <c r="L175" s="40"/>
      <c r="M175" s="213" t="s">
        <v>1</v>
      </c>
      <c r="N175" s="214" t="s">
        <v>40</v>
      </c>
      <c r="O175" s="72"/>
      <c r="P175" s="215">
        <f>O175*H175</f>
        <v>0</v>
      </c>
      <c r="Q175" s="215">
        <v>0.26723</v>
      </c>
      <c r="R175" s="215">
        <f>Q175*H175</f>
        <v>2.86871405</v>
      </c>
      <c r="S175" s="215">
        <v>0</v>
      </c>
      <c r="T175" s="216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17" t="s">
        <v>160</v>
      </c>
      <c r="AT175" s="217" t="s">
        <v>156</v>
      </c>
      <c r="AU175" s="217" t="s">
        <v>85</v>
      </c>
      <c r="AY175" s="18" t="s">
        <v>153</v>
      </c>
      <c r="BE175" s="218">
        <f>IF(N175="základní",J175,0)</f>
        <v>0</v>
      </c>
      <c r="BF175" s="218">
        <f>IF(N175="snížená",J175,0)</f>
        <v>0</v>
      </c>
      <c r="BG175" s="218">
        <f>IF(N175="zákl. přenesená",J175,0)</f>
        <v>0</v>
      </c>
      <c r="BH175" s="218">
        <f>IF(N175="sníž. přenesená",J175,0)</f>
        <v>0</v>
      </c>
      <c r="BI175" s="218">
        <f>IF(N175="nulová",J175,0)</f>
        <v>0</v>
      </c>
      <c r="BJ175" s="18" t="s">
        <v>83</v>
      </c>
      <c r="BK175" s="218">
        <f>ROUND(I175*H175,2)</f>
        <v>0</v>
      </c>
      <c r="BL175" s="18" t="s">
        <v>160</v>
      </c>
      <c r="BM175" s="217" t="s">
        <v>202</v>
      </c>
    </row>
    <row r="176" spans="2:51" s="13" customFormat="1" ht="12">
      <c r="B176" s="219"/>
      <c r="C176" s="220"/>
      <c r="D176" s="221" t="s">
        <v>162</v>
      </c>
      <c r="E176" s="222" t="s">
        <v>1</v>
      </c>
      <c r="F176" s="223" t="s">
        <v>203</v>
      </c>
      <c r="G176" s="220"/>
      <c r="H176" s="222" t="s">
        <v>1</v>
      </c>
      <c r="I176" s="224"/>
      <c r="J176" s="220"/>
      <c r="K176" s="220"/>
      <c r="L176" s="225"/>
      <c r="M176" s="226"/>
      <c r="N176" s="227"/>
      <c r="O176" s="227"/>
      <c r="P176" s="227"/>
      <c r="Q176" s="227"/>
      <c r="R176" s="227"/>
      <c r="S176" s="227"/>
      <c r="T176" s="228"/>
      <c r="AT176" s="229" t="s">
        <v>162</v>
      </c>
      <c r="AU176" s="229" t="s">
        <v>85</v>
      </c>
      <c r="AV176" s="13" t="s">
        <v>83</v>
      </c>
      <c r="AW176" s="13" t="s">
        <v>31</v>
      </c>
      <c r="AX176" s="13" t="s">
        <v>75</v>
      </c>
      <c r="AY176" s="229" t="s">
        <v>153</v>
      </c>
    </row>
    <row r="177" spans="2:51" s="14" customFormat="1" ht="12">
      <c r="B177" s="230"/>
      <c r="C177" s="231"/>
      <c r="D177" s="221" t="s">
        <v>162</v>
      </c>
      <c r="E177" s="232" t="s">
        <v>1</v>
      </c>
      <c r="F177" s="233" t="s">
        <v>204</v>
      </c>
      <c r="G177" s="231"/>
      <c r="H177" s="234">
        <v>1.92</v>
      </c>
      <c r="I177" s="235"/>
      <c r="J177" s="231"/>
      <c r="K177" s="231"/>
      <c r="L177" s="236"/>
      <c r="M177" s="237"/>
      <c r="N177" s="238"/>
      <c r="O177" s="238"/>
      <c r="P177" s="238"/>
      <c r="Q177" s="238"/>
      <c r="R177" s="238"/>
      <c r="S177" s="238"/>
      <c r="T177" s="239"/>
      <c r="AT177" s="240" t="s">
        <v>162</v>
      </c>
      <c r="AU177" s="240" t="s">
        <v>85</v>
      </c>
      <c r="AV177" s="14" t="s">
        <v>85</v>
      </c>
      <c r="AW177" s="14" t="s">
        <v>31</v>
      </c>
      <c r="AX177" s="14" t="s">
        <v>75</v>
      </c>
      <c r="AY177" s="240" t="s">
        <v>153</v>
      </c>
    </row>
    <row r="178" spans="2:51" s="13" customFormat="1" ht="12">
      <c r="B178" s="219"/>
      <c r="C178" s="220"/>
      <c r="D178" s="221" t="s">
        <v>162</v>
      </c>
      <c r="E178" s="222" t="s">
        <v>1</v>
      </c>
      <c r="F178" s="223" t="s">
        <v>205</v>
      </c>
      <c r="G178" s="220"/>
      <c r="H178" s="222" t="s">
        <v>1</v>
      </c>
      <c r="I178" s="224"/>
      <c r="J178" s="220"/>
      <c r="K178" s="220"/>
      <c r="L178" s="225"/>
      <c r="M178" s="226"/>
      <c r="N178" s="227"/>
      <c r="O178" s="227"/>
      <c r="P178" s="227"/>
      <c r="Q178" s="227"/>
      <c r="R178" s="227"/>
      <c r="S178" s="227"/>
      <c r="T178" s="228"/>
      <c r="AT178" s="229" t="s">
        <v>162</v>
      </c>
      <c r="AU178" s="229" t="s">
        <v>85</v>
      </c>
      <c r="AV178" s="13" t="s">
        <v>83</v>
      </c>
      <c r="AW178" s="13" t="s">
        <v>31</v>
      </c>
      <c r="AX178" s="13" t="s">
        <v>75</v>
      </c>
      <c r="AY178" s="229" t="s">
        <v>153</v>
      </c>
    </row>
    <row r="179" spans="2:51" s="14" customFormat="1" ht="12">
      <c r="B179" s="230"/>
      <c r="C179" s="231"/>
      <c r="D179" s="221" t="s">
        <v>162</v>
      </c>
      <c r="E179" s="232" t="s">
        <v>1</v>
      </c>
      <c r="F179" s="233" t="s">
        <v>206</v>
      </c>
      <c r="G179" s="231"/>
      <c r="H179" s="234">
        <v>3.24</v>
      </c>
      <c r="I179" s="235"/>
      <c r="J179" s="231"/>
      <c r="K179" s="231"/>
      <c r="L179" s="236"/>
      <c r="M179" s="237"/>
      <c r="N179" s="238"/>
      <c r="O179" s="238"/>
      <c r="P179" s="238"/>
      <c r="Q179" s="238"/>
      <c r="R179" s="238"/>
      <c r="S179" s="238"/>
      <c r="T179" s="239"/>
      <c r="AT179" s="240" t="s">
        <v>162</v>
      </c>
      <c r="AU179" s="240" t="s">
        <v>85</v>
      </c>
      <c r="AV179" s="14" t="s">
        <v>85</v>
      </c>
      <c r="AW179" s="14" t="s">
        <v>31</v>
      </c>
      <c r="AX179" s="14" t="s">
        <v>75</v>
      </c>
      <c r="AY179" s="240" t="s">
        <v>153</v>
      </c>
    </row>
    <row r="180" spans="2:51" s="13" customFormat="1" ht="12">
      <c r="B180" s="219"/>
      <c r="C180" s="220"/>
      <c r="D180" s="221" t="s">
        <v>162</v>
      </c>
      <c r="E180" s="222" t="s">
        <v>1</v>
      </c>
      <c r="F180" s="223" t="s">
        <v>207</v>
      </c>
      <c r="G180" s="220"/>
      <c r="H180" s="222" t="s">
        <v>1</v>
      </c>
      <c r="I180" s="224"/>
      <c r="J180" s="220"/>
      <c r="K180" s="220"/>
      <c r="L180" s="225"/>
      <c r="M180" s="226"/>
      <c r="N180" s="227"/>
      <c r="O180" s="227"/>
      <c r="P180" s="227"/>
      <c r="Q180" s="227"/>
      <c r="R180" s="227"/>
      <c r="S180" s="227"/>
      <c r="T180" s="228"/>
      <c r="AT180" s="229" t="s">
        <v>162</v>
      </c>
      <c r="AU180" s="229" t="s">
        <v>85</v>
      </c>
      <c r="AV180" s="13" t="s">
        <v>83</v>
      </c>
      <c r="AW180" s="13" t="s">
        <v>31</v>
      </c>
      <c r="AX180" s="13" t="s">
        <v>75</v>
      </c>
      <c r="AY180" s="229" t="s">
        <v>153</v>
      </c>
    </row>
    <row r="181" spans="2:51" s="14" customFormat="1" ht="12">
      <c r="B181" s="230"/>
      <c r="C181" s="231"/>
      <c r="D181" s="221" t="s">
        <v>162</v>
      </c>
      <c r="E181" s="232" t="s">
        <v>1</v>
      </c>
      <c r="F181" s="233" t="s">
        <v>208</v>
      </c>
      <c r="G181" s="231"/>
      <c r="H181" s="234">
        <v>2.32</v>
      </c>
      <c r="I181" s="235"/>
      <c r="J181" s="231"/>
      <c r="K181" s="231"/>
      <c r="L181" s="236"/>
      <c r="M181" s="237"/>
      <c r="N181" s="238"/>
      <c r="O181" s="238"/>
      <c r="P181" s="238"/>
      <c r="Q181" s="238"/>
      <c r="R181" s="238"/>
      <c r="S181" s="238"/>
      <c r="T181" s="239"/>
      <c r="AT181" s="240" t="s">
        <v>162</v>
      </c>
      <c r="AU181" s="240" t="s">
        <v>85</v>
      </c>
      <c r="AV181" s="14" t="s">
        <v>85</v>
      </c>
      <c r="AW181" s="14" t="s">
        <v>31</v>
      </c>
      <c r="AX181" s="14" t="s">
        <v>75</v>
      </c>
      <c r="AY181" s="240" t="s">
        <v>153</v>
      </c>
    </row>
    <row r="182" spans="2:51" s="13" customFormat="1" ht="12">
      <c r="B182" s="219"/>
      <c r="C182" s="220"/>
      <c r="D182" s="221" t="s">
        <v>162</v>
      </c>
      <c r="E182" s="222" t="s">
        <v>1</v>
      </c>
      <c r="F182" s="223" t="s">
        <v>209</v>
      </c>
      <c r="G182" s="220"/>
      <c r="H182" s="222" t="s">
        <v>1</v>
      </c>
      <c r="I182" s="224"/>
      <c r="J182" s="220"/>
      <c r="K182" s="220"/>
      <c r="L182" s="225"/>
      <c r="M182" s="226"/>
      <c r="N182" s="227"/>
      <c r="O182" s="227"/>
      <c r="P182" s="227"/>
      <c r="Q182" s="227"/>
      <c r="R182" s="227"/>
      <c r="S182" s="227"/>
      <c r="T182" s="228"/>
      <c r="AT182" s="229" t="s">
        <v>162</v>
      </c>
      <c r="AU182" s="229" t="s">
        <v>85</v>
      </c>
      <c r="AV182" s="13" t="s">
        <v>83</v>
      </c>
      <c r="AW182" s="13" t="s">
        <v>31</v>
      </c>
      <c r="AX182" s="13" t="s">
        <v>75</v>
      </c>
      <c r="AY182" s="229" t="s">
        <v>153</v>
      </c>
    </row>
    <row r="183" spans="2:51" s="14" customFormat="1" ht="12">
      <c r="B183" s="230"/>
      <c r="C183" s="231"/>
      <c r="D183" s="221" t="s">
        <v>162</v>
      </c>
      <c r="E183" s="232" t="s">
        <v>1</v>
      </c>
      <c r="F183" s="233" t="s">
        <v>210</v>
      </c>
      <c r="G183" s="231"/>
      <c r="H183" s="234">
        <v>1.935</v>
      </c>
      <c r="I183" s="235"/>
      <c r="J183" s="231"/>
      <c r="K183" s="231"/>
      <c r="L183" s="236"/>
      <c r="M183" s="237"/>
      <c r="N183" s="238"/>
      <c r="O183" s="238"/>
      <c r="P183" s="238"/>
      <c r="Q183" s="238"/>
      <c r="R183" s="238"/>
      <c r="S183" s="238"/>
      <c r="T183" s="239"/>
      <c r="AT183" s="240" t="s">
        <v>162</v>
      </c>
      <c r="AU183" s="240" t="s">
        <v>85</v>
      </c>
      <c r="AV183" s="14" t="s">
        <v>85</v>
      </c>
      <c r="AW183" s="14" t="s">
        <v>31</v>
      </c>
      <c r="AX183" s="14" t="s">
        <v>75</v>
      </c>
      <c r="AY183" s="240" t="s">
        <v>153</v>
      </c>
    </row>
    <row r="184" spans="2:51" s="13" customFormat="1" ht="12">
      <c r="B184" s="219"/>
      <c r="C184" s="220"/>
      <c r="D184" s="221" t="s">
        <v>162</v>
      </c>
      <c r="E184" s="222" t="s">
        <v>1</v>
      </c>
      <c r="F184" s="223" t="s">
        <v>211</v>
      </c>
      <c r="G184" s="220"/>
      <c r="H184" s="222" t="s">
        <v>1</v>
      </c>
      <c r="I184" s="224"/>
      <c r="J184" s="220"/>
      <c r="K184" s="220"/>
      <c r="L184" s="225"/>
      <c r="M184" s="226"/>
      <c r="N184" s="227"/>
      <c r="O184" s="227"/>
      <c r="P184" s="227"/>
      <c r="Q184" s="227"/>
      <c r="R184" s="227"/>
      <c r="S184" s="227"/>
      <c r="T184" s="228"/>
      <c r="AT184" s="229" t="s">
        <v>162</v>
      </c>
      <c r="AU184" s="229" t="s">
        <v>85</v>
      </c>
      <c r="AV184" s="13" t="s">
        <v>83</v>
      </c>
      <c r="AW184" s="13" t="s">
        <v>31</v>
      </c>
      <c r="AX184" s="13" t="s">
        <v>75</v>
      </c>
      <c r="AY184" s="229" t="s">
        <v>153</v>
      </c>
    </row>
    <row r="185" spans="2:51" s="14" customFormat="1" ht="12">
      <c r="B185" s="230"/>
      <c r="C185" s="231"/>
      <c r="D185" s="221" t="s">
        <v>162</v>
      </c>
      <c r="E185" s="232" t="s">
        <v>1</v>
      </c>
      <c r="F185" s="233" t="s">
        <v>212</v>
      </c>
      <c r="G185" s="231"/>
      <c r="H185" s="234">
        <v>0.42</v>
      </c>
      <c r="I185" s="235"/>
      <c r="J185" s="231"/>
      <c r="K185" s="231"/>
      <c r="L185" s="236"/>
      <c r="M185" s="237"/>
      <c r="N185" s="238"/>
      <c r="O185" s="238"/>
      <c r="P185" s="238"/>
      <c r="Q185" s="238"/>
      <c r="R185" s="238"/>
      <c r="S185" s="238"/>
      <c r="T185" s="239"/>
      <c r="AT185" s="240" t="s">
        <v>162</v>
      </c>
      <c r="AU185" s="240" t="s">
        <v>85</v>
      </c>
      <c r="AV185" s="14" t="s">
        <v>85</v>
      </c>
      <c r="AW185" s="14" t="s">
        <v>31</v>
      </c>
      <c r="AX185" s="14" t="s">
        <v>75</v>
      </c>
      <c r="AY185" s="240" t="s">
        <v>153</v>
      </c>
    </row>
    <row r="186" spans="2:51" s="13" customFormat="1" ht="12">
      <c r="B186" s="219"/>
      <c r="C186" s="220"/>
      <c r="D186" s="221" t="s">
        <v>162</v>
      </c>
      <c r="E186" s="222" t="s">
        <v>1</v>
      </c>
      <c r="F186" s="223" t="s">
        <v>213</v>
      </c>
      <c r="G186" s="220"/>
      <c r="H186" s="222" t="s">
        <v>1</v>
      </c>
      <c r="I186" s="224"/>
      <c r="J186" s="220"/>
      <c r="K186" s="220"/>
      <c r="L186" s="225"/>
      <c r="M186" s="226"/>
      <c r="N186" s="227"/>
      <c r="O186" s="227"/>
      <c r="P186" s="227"/>
      <c r="Q186" s="227"/>
      <c r="R186" s="227"/>
      <c r="S186" s="227"/>
      <c r="T186" s="228"/>
      <c r="AT186" s="229" t="s">
        <v>162</v>
      </c>
      <c r="AU186" s="229" t="s">
        <v>85</v>
      </c>
      <c r="AV186" s="13" t="s">
        <v>83</v>
      </c>
      <c r="AW186" s="13" t="s">
        <v>31</v>
      </c>
      <c r="AX186" s="13" t="s">
        <v>75</v>
      </c>
      <c r="AY186" s="229" t="s">
        <v>153</v>
      </c>
    </row>
    <row r="187" spans="2:51" s="14" customFormat="1" ht="12">
      <c r="B187" s="230"/>
      <c r="C187" s="231"/>
      <c r="D187" s="221" t="s">
        <v>162</v>
      </c>
      <c r="E187" s="232" t="s">
        <v>1</v>
      </c>
      <c r="F187" s="233" t="s">
        <v>214</v>
      </c>
      <c r="G187" s="231"/>
      <c r="H187" s="234">
        <v>0.9</v>
      </c>
      <c r="I187" s="235"/>
      <c r="J187" s="231"/>
      <c r="K187" s="231"/>
      <c r="L187" s="236"/>
      <c r="M187" s="237"/>
      <c r="N187" s="238"/>
      <c r="O187" s="238"/>
      <c r="P187" s="238"/>
      <c r="Q187" s="238"/>
      <c r="R187" s="238"/>
      <c r="S187" s="238"/>
      <c r="T187" s="239"/>
      <c r="AT187" s="240" t="s">
        <v>162</v>
      </c>
      <c r="AU187" s="240" t="s">
        <v>85</v>
      </c>
      <c r="AV187" s="14" t="s">
        <v>85</v>
      </c>
      <c r="AW187" s="14" t="s">
        <v>31</v>
      </c>
      <c r="AX187" s="14" t="s">
        <v>75</v>
      </c>
      <c r="AY187" s="240" t="s">
        <v>153</v>
      </c>
    </row>
    <row r="188" spans="2:51" s="15" customFormat="1" ht="12">
      <c r="B188" s="241"/>
      <c r="C188" s="242"/>
      <c r="D188" s="221" t="s">
        <v>162</v>
      </c>
      <c r="E188" s="243" t="s">
        <v>1</v>
      </c>
      <c r="F188" s="244" t="s">
        <v>169</v>
      </c>
      <c r="G188" s="242"/>
      <c r="H188" s="245">
        <v>10.735</v>
      </c>
      <c r="I188" s="246"/>
      <c r="J188" s="242"/>
      <c r="K188" s="242"/>
      <c r="L188" s="247"/>
      <c r="M188" s="248"/>
      <c r="N188" s="249"/>
      <c r="O188" s="249"/>
      <c r="P188" s="249"/>
      <c r="Q188" s="249"/>
      <c r="R188" s="249"/>
      <c r="S188" s="249"/>
      <c r="T188" s="250"/>
      <c r="AT188" s="251" t="s">
        <v>162</v>
      </c>
      <c r="AU188" s="251" t="s">
        <v>85</v>
      </c>
      <c r="AV188" s="15" t="s">
        <v>160</v>
      </c>
      <c r="AW188" s="15" t="s">
        <v>31</v>
      </c>
      <c r="AX188" s="15" t="s">
        <v>83</v>
      </c>
      <c r="AY188" s="251" t="s">
        <v>153</v>
      </c>
    </row>
    <row r="189" spans="2:63" s="12" customFormat="1" ht="22.9" customHeight="1">
      <c r="B189" s="189"/>
      <c r="C189" s="190"/>
      <c r="D189" s="191" t="s">
        <v>74</v>
      </c>
      <c r="E189" s="203" t="s">
        <v>215</v>
      </c>
      <c r="F189" s="203" t="s">
        <v>216</v>
      </c>
      <c r="G189" s="190"/>
      <c r="H189" s="190"/>
      <c r="I189" s="193"/>
      <c r="J189" s="204">
        <f>BK189</f>
        <v>0</v>
      </c>
      <c r="K189" s="190"/>
      <c r="L189" s="195"/>
      <c r="M189" s="196"/>
      <c r="N189" s="197"/>
      <c r="O189" s="197"/>
      <c r="P189" s="198">
        <f>SUM(P190:P256)</f>
        <v>0</v>
      </c>
      <c r="Q189" s="197"/>
      <c r="R189" s="198">
        <f>SUM(R190:R256)</f>
        <v>2.6670908200000003</v>
      </c>
      <c r="S189" s="197"/>
      <c r="T189" s="199">
        <f>SUM(T190:T256)</f>
        <v>0</v>
      </c>
      <c r="AR189" s="200" t="s">
        <v>83</v>
      </c>
      <c r="AT189" s="201" t="s">
        <v>74</v>
      </c>
      <c r="AU189" s="201" t="s">
        <v>83</v>
      </c>
      <c r="AY189" s="200" t="s">
        <v>153</v>
      </c>
      <c r="BK189" s="202">
        <f>SUM(BK190:BK256)</f>
        <v>0</v>
      </c>
    </row>
    <row r="190" spans="1:65" s="2" customFormat="1" ht="16.5" customHeight="1">
      <c r="A190" s="35"/>
      <c r="B190" s="36"/>
      <c r="C190" s="205" t="s">
        <v>217</v>
      </c>
      <c r="D190" s="205" t="s">
        <v>156</v>
      </c>
      <c r="E190" s="206" t="s">
        <v>218</v>
      </c>
      <c r="F190" s="207" t="s">
        <v>219</v>
      </c>
      <c r="G190" s="208" t="s">
        <v>187</v>
      </c>
      <c r="H190" s="209">
        <v>22.096</v>
      </c>
      <c r="I190" s="210"/>
      <c r="J190" s="211">
        <f>ROUND(I190*H190,2)</f>
        <v>0</v>
      </c>
      <c r="K190" s="212"/>
      <c r="L190" s="40"/>
      <c r="M190" s="213" t="s">
        <v>1</v>
      </c>
      <c r="N190" s="214" t="s">
        <v>40</v>
      </c>
      <c r="O190" s="72"/>
      <c r="P190" s="215">
        <f>O190*H190</f>
        <v>0</v>
      </c>
      <c r="Q190" s="215">
        <v>0.0065</v>
      </c>
      <c r="R190" s="215">
        <f>Q190*H190</f>
        <v>0.143624</v>
      </c>
      <c r="S190" s="215">
        <v>0</v>
      </c>
      <c r="T190" s="216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17" t="s">
        <v>160</v>
      </c>
      <c r="AT190" s="217" t="s">
        <v>156</v>
      </c>
      <c r="AU190" s="217" t="s">
        <v>85</v>
      </c>
      <c r="AY190" s="18" t="s">
        <v>153</v>
      </c>
      <c r="BE190" s="218">
        <f>IF(N190="základní",J190,0)</f>
        <v>0</v>
      </c>
      <c r="BF190" s="218">
        <f>IF(N190="snížená",J190,0)</f>
        <v>0</v>
      </c>
      <c r="BG190" s="218">
        <f>IF(N190="zákl. přenesená",J190,0)</f>
        <v>0</v>
      </c>
      <c r="BH190" s="218">
        <f>IF(N190="sníž. přenesená",J190,0)</f>
        <v>0</v>
      </c>
      <c r="BI190" s="218">
        <f>IF(N190="nulová",J190,0)</f>
        <v>0</v>
      </c>
      <c r="BJ190" s="18" t="s">
        <v>83</v>
      </c>
      <c r="BK190" s="218">
        <f>ROUND(I190*H190,2)</f>
        <v>0</v>
      </c>
      <c r="BL190" s="18" t="s">
        <v>160</v>
      </c>
      <c r="BM190" s="217" t="s">
        <v>220</v>
      </c>
    </row>
    <row r="191" spans="1:65" s="2" customFormat="1" ht="33" customHeight="1">
      <c r="A191" s="35"/>
      <c r="B191" s="36"/>
      <c r="C191" s="205" t="s">
        <v>221</v>
      </c>
      <c r="D191" s="205" t="s">
        <v>156</v>
      </c>
      <c r="E191" s="206" t="s">
        <v>222</v>
      </c>
      <c r="F191" s="207" t="s">
        <v>223</v>
      </c>
      <c r="G191" s="208" t="s">
        <v>187</v>
      </c>
      <c r="H191" s="209">
        <v>22.096</v>
      </c>
      <c r="I191" s="210"/>
      <c r="J191" s="211">
        <f>ROUND(I191*H191,2)</f>
        <v>0</v>
      </c>
      <c r="K191" s="212"/>
      <c r="L191" s="40"/>
      <c r="M191" s="213" t="s">
        <v>1</v>
      </c>
      <c r="N191" s="214" t="s">
        <v>40</v>
      </c>
      <c r="O191" s="72"/>
      <c r="P191" s="215">
        <f>O191*H191</f>
        <v>0</v>
      </c>
      <c r="Q191" s="215">
        <v>0.0345</v>
      </c>
      <c r="R191" s="215">
        <f>Q191*H191</f>
        <v>0.7623120000000001</v>
      </c>
      <c r="S191" s="215">
        <v>0</v>
      </c>
      <c r="T191" s="216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17" t="s">
        <v>160</v>
      </c>
      <c r="AT191" s="217" t="s">
        <v>156</v>
      </c>
      <c r="AU191" s="217" t="s">
        <v>85</v>
      </c>
      <c r="AY191" s="18" t="s">
        <v>153</v>
      </c>
      <c r="BE191" s="218">
        <f>IF(N191="základní",J191,0)</f>
        <v>0</v>
      </c>
      <c r="BF191" s="218">
        <f>IF(N191="snížená",J191,0)</f>
        <v>0</v>
      </c>
      <c r="BG191" s="218">
        <f>IF(N191="zákl. přenesená",J191,0)</f>
        <v>0</v>
      </c>
      <c r="BH191" s="218">
        <f>IF(N191="sníž. přenesená",J191,0)</f>
        <v>0</v>
      </c>
      <c r="BI191" s="218">
        <f>IF(N191="nulová",J191,0)</f>
        <v>0</v>
      </c>
      <c r="BJ191" s="18" t="s">
        <v>83</v>
      </c>
      <c r="BK191" s="218">
        <f>ROUND(I191*H191,2)</f>
        <v>0</v>
      </c>
      <c r="BL191" s="18" t="s">
        <v>160</v>
      </c>
      <c r="BM191" s="217" t="s">
        <v>224</v>
      </c>
    </row>
    <row r="192" spans="2:51" s="13" customFormat="1" ht="22.5">
      <c r="B192" s="219"/>
      <c r="C192" s="220"/>
      <c r="D192" s="221" t="s">
        <v>162</v>
      </c>
      <c r="E192" s="222" t="s">
        <v>1</v>
      </c>
      <c r="F192" s="223" t="s">
        <v>225</v>
      </c>
      <c r="G192" s="220"/>
      <c r="H192" s="222" t="s">
        <v>1</v>
      </c>
      <c r="I192" s="224"/>
      <c r="J192" s="220"/>
      <c r="K192" s="220"/>
      <c r="L192" s="225"/>
      <c r="M192" s="226"/>
      <c r="N192" s="227"/>
      <c r="O192" s="227"/>
      <c r="P192" s="227"/>
      <c r="Q192" s="227"/>
      <c r="R192" s="227"/>
      <c r="S192" s="227"/>
      <c r="T192" s="228"/>
      <c r="AT192" s="229" t="s">
        <v>162</v>
      </c>
      <c r="AU192" s="229" t="s">
        <v>85</v>
      </c>
      <c r="AV192" s="13" t="s">
        <v>83</v>
      </c>
      <c r="AW192" s="13" t="s">
        <v>31</v>
      </c>
      <c r="AX192" s="13" t="s">
        <v>75</v>
      </c>
      <c r="AY192" s="229" t="s">
        <v>153</v>
      </c>
    </row>
    <row r="193" spans="2:51" s="14" customFormat="1" ht="12">
      <c r="B193" s="230"/>
      <c r="C193" s="231"/>
      <c r="D193" s="221" t="s">
        <v>162</v>
      </c>
      <c r="E193" s="232" t="s">
        <v>1</v>
      </c>
      <c r="F193" s="233" t="s">
        <v>190</v>
      </c>
      <c r="G193" s="231"/>
      <c r="H193" s="234">
        <v>21.736</v>
      </c>
      <c r="I193" s="235"/>
      <c r="J193" s="231"/>
      <c r="K193" s="231"/>
      <c r="L193" s="236"/>
      <c r="M193" s="237"/>
      <c r="N193" s="238"/>
      <c r="O193" s="238"/>
      <c r="P193" s="238"/>
      <c r="Q193" s="238"/>
      <c r="R193" s="238"/>
      <c r="S193" s="238"/>
      <c r="T193" s="239"/>
      <c r="AT193" s="240" t="s">
        <v>162</v>
      </c>
      <c r="AU193" s="240" t="s">
        <v>85</v>
      </c>
      <c r="AV193" s="14" t="s">
        <v>85</v>
      </c>
      <c r="AW193" s="14" t="s">
        <v>31</v>
      </c>
      <c r="AX193" s="14" t="s">
        <v>75</v>
      </c>
      <c r="AY193" s="240" t="s">
        <v>153</v>
      </c>
    </row>
    <row r="194" spans="2:51" s="14" customFormat="1" ht="12">
      <c r="B194" s="230"/>
      <c r="C194" s="231"/>
      <c r="D194" s="221" t="s">
        <v>162</v>
      </c>
      <c r="E194" s="232" t="s">
        <v>1</v>
      </c>
      <c r="F194" s="233" t="s">
        <v>226</v>
      </c>
      <c r="G194" s="231"/>
      <c r="H194" s="234">
        <v>0.36</v>
      </c>
      <c r="I194" s="235"/>
      <c r="J194" s="231"/>
      <c r="K194" s="231"/>
      <c r="L194" s="236"/>
      <c r="M194" s="237"/>
      <c r="N194" s="238"/>
      <c r="O194" s="238"/>
      <c r="P194" s="238"/>
      <c r="Q194" s="238"/>
      <c r="R194" s="238"/>
      <c r="S194" s="238"/>
      <c r="T194" s="239"/>
      <c r="AT194" s="240" t="s">
        <v>162</v>
      </c>
      <c r="AU194" s="240" t="s">
        <v>85</v>
      </c>
      <c r="AV194" s="14" t="s">
        <v>85</v>
      </c>
      <c r="AW194" s="14" t="s">
        <v>31</v>
      </c>
      <c r="AX194" s="14" t="s">
        <v>75</v>
      </c>
      <c r="AY194" s="240" t="s">
        <v>153</v>
      </c>
    </row>
    <row r="195" spans="2:51" s="15" customFormat="1" ht="12">
      <c r="B195" s="241"/>
      <c r="C195" s="242"/>
      <c r="D195" s="221" t="s">
        <v>162</v>
      </c>
      <c r="E195" s="243" t="s">
        <v>1</v>
      </c>
      <c r="F195" s="244" t="s">
        <v>169</v>
      </c>
      <c r="G195" s="242"/>
      <c r="H195" s="245">
        <v>22.096</v>
      </c>
      <c r="I195" s="246"/>
      <c r="J195" s="242"/>
      <c r="K195" s="242"/>
      <c r="L195" s="247"/>
      <c r="M195" s="248"/>
      <c r="N195" s="249"/>
      <c r="O195" s="249"/>
      <c r="P195" s="249"/>
      <c r="Q195" s="249"/>
      <c r="R195" s="249"/>
      <c r="S195" s="249"/>
      <c r="T195" s="250"/>
      <c r="AT195" s="251" t="s">
        <v>162</v>
      </c>
      <c r="AU195" s="251" t="s">
        <v>85</v>
      </c>
      <c r="AV195" s="15" t="s">
        <v>160</v>
      </c>
      <c r="AW195" s="15" t="s">
        <v>31</v>
      </c>
      <c r="AX195" s="15" t="s">
        <v>83</v>
      </c>
      <c r="AY195" s="251" t="s">
        <v>153</v>
      </c>
    </row>
    <row r="196" spans="1:65" s="2" customFormat="1" ht="21.75" customHeight="1">
      <c r="A196" s="35"/>
      <c r="B196" s="36"/>
      <c r="C196" s="205" t="s">
        <v>227</v>
      </c>
      <c r="D196" s="205" t="s">
        <v>156</v>
      </c>
      <c r="E196" s="206" t="s">
        <v>228</v>
      </c>
      <c r="F196" s="207" t="s">
        <v>229</v>
      </c>
      <c r="G196" s="208" t="s">
        <v>187</v>
      </c>
      <c r="H196" s="209">
        <v>36.779</v>
      </c>
      <c r="I196" s="210"/>
      <c r="J196" s="211">
        <f>ROUND(I196*H196,2)</f>
        <v>0</v>
      </c>
      <c r="K196" s="212"/>
      <c r="L196" s="40"/>
      <c r="M196" s="213" t="s">
        <v>1</v>
      </c>
      <c r="N196" s="214" t="s">
        <v>40</v>
      </c>
      <c r="O196" s="72"/>
      <c r="P196" s="215">
        <f>O196*H196</f>
        <v>0</v>
      </c>
      <c r="Q196" s="215">
        <v>0.03358</v>
      </c>
      <c r="R196" s="215">
        <f>Q196*H196</f>
        <v>1.23503882</v>
      </c>
      <c r="S196" s="215">
        <v>0</v>
      </c>
      <c r="T196" s="216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17" t="s">
        <v>160</v>
      </c>
      <c r="AT196" s="217" t="s">
        <v>156</v>
      </c>
      <c r="AU196" s="217" t="s">
        <v>85</v>
      </c>
      <c r="AY196" s="18" t="s">
        <v>153</v>
      </c>
      <c r="BE196" s="218">
        <f>IF(N196="základní",J196,0)</f>
        <v>0</v>
      </c>
      <c r="BF196" s="218">
        <f>IF(N196="snížená",J196,0)</f>
        <v>0</v>
      </c>
      <c r="BG196" s="218">
        <f>IF(N196="zákl. přenesená",J196,0)</f>
        <v>0</v>
      </c>
      <c r="BH196" s="218">
        <f>IF(N196="sníž. přenesená",J196,0)</f>
        <v>0</v>
      </c>
      <c r="BI196" s="218">
        <f>IF(N196="nulová",J196,0)</f>
        <v>0</v>
      </c>
      <c r="BJ196" s="18" t="s">
        <v>83</v>
      </c>
      <c r="BK196" s="218">
        <f>ROUND(I196*H196,2)</f>
        <v>0</v>
      </c>
      <c r="BL196" s="18" t="s">
        <v>160</v>
      </c>
      <c r="BM196" s="217" t="s">
        <v>230</v>
      </c>
    </row>
    <row r="197" spans="2:51" s="13" customFormat="1" ht="12">
      <c r="B197" s="219"/>
      <c r="C197" s="220"/>
      <c r="D197" s="221" t="s">
        <v>162</v>
      </c>
      <c r="E197" s="222" t="s">
        <v>1</v>
      </c>
      <c r="F197" s="223" t="s">
        <v>231</v>
      </c>
      <c r="G197" s="220"/>
      <c r="H197" s="222" t="s">
        <v>1</v>
      </c>
      <c r="I197" s="224"/>
      <c r="J197" s="220"/>
      <c r="K197" s="220"/>
      <c r="L197" s="225"/>
      <c r="M197" s="226"/>
      <c r="N197" s="227"/>
      <c r="O197" s="227"/>
      <c r="P197" s="227"/>
      <c r="Q197" s="227"/>
      <c r="R197" s="227"/>
      <c r="S197" s="227"/>
      <c r="T197" s="228"/>
      <c r="AT197" s="229" t="s">
        <v>162</v>
      </c>
      <c r="AU197" s="229" t="s">
        <v>85</v>
      </c>
      <c r="AV197" s="13" t="s">
        <v>83</v>
      </c>
      <c r="AW197" s="13" t="s">
        <v>31</v>
      </c>
      <c r="AX197" s="13" t="s">
        <v>75</v>
      </c>
      <c r="AY197" s="229" t="s">
        <v>153</v>
      </c>
    </row>
    <row r="198" spans="2:51" s="14" customFormat="1" ht="12">
      <c r="B198" s="230"/>
      <c r="C198" s="231"/>
      <c r="D198" s="221" t="s">
        <v>162</v>
      </c>
      <c r="E198" s="232" t="s">
        <v>1</v>
      </c>
      <c r="F198" s="233" t="s">
        <v>232</v>
      </c>
      <c r="G198" s="231"/>
      <c r="H198" s="234">
        <v>3.105</v>
      </c>
      <c r="I198" s="235"/>
      <c r="J198" s="231"/>
      <c r="K198" s="231"/>
      <c r="L198" s="236"/>
      <c r="M198" s="237"/>
      <c r="N198" s="238"/>
      <c r="O198" s="238"/>
      <c r="P198" s="238"/>
      <c r="Q198" s="238"/>
      <c r="R198" s="238"/>
      <c r="S198" s="238"/>
      <c r="T198" s="239"/>
      <c r="AT198" s="240" t="s">
        <v>162</v>
      </c>
      <c r="AU198" s="240" t="s">
        <v>85</v>
      </c>
      <c r="AV198" s="14" t="s">
        <v>85</v>
      </c>
      <c r="AW198" s="14" t="s">
        <v>31</v>
      </c>
      <c r="AX198" s="14" t="s">
        <v>75</v>
      </c>
      <c r="AY198" s="240" t="s">
        <v>153</v>
      </c>
    </row>
    <row r="199" spans="2:51" s="13" customFormat="1" ht="12">
      <c r="B199" s="219"/>
      <c r="C199" s="220"/>
      <c r="D199" s="221" t="s">
        <v>162</v>
      </c>
      <c r="E199" s="222" t="s">
        <v>1</v>
      </c>
      <c r="F199" s="223" t="s">
        <v>233</v>
      </c>
      <c r="G199" s="220"/>
      <c r="H199" s="222" t="s">
        <v>1</v>
      </c>
      <c r="I199" s="224"/>
      <c r="J199" s="220"/>
      <c r="K199" s="220"/>
      <c r="L199" s="225"/>
      <c r="M199" s="226"/>
      <c r="N199" s="227"/>
      <c r="O199" s="227"/>
      <c r="P199" s="227"/>
      <c r="Q199" s="227"/>
      <c r="R199" s="227"/>
      <c r="S199" s="227"/>
      <c r="T199" s="228"/>
      <c r="AT199" s="229" t="s">
        <v>162</v>
      </c>
      <c r="AU199" s="229" t="s">
        <v>85</v>
      </c>
      <c r="AV199" s="13" t="s">
        <v>83</v>
      </c>
      <c r="AW199" s="13" t="s">
        <v>31</v>
      </c>
      <c r="AX199" s="13" t="s">
        <v>75</v>
      </c>
      <c r="AY199" s="229" t="s">
        <v>153</v>
      </c>
    </row>
    <row r="200" spans="2:51" s="14" customFormat="1" ht="12">
      <c r="B200" s="230"/>
      <c r="C200" s="231"/>
      <c r="D200" s="221" t="s">
        <v>162</v>
      </c>
      <c r="E200" s="232" t="s">
        <v>1</v>
      </c>
      <c r="F200" s="233" t="s">
        <v>234</v>
      </c>
      <c r="G200" s="231"/>
      <c r="H200" s="234">
        <v>5.67</v>
      </c>
      <c r="I200" s="235"/>
      <c r="J200" s="231"/>
      <c r="K200" s="231"/>
      <c r="L200" s="236"/>
      <c r="M200" s="237"/>
      <c r="N200" s="238"/>
      <c r="O200" s="238"/>
      <c r="P200" s="238"/>
      <c r="Q200" s="238"/>
      <c r="R200" s="238"/>
      <c r="S200" s="238"/>
      <c r="T200" s="239"/>
      <c r="AT200" s="240" t="s">
        <v>162</v>
      </c>
      <c r="AU200" s="240" t="s">
        <v>85</v>
      </c>
      <c r="AV200" s="14" t="s">
        <v>85</v>
      </c>
      <c r="AW200" s="14" t="s">
        <v>31</v>
      </c>
      <c r="AX200" s="14" t="s">
        <v>75</v>
      </c>
      <c r="AY200" s="240" t="s">
        <v>153</v>
      </c>
    </row>
    <row r="201" spans="2:51" s="13" customFormat="1" ht="12">
      <c r="B201" s="219"/>
      <c r="C201" s="220"/>
      <c r="D201" s="221" t="s">
        <v>162</v>
      </c>
      <c r="E201" s="222" t="s">
        <v>1</v>
      </c>
      <c r="F201" s="223" t="s">
        <v>235</v>
      </c>
      <c r="G201" s="220"/>
      <c r="H201" s="222" t="s">
        <v>1</v>
      </c>
      <c r="I201" s="224"/>
      <c r="J201" s="220"/>
      <c r="K201" s="220"/>
      <c r="L201" s="225"/>
      <c r="M201" s="226"/>
      <c r="N201" s="227"/>
      <c r="O201" s="227"/>
      <c r="P201" s="227"/>
      <c r="Q201" s="227"/>
      <c r="R201" s="227"/>
      <c r="S201" s="227"/>
      <c r="T201" s="228"/>
      <c r="AT201" s="229" t="s">
        <v>162</v>
      </c>
      <c r="AU201" s="229" t="s">
        <v>85</v>
      </c>
      <c r="AV201" s="13" t="s">
        <v>83</v>
      </c>
      <c r="AW201" s="13" t="s">
        <v>31</v>
      </c>
      <c r="AX201" s="13" t="s">
        <v>75</v>
      </c>
      <c r="AY201" s="229" t="s">
        <v>153</v>
      </c>
    </row>
    <row r="202" spans="2:51" s="14" customFormat="1" ht="12">
      <c r="B202" s="230"/>
      <c r="C202" s="231"/>
      <c r="D202" s="221" t="s">
        <v>162</v>
      </c>
      <c r="E202" s="232" t="s">
        <v>1</v>
      </c>
      <c r="F202" s="233" t="s">
        <v>236</v>
      </c>
      <c r="G202" s="231"/>
      <c r="H202" s="234">
        <v>3.137</v>
      </c>
      <c r="I202" s="235"/>
      <c r="J202" s="231"/>
      <c r="K202" s="231"/>
      <c r="L202" s="236"/>
      <c r="M202" s="237"/>
      <c r="N202" s="238"/>
      <c r="O202" s="238"/>
      <c r="P202" s="238"/>
      <c r="Q202" s="238"/>
      <c r="R202" s="238"/>
      <c r="S202" s="238"/>
      <c r="T202" s="239"/>
      <c r="AT202" s="240" t="s">
        <v>162</v>
      </c>
      <c r="AU202" s="240" t="s">
        <v>85</v>
      </c>
      <c r="AV202" s="14" t="s">
        <v>85</v>
      </c>
      <c r="AW202" s="14" t="s">
        <v>31</v>
      </c>
      <c r="AX202" s="14" t="s">
        <v>75</v>
      </c>
      <c r="AY202" s="240" t="s">
        <v>153</v>
      </c>
    </row>
    <row r="203" spans="2:51" s="13" customFormat="1" ht="12">
      <c r="B203" s="219"/>
      <c r="C203" s="220"/>
      <c r="D203" s="221" t="s">
        <v>162</v>
      </c>
      <c r="E203" s="222" t="s">
        <v>1</v>
      </c>
      <c r="F203" s="223" t="s">
        <v>237</v>
      </c>
      <c r="G203" s="220"/>
      <c r="H203" s="222" t="s">
        <v>1</v>
      </c>
      <c r="I203" s="224"/>
      <c r="J203" s="220"/>
      <c r="K203" s="220"/>
      <c r="L203" s="225"/>
      <c r="M203" s="226"/>
      <c r="N203" s="227"/>
      <c r="O203" s="227"/>
      <c r="P203" s="227"/>
      <c r="Q203" s="227"/>
      <c r="R203" s="227"/>
      <c r="S203" s="227"/>
      <c r="T203" s="228"/>
      <c r="AT203" s="229" t="s">
        <v>162</v>
      </c>
      <c r="AU203" s="229" t="s">
        <v>85</v>
      </c>
      <c r="AV203" s="13" t="s">
        <v>83</v>
      </c>
      <c r="AW203" s="13" t="s">
        <v>31</v>
      </c>
      <c r="AX203" s="13" t="s">
        <v>75</v>
      </c>
      <c r="AY203" s="229" t="s">
        <v>153</v>
      </c>
    </row>
    <row r="204" spans="2:51" s="14" customFormat="1" ht="12">
      <c r="B204" s="230"/>
      <c r="C204" s="231"/>
      <c r="D204" s="221" t="s">
        <v>162</v>
      </c>
      <c r="E204" s="232" t="s">
        <v>1</v>
      </c>
      <c r="F204" s="233" t="s">
        <v>238</v>
      </c>
      <c r="G204" s="231"/>
      <c r="H204" s="234">
        <v>2.385</v>
      </c>
      <c r="I204" s="235"/>
      <c r="J204" s="231"/>
      <c r="K204" s="231"/>
      <c r="L204" s="236"/>
      <c r="M204" s="237"/>
      <c r="N204" s="238"/>
      <c r="O204" s="238"/>
      <c r="P204" s="238"/>
      <c r="Q204" s="238"/>
      <c r="R204" s="238"/>
      <c r="S204" s="238"/>
      <c r="T204" s="239"/>
      <c r="AT204" s="240" t="s">
        <v>162</v>
      </c>
      <c r="AU204" s="240" t="s">
        <v>85</v>
      </c>
      <c r="AV204" s="14" t="s">
        <v>85</v>
      </c>
      <c r="AW204" s="14" t="s">
        <v>31</v>
      </c>
      <c r="AX204" s="14" t="s">
        <v>75</v>
      </c>
      <c r="AY204" s="240" t="s">
        <v>153</v>
      </c>
    </row>
    <row r="205" spans="2:51" s="13" customFormat="1" ht="12">
      <c r="B205" s="219"/>
      <c r="C205" s="220"/>
      <c r="D205" s="221" t="s">
        <v>162</v>
      </c>
      <c r="E205" s="222" t="s">
        <v>1</v>
      </c>
      <c r="F205" s="223" t="s">
        <v>239</v>
      </c>
      <c r="G205" s="220"/>
      <c r="H205" s="222" t="s">
        <v>1</v>
      </c>
      <c r="I205" s="224"/>
      <c r="J205" s="220"/>
      <c r="K205" s="220"/>
      <c r="L205" s="225"/>
      <c r="M205" s="226"/>
      <c r="N205" s="227"/>
      <c r="O205" s="227"/>
      <c r="P205" s="227"/>
      <c r="Q205" s="227"/>
      <c r="R205" s="227"/>
      <c r="S205" s="227"/>
      <c r="T205" s="228"/>
      <c r="AT205" s="229" t="s">
        <v>162</v>
      </c>
      <c r="AU205" s="229" t="s">
        <v>85</v>
      </c>
      <c r="AV205" s="13" t="s">
        <v>83</v>
      </c>
      <c r="AW205" s="13" t="s">
        <v>31</v>
      </c>
      <c r="AX205" s="13" t="s">
        <v>75</v>
      </c>
      <c r="AY205" s="229" t="s">
        <v>153</v>
      </c>
    </row>
    <row r="206" spans="2:51" s="14" customFormat="1" ht="12">
      <c r="B206" s="230"/>
      <c r="C206" s="231"/>
      <c r="D206" s="221" t="s">
        <v>162</v>
      </c>
      <c r="E206" s="232" t="s">
        <v>1</v>
      </c>
      <c r="F206" s="233" t="s">
        <v>240</v>
      </c>
      <c r="G206" s="231"/>
      <c r="H206" s="234">
        <v>1.062</v>
      </c>
      <c r="I206" s="235"/>
      <c r="J206" s="231"/>
      <c r="K206" s="231"/>
      <c r="L206" s="236"/>
      <c r="M206" s="237"/>
      <c r="N206" s="238"/>
      <c r="O206" s="238"/>
      <c r="P206" s="238"/>
      <c r="Q206" s="238"/>
      <c r="R206" s="238"/>
      <c r="S206" s="238"/>
      <c r="T206" s="239"/>
      <c r="AT206" s="240" t="s">
        <v>162</v>
      </c>
      <c r="AU206" s="240" t="s">
        <v>85</v>
      </c>
      <c r="AV206" s="14" t="s">
        <v>85</v>
      </c>
      <c r="AW206" s="14" t="s">
        <v>31</v>
      </c>
      <c r="AX206" s="14" t="s">
        <v>75</v>
      </c>
      <c r="AY206" s="240" t="s">
        <v>153</v>
      </c>
    </row>
    <row r="207" spans="2:51" s="13" customFormat="1" ht="12">
      <c r="B207" s="219"/>
      <c r="C207" s="220"/>
      <c r="D207" s="221" t="s">
        <v>162</v>
      </c>
      <c r="E207" s="222" t="s">
        <v>1</v>
      </c>
      <c r="F207" s="223" t="s">
        <v>241</v>
      </c>
      <c r="G207" s="220"/>
      <c r="H207" s="222" t="s">
        <v>1</v>
      </c>
      <c r="I207" s="224"/>
      <c r="J207" s="220"/>
      <c r="K207" s="220"/>
      <c r="L207" s="225"/>
      <c r="M207" s="226"/>
      <c r="N207" s="227"/>
      <c r="O207" s="227"/>
      <c r="P207" s="227"/>
      <c r="Q207" s="227"/>
      <c r="R207" s="227"/>
      <c r="S207" s="227"/>
      <c r="T207" s="228"/>
      <c r="AT207" s="229" t="s">
        <v>162</v>
      </c>
      <c r="AU207" s="229" t="s">
        <v>85</v>
      </c>
      <c r="AV207" s="13" t="s">
        <v>83</v>
      </c>
      <c r="AW207" s="13" t="s">
        <v>31</v>
      </c>
      <c r="AX207" s="13" t="s">
        <v>75</v>
      </c>
      <c r="AY207" s="229" t="s">
        <v>153</v>
      </c>
    </row>
    <row r="208" spans="2:51" s="14" customFormat="1" ht="12">
      <c r="B208" s="230"/>
      <c r="C208" s="231"/>
      <c r="D208" s="221" t="s">
        <v>162</v>
      </c>
      <c r="E208" s="232" t="s">
        <v>1</v>
      </c>
      <c r="F208" s="233" t="s">
        <v>242</v>
      </c>
      <c r="G208" s="231"/>
      <c r="H208" s="234">
        <v>10.26</v>
      </c>
      <c r="I208" s="235"/>
      <c r="J208" s="231"/>
      <c r="K208" s="231"/>
      <c r="L208" s="236"/>
      <c r="M208" s="237"/>
      <c r="N208" s="238"/>
      <c r="O208" s="238"/>
      <c r="P208" s="238"/>
      <c r="Q208" s="238"/>
      <c r="R208" s="238"/>
      <c r="S208" s="238"/>
      <c r="T208" s="239"/>
      <c r="AT208" s="240" t="s">
        <v>162</v>
      </c>
      <c r="AU208" s="240" t="s">
        <v>85</v>
      </c>
      <c r="AV208" s="14" t="s">
        <v>85</v>
      </c>
      <c r="AW208" s="14" t="s">
        <v>31</v>
      </c>
      <c r="AX208" s="14" t="s">
        <v>75</v>
      </c>
      <c r="AY208" s="240" t="s">
        <v>153</v>
      </c>
    </row>
    <row r="209" spans="2:51" s="14" customFormat="1" ht="12">
      <c r="B209" s="230"/>
      <c r="C209" s="231"/>
      <c r="D209" s="221" t="s">
        <v>162</v>
      </c>
      <c r="E209" s="232" t="s">
        <v>1</v>
      </c>
      <c r="F209" s="233" t="s">
        <v>243</v>
      </c>
      <c r="G209" s="231"/>
      <c r="H209" s="234">
        <v>8.91</v>
      </c>
      <c r="I209" s="235"/>
      <c r="J209" s="231"/>
      <c r="K209" s="231"/>
      <c r="L209" s="236"/>
      <c r="M209" s="237"/>
      <c r="N209" s="238"/>
      <c r="O209" s="238"/>
      <c r="P209" s="238"/>
      <c r="Q209" s="238"/>
      <c r="R209" s="238"/>
      <c r="S209" s="238"/>
      <c r="T209" s="239"/>
      <c r="AT209" s="240" t="s">
        <v>162</v>
      </c>
      <c r="AU209" s="240" t="s">
        <v>85</v>
      </c>
      <c r="AV209" s="14" t="s">
        <v>85</v>
      </c>
      <c r="AW209" s="14" t="s">
        <v>31</v>
      </c>
      <c r="AX209" s="14" t="s">
        <v>75</v>
      </c>
      <c r="AY209" s="240" t="s">
        <v>153</v>
      </c>
    </row>
    <row r="210" spans="2:51" s="13" customFormat="1" ht="12">
      <c r="B210" s="219"/>
      <c r="C210" s="220"/>
      <c r="D210" s="221" t="s">
        <v>162</v>
      </c>
      <c r="E210" s="222" t="s">
        <v>1</v>
      </c>
      <c r="F210" s="223" t="s">
        <v>244</v>
      </c>
      <c r="G210" s="220"/>
      <c r="H210" s="222" t="s">
        <v>1</v>
      </c>
      <c r="I210" s="224"/>
      <c r="J210" s="220"/>
      <c r="K210" s="220"/>
      <c r="L210" s="225"/>
      <c r="M210" s="226"/>
      <c r="N210" s="227"/>
      <c r="O210" s="227"/>
      <c r="P210" s="227"/>
      <c r="Q210" s="227"/>
      <c r="R210" s="227"/>
      <c r="S210" s="227"/>
      <c r="T210" s="228"/>
      <c r="AT210" s="229" t="s">
        <v>162</v>
      </c>
      <c r="AU210" s="229" t="s">
        <v>85</v>
      </c>
      <c r="AV210" s="13" t="s">
        <v>83</v>
      </c>
      <c r="AW210" s="13" t="s">
        <v>31</v>
      </c>
      <c r="AX210" s="13" t="s">
        <v>75</v>
      </c>
      <c r="AY210" s="229" t="s">
        <v>153</v>
      </c>
    </row>
    <row r="211" spans="2:51" s="14" customFormat="1" ht="12">
      <c r="B211" s="230"/>
      <c r="C211" s="231"/>
      <c r="D211" s="221" t="s">
        <v>162</v>
      </c>
      <c r="E211" s="232" t="s">
        <v>1</v>
      </c>
      <c r="F211" s="233" t="s">
        <v>245</v>
      </c>
      <c r="G211" s="231"/>
      <c r="H211" s="234">
        <v>2.25</v>
      </c>
      <c r="I211" s="235"/>
      <c r="J211" s="231"/>
      <c r="K211" s="231"/>
      <c r="L211" s="236"/>
      <c r="M211" s="237"/>
      <c r="N211" s="238"/>
      <c r="O211" s="238"/>
      <c r="P211" s="238"/>
      <c r="Q211" s="238"/>
      <c r="R211" s="238"/>
      <c r="S211" s="238"/>
      <c r="T211" s="239"/>
      <c r="AT211" s="240" t="s">
        <v>162</v>
      </c>
      <c r="AU211" s="240" t="s">
        <v>85</v>
      </c>
      <c r="AV211" s="14" t="s">
        <v>85</v>
      </c>
      <c r="AW211" s="14" t="s">
        <v>31</v>
      </c>
      <c r="AX211" s="14" t="s">
        <v>75</v>
      </c>
      <c r="AY211" s="240" t="s">
        <v>153</v>
      </c>
    </row>
    <row r="212" spans="2:51" s="15" customFormat="1" ht="12">
      <c r="B212" s="241"/>
      <c r="C212" s="242"/>
      <c r="D212" s="221" t="s">
        <v>162</v>
      </c>
      <c r="E212" s="243" t="s">
        <v>1</v>
      </c>
      <c r="F212" s="244" t="s">
        <v>169</v>
      </c>
      <c r="G212" s="242"/>
      <c r="H212" s="245">
        <v>36.779</v>
      </c>
      <c r="I212" s="246"/>
      <c r="J212" s="242"/>
      <c r="K212" s="242"/>
      <c r="L212" s="247"/>
      <c r="M212" s="248"/>
      <c r="N212" s="249"/>
      <c r="O212" s="249"/>
      <c r="P212" s="249"/>
      <c r="Q212" s="249"/>
      <c r="R212" s="249"/>
      <c r="S212" s="249"/>
      <c r="T212" s="250"/>
      <c r="AT212" s="251" t="s">
        <v>162</v>
      </c>
      <c r="AU212" s="251" t="s">
        <v>85</v>
      </c>
      <c r="AV212" s="15" t="s">
        <v>160</v>
      </c>
      <c r="AW212" s="15" t="s">
        <v>31</v>
      </c>
      <c r="AX212" s="15" t="s">
        <v>83</v>
      </c>
      <c r="AY212" s="251" t="s">
        <v>153</v>
      </c>
    </row>
    <row r="213" spans="1:65" s="2" customFormat="1" ht="21.75" customHeight="1">
      <c r="A213" s="35"/>
      <c r="B213" s="36"/>
      <c r="C213" s="205" t="s">
        <v>246</v>
      </c>
      <c r="D213" s="205" t="s">
        <v>156</v>
      </c>
      <c r="E213" s="206" t="s">
        <v>247</v>
      </c>
      <c r="F213" s="207" t="s">
        <v>248</v>
      </c>
      <c r="G213" s="208" t="s">
        <v>187</v>
      </c>
      <c r="H213" s="209">
        <v>20.868</v>
      </c>
      <c r="I213" s="210"/>
      <c r="J213" s="211">
        <f>ROUND(I213*H213,2)</f>
        <v>0</v>
      </c>
      <c r="K213" s="212"/>
      <c r="L213" s="40"/>
      <c r="M213" s="213" t="s">
        <v>1</v>
      </c>
      <c r="N213" s="214" t="s">
        <v>40</v>
      </c>
      <c r="O213" s="72"/>
      <c r="P213" s="215">
        <f>O213*H213</f>
        <v>0</v>
      </c>
      <c r="Q213" s="215">
        <v>0.017</v>
      </c>
      <c r="R213" s="215">
        <f>Q213*H213</f>
        <v>0.354756</v>
      </c>
      <c r="S213" s="215">
        <v>0</v>
      </c>
      <c r="T213" s="216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17" t="s">
        <v>160</v>
      </c>
      <c r="AT213" s="217" t="s">
        <v>156</v>
      </c>
      <c r="AU213" s="217" t="s">
        <v>85</v>
      </c>
      <c r="AY213" s="18" t="s">
        <v>153</v>
      </c>
      <c r="BE213" s="218">
        <f>IF(N213="základní",J213,0)</f>
        <v>0</v>
      </c>
      <c r="BF213" s="218">
        <f>IF(N213="snížená",J213,0)</f>
        <v>0</v>
      </c>
      <c r="BG213" s="218">
        <f>IF(N213="zákl. přenesená",J213,0)</f>
        <v>0</v>
      </c>
      <c r="BH213" s="218">
        <f>IF(N213="sníž. přenesená",J213,0)</f>
        <v>0</v>
      </c>
      <c r="BI213" s="218">
        <f>IF(N213="nulová",J213,0)</f>
        <v>0</v>
      </c>
      <c r="BJ213" s="18" t="s">
        <v>83</v>
      </c>
      <c r="BK213" s="218">
        <f>ROUND(I213*H213,2)</f>
        <v>0</v>
      </c>
      <c r="BL213" s="18" t="s">
        <v>160</v>
      </c>
      <c r="BM213" s="217" t="s">
        <v>249</v>
      </c>
    </row>
    <row r="214" spans="2:51" s="13" customFormat="1" ht="12">
      <c r="B214" s="219"/>
      <c r="C214" s="220"/>
      <c r="D214" s="221" t="s">
        <v>162</v>
      </c>
      <c r="E214" s="222" t="s">
        <v>1</v>
      </c>
      <c r="F214" s="223" t="s">
        <v>250</v>
      </c>
      <c r="G214" s="220"/>
      <c r="H214" s="222" t="s">
        <v>1</v>
      </c>
      <c r="I214" s="224"/>
      <c r="J214" s="220"/>
      <c r="K214" s="220"/>
      <c r="L214" s="225"/>
      <c r="M214" s="226"/>
      <c r="N214" s="227"/>
      <c r="O214" s="227"/>
      <c r="P214" s="227"/>
      <c r="Q214" s="227"/>
      <c r="R214" s="227"/>
      <c r="S214" s="227"/>
      <c r="T214" s="228"/>
      <c r="AT214" s="229" t="s">
        <v>162</v>
      </c>
      <c r="AU214" s="229" t="s">
        <v>85</v>
      </c>
      <c r="AV214" s="13" t="s">
        <v>83</v>
      </c>
      <c r="AW214" s="13" t="s">
        <v>31</v>
      </c>
      <c r="AX214" s="13" t="s">
        <v>75</v>
      </c>
      <c r="AY214" s="229" t="s">
        <v>153</v>
      </c>
    </row>
    <row r="215" spans="2:51" s="14" customFormat="1" ht="12">
      <c r="B215" s="230"/>
      <c r="C215" s="231"/>
      <c r="D215" s="221" t="s">
        <v>162</v>
      </c>
      <c r="E215" s="232" t="s">
        <v>1</v>
      </c>
      <c r="F215" s="233" t="s">
        <v>251</v>
      </c>
      <c r="G215" s="231"/>
      <c r="H215" s="234">
        <v>24.108</v>
      </c>
      <c r="I215" s="235"/>
      <c r="J215" s="231"/>
      <c r="K215" s="231"/>
      <c r="L215" s="236"/>
      <c r="M215" s="237"/>
      <c r="N215" s="238"/>
      <c r="O215" s="238"/>
      <c r="P215" s="238"/>
      <c r="Q215" s="238"/>
      <c r="R215" s="238"/>
      <c r="S215" s="238"/>
      <c r="T215" s="239"/>
      <c r="AT215" s="240" t="s">
        <v>162</v>
      </c>
      <c r="AU215" s="240" t="s">
        <v>85</v>
      </c>
      <c r="AV215" s="14" t="s">
        <v>85</v>
      </c>
      <c r="AW215" s="14" t="s">
        <v>31</v>
      </c>
      <c r="AX215" s="14" t="s">
        <v>75</v>
      </c>
      <c r="AY215" s="240" t="s">
        <v>153</v>
      </c>
    </row>
    <row r="216" spans="2:51" s="14" customFormat="1" ht="12">
      <c r="B216" s="230"/>
      <c r="C216" s="231"/>
      <c r="D216" s="221" t="s">
        <v>162</v>
      </c>
      <c r="E216" s="232" t="s">
        <v>1</v>
      </c>
      <c r="F216" s="233" t="s">
        <v>252</v>
      </c>
      <c r="G216" s="231"/>
      <c r="H216" s="234">
        <v>-3.24</v>
      </c>
      <c r="I216" s="235"/>
      <c r="J216" s="231"/>
      <c r="K216" s="231"/>
      <c r="L216" s="236"/>
      <c r="M216" s="237"/>
      <c r="N216" s="238"/>
      <c r="O216" s="238"/>
      <c r="P216" s="238"/>
      <c r="Q216" s="238"/>
      <c r="R216" s="238"/>
      <c r="S216" s="238"/>
      <c r="T216" s="239"/>
      <c r="AT216" s="240" t="s">
        <v>162</v>
      </c>
      <c r="AU216" s="240" t="s">
        <v>85</v>
      </c>
      <c r="AV216" s="14" t="s">
        <v>85</v>
      </c>
      <c r="AW216" s="14" t="s">
        <v>31</v>
      </c>
      <c r="AX216" s="14" t="s">
        <v>75</v>
      </c>
      <c r="AY216" s="240" t="s">
        <v>153</v>
      </c>
    </row>
    <row r="217" spans="2:51" s="15" customFormat="1" ht="12">
      <c r="B217" s="241"/>
      <c r="C217" s="242"/>
      <c r="D217" s="221" t="s">
        <v>162</v>
      </c>
      <c r="E217" s="243" t="s">
        <v>1</v>
      </c>
      <c r="F217" s="244" t="s">
        <v>169</v>
      </c>
      <c r="G217" s="242"/>
      <c r="H217" s="245">
        <v>20.868</v>
      </c>
      <c r="I217" s="246"/>
      <c r="J217" s="242"/>
      <c r="K217" s="242"/>
      <c r="L217" s="247"/>
      <c r="M217" s="248"/>
      <c r="N217" s="249"/>
      <c r="O217" s="249"/>
      <c r="P217" s="249"/>
      <c r="Q217" s="249"/>
      <c r="R217" s="249"/>
      <c r="S217" s="249"/>
      <c r="T217" s="250"/>
      <c r="AT217" s="251" t="s">
        <v>162</v>
      </c>
      <c r="AU217" s="251" t="s">
        <v>85</v>
      </c>
      <c r="AV217" s="15" t="s">
        <v>160</v>
      </c>
      <c r="AW217" s="15" t="s">
        <v>31</v>
      </c>
      <c r="AX217" s="15" t="s">
        <v>83</v>
      </c>
      <c r="AY217" s="251" t="s">
        <v>153</v>
      </c>
    </row>
    <row r="218" spans="1:65" s="2" customFormat="1" ht="21.75" customHeight="1">
      <c r="A218" s="35"/>
      <c r="B218" s="36"/>
      <c r="C218" s="205" t="s">
        <v>253</v>
      </c>
      <c r="D218" s="205" t="s">
        <v>156</v>
      </c>
      <c r="E218" s="206" t="s">
        <v>254</v>
      </c>
      <c r="F218" s="207" t="s">
        <v>255</v>
      </c>
      <c r="G218" s="208" t="s">
        <v>256</v>
      </c>
      <c r="H218" s="209">
        <v>1</v>
      </c>
      <c r="I218" s="210"/>
      <c r="J218" s="211">
        <f>ROUND(I218*H218,2)</f>
        <v>0</v>
      </c>
      <c r="K218" s="212"/>
      <c r="L218" s="40"/>
      <c r="M218" s="213" t="s">
        <v>1</v>
      </c>
      <c r="N218" s="214" t="s">
        <v>40</v>
      </c>
      <c r="O218" s="72"/>
      <c r="P218" s="215">
        <f>O218*H218</f>
        <v>0</v>
      </c>
      <c r="Q218" s="215">
        <v>0</v>
      </c>
      <c r="R218" s="215">
        <f>Q218*H218</f>
        <v>0</v>
      </c>
      <c r="S218" s="215">
        <v>0</v>
      </c>
      <c r="T218" s="216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17" t="s">
        <v>160</v>
      </c>
      <c r="AT218" s="217" t="s">
        <v>156</v>
      </c>
      <c r="AU218" s="217" t="s">
        <v>85</v>
      </c>
      <c r="AY218" s="18" t="s">
        <v>153</v>
      </c>
      <c r="BE218" s="218">
        <f>IF(N218="základní",J218,0)</f>
        <v>0</v>
      </c>
      <c r="BF218" s="218">
        <f>IF(N218="snížená",J218,0)</f>
        <v>0</v>
      </c>
      <c r="BG218" s="218">
        <f>IF(N218="zákl. přenesená",J218,0)</f>
        <v>0</v>
      </c>
      <c r="BH218" s="218">
        <f>IF(N218="sníž. přenesená",J218,0)</f>
        <v>0</v>
      </c>
      <c r="BI218" s="218">
        <f>IF(N218="nulová",J218,0)</f>
        <v>0</v>
      </c>
      <c r="BJ218" s="18" t="s">
        <v>83</v>
      </c>
      <c r="BK218" s="218">
        <f>ROUND(I218*H218,2)</f>
        <v>0</v>
      </c>
      <c r="BL218" s="18" t="s">
        <v>160</v>
      </c>
      <c r="BM218" s="217" t="s">
        <v>257</v>
      </c>
    </row>
    <row r="219" spans="1:65" s="2" customFormat="1" ht="33" customHeight="1">
      <c r="A219" s="35"/>
      <c r="B219" s="36"/>
      <c r="C219" s="205" t="s">
        <v>258</v>
      </c>
      <c r="D219" s="205" t="s">
        <v>156</v>
      </c>
      <c r="E219" s="206" t="s">
        <v>259</v>
      </c>
      <c r="F219" s="207" t="s">
        <v>260</v>
      </c>
      <c r="G219" s="208" t="s">
        <v>187</v>
      </c>
      <c r="H219" s="209">
        <v>69.376</v>
      </c>
      <c r="I219" s="210"/>
      <c r="J219" s="211">
        <f>ROUND(I219*H219,2)</f>
        <v>0</v>
      </c>
      <c r="K219" s="212"/>
      <c r="L219" s="40"/>
      <c r="M219" s="213" t="s">
        <v>1</v>
      </c>
      <c r="N219" s="214" t="s">
        <v>40</v>
      </c>
      <c r="O219" s="72"/>
      <c r="P219" s="215">
        <f>O219*H219</f>
        <v>0</v>
      </c>
      <c r="Q219" s="215">
        <v>0</v>
      </c>
      <c r="R219" s="215">
        <f>Q219*H219</f>
        <v>0</v>
      </c>
      <c r="S219" s="215">
        <v>0</v>
      </c>
      <c r="T219" s="216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17" t="s">
        <v>160</v>
      </c>
      <c r="AT219" s="217" t="s">
        <v>156</v>
      </c>
      <c r="AU219" s="217" t="s">
        <v>85</v>
      </c>
      <c r="AY219" s="18" t="s">
        <v>153</v>
      </c>
      <c r="BE219" s="218">
        <f>IF(N219="základní",J219,0)</f>
        <v>0</v>
      </c>
      <c r="BF219" s="218">
        <f>IF(N219="snížená",J219,0)</f>
        <v>0</v>
      </c>
      <c r="BG219" s="218">
        <f>IF(N219="zákl. přenesená",J219,0)</f>
        <v>0</v>
      </c>
      <c r="BH219" s="218">
        <f>IF(N219="sníž. přenesená",J219,0)</f>
        <v>0</v>
      </c>
      <c r="BI219" s="218">
        <f>IF(N219="nulová",J219,0)</f>
        <v>0</v>
      </c>
      <c r="BJ219" s="18" t="s">
        <v>83</v>
      </c>
      <c r="BK219" s="218">
        <f>ROUND(I219*H219,2)</f>
        <v>0</v>
      </c>
      <c r="BL219" s="18" t="s">
        <v>160</v>
      </c>
      <c r="BM219" s="217" t="s">
        <v>261</v>
      </c>
    </row>
    <row r="220" spans="2:51" s="13" customFormat="1" ht="12">
      <c r="B220" s="219"/>
      <c r="C220" s="220"/>
      <c r="D220" s="221" t="s">
        <v>162</v>
      </c>
      <c r="E220" s="222" t="s">
        <v>1</v>
      </c>
      <c r="F220" s="223" t="s">
        <v>262</v>
      </c>
      <c r="G220" s="220"/>
      <c r="H220" s="222" t="s">
        <v>1</v>
      </c>
      <c r="I220" s="224"/>
      <c r="J220" s="220"/>
      <c r="K220" s="220"/>
      <c r="L220" s="225"/>
      <c r="M220" s="226"/>
      <c r="N220" s="227"/>
      <c r="O220" s="227"/>
      <c r="P220" s="227"/>
      <c r="Q220" s="227"/>
      <c r="R220" s="227"/>
      <c r="S220" s="227"/>
      <c r="T220" s="228"/>
      <c r="AT220" s="229" t="s">
        <v>162</v>
      </c>
      <c r="AU220" s="229" t="s">
        <v>85</v>
      </c>
      <c r="AV220" s="13" t="s">
        <v>83</v>
      </c>
      <c r="AW220" s="13" t="s">
        <v>31</v>
      </c>
      <c r="AX220" s="13" t="s">
        <v>75</v>
      </c>
      <c r="AY220" s="229" t="s">
        <v>153</v>
      </c>
    </row>
    <row r="221" spans="2:51" s="14" customFormat="1" ht="12">
      <c r="B221" s="230"/>
      <c r="C221" s="231"/>
      <c r="D221" s="221" t="s">
        <v>162</v>
      </c>
      <c r="E221" s="232" t="s">
        <v>1</v>
      </c>
      <c r="F221" s="233" t="s">
        <v>263</v>
      </c>
      <c r="G221" s="231"/>
      <c r="H221" s="234">
        <v>4.095</v>
      </c>
      <c r="I221" s="235"/>
      <c r="J221" s="231"/>
      <c r="K221" s="231"/>
      <c r="L221" s="236"/>
      <c r="M221" s="237"/>
      <c r="N221" s="238"/>
      <c r="O221" s="238"/>
      <c r="P221" s="238"/>
      <c r="Q221" s="238"/>
      <c r="R221" s="238"/>
      <c r="S221" s="238"/>
      <c r="T221" s="239"/>
      <c r="AT221" s="240" t="s">
        <v>162</v>
      </c>
      <c r="AU221" s="240" t="s">
        <v>85</v>
      </c>
      <c r="AV221" s="14" t="s">
        <v>85</v>
      </c>
      <c r="AW221" s="14" t="s">
        <v>31</v>
      </c>
      <c r="AX221" s="14" t="s">
        <v>75</v>
      </c>
      <c r="AY221" s="240" t="s">
        <v>153</v>
      </c>
    </row>
    <row r="222" spans="2:51" s="14" customFormat="1" ht="12">
      <c r="B222" s="230"/>
      <c r="C222" s="231"/>
      <c r="D222" s="221" t="s">
        <v>162</v>
      </c>
      <c r="E222" s="232" t="s">
        <v>1</v>
      </c>
      <c r="F222" s="233" t="s">
        <v>264</v>
      </c>
      <c r="G222" s="231"/>
      <c r="H222" s="234">
        <v>0.54</v>
      </c>
      <c r="I222" s="235"/>
      <c r="J222" s="231"/>
      <c r="K222" s="231"/>
      <c r="L222" s="236"/>
      <c r="M222" s="237"/>
      <c r="N222" s="238"/>
      <c r="O222" s="238"/>
      <c r="P222" s="238"/>
      <c r="Q222" s="238"/>
      <c r="R222" s="238"/>
      <c r="S222" s="238"/>
      <c r="T222" s="239"/>
      <c r="AT222" s="240" t="s">
        <v>162</v>
      </c>
      <c r="AU222" s="240" t="s">
        <v>85</v>
      </c>
      <c r="AV222" s="14" t="s">
        <v>85</v>
      </c>
      <c r="AW222" s="14" t="s">
        <v>31</v>
      </c>
      <c r="AX222" s="14" t="s">
        <v>75</v>
      </c>
      <c r="AY222" s="240" t="s">
        <v>153</v>
      </c>
    </row>
    <row r="223" spans="2:51" s="14" customFormat="1" ht="12">
      <c r="B223" s="230"/>
      <c r="C223" s="231"/>
      <c r="D223" s="221" t="s">
        <v>162</v>
      </c>
      <c r="E223" s="232" t="s">
        <v>1</v>
      </c>
      <c r="F223" s="233" t="s">
        <v>265</v>
      </c>
      <c r="G223" s="231"/>
      <c r="H223" s="234">
        <v>3.393</v>
      </c>
      <c r="I223" s="235"/>
      <c r="J223" s="231"/>
      <c r="K223" s="231"/>
      <c r="L223" s="236"/>
      <c r="M223" s="237"/>
      <c r="N223" s="238"/>
      <c r="O223" s="238"/>
      <c r="P223" s="238"/>
      <c r="Q223" s="238"/>
      <c r="R223" s="238"/>
      <c r="S223" s="238"/>
      <c r="T223" s="239"/>
      <c r="AT223" s="240" t="s">
        <v>162</v>
      </c>
      <c r="AU223" s="240" t="s">
        <v>85</v>
      </c>
      <c r="AV223" s="14" t="s">
        <v>85</v>
      </c>
      <c r="AW223" s="14" t="s">
        <v>31</v>
      </c>
      <c r="AX223" s="14" t="s">
        <v>75</v>
      </c>
      <c r="AY223" s="240" t="s">
        <v>153</v>
      </c>
    </row>
    <row r="224" spans="2:51" s="14" customFormat="1" ht="12">
      <c r="B224" s="230"/>
      <c r="C224" s="231"/>
      <c r="D224" s="221" t="s">
        <v>162</v>
      </c>
      <c r="E224" s="232" t="s">
        <v>1</v>
      </c>
      <c r="F224" s="233" t="s">
        <v>266</v>
      </c>
      <c r="G224" s="231"/>
      <c r="H224" s="234">
        <v>2.15</v>
      </c>
      <c r="I224" s="235"/>
      <c r="J224" s="231"/>
      <c r="K224" s="231"/>
      <c r="L224" s="236"/>
      <c r="M224" s="237"/>
      <c r="N224" s="238"/>
      <c r="O224" s="238"/>
      <c r="P224" s="238"/>
      <c r="Q224" s="238"/>
      <c r="R224" s="238"/>
      <c r="S224" s="238"/>
      <c r="T224" s="239"/>
      <c r="AT224" s="240" t="s">
        <v>162</v>
      </c>
      <c r="AU224" s="240" t="s">
        <v>85</v>
      </c>
      <c r="AV224" s="14" t="s">
        <v>85</v>
      </c>
      <c r="AW224" s="14" t="s">
        <v>31</v>
      </c>
      <c r="AX224" s="14" t="s">
        <v>75</v>
      </c>
      <c r="AY224" s="240" t="s">
        <v>153</v>
      </c>
    </row>
    <row r="225" spans="2:51" s="14" customFormat="1" ht="12">
      <c r="B225" s="230"/>
      <c r="C225" s="231"/>
      <c r="D225" s="221" t="s">
        <v>162</v>
      </c>
      <c r="E225" s="232" t="s">
        <v>1</v>
      </c>
      <c r="F225" s="233" t="s">
        <v>267</v>
      </c>
      <c r="G225" s="231"/>
      <c r="H225" s="234">
        <v>0.645</v>
      </c>
      <c r="I225" s="235"/>
      <c r="J225" s="231"/>
      <c r="K225" s="231"/>
      <c r="L225" s="236"/>
      <c r="M225" s="237"/>
      <c r="N225" s="238"/>
      <c r="O225" s="238"/>
      <c r="P225" s="238"/>
      <c r="Q225" s="238"/>
      <c r="R225" s="238"/>
      <c r="S225" s="238"/>
      <c r="T225" s="239"/>
      <c r="AT225" s="240" t="s">
        <v>162</v>
      </c>
      <c r="AU225" s="240" t="s">
        <v>85</v>
      </c>
      <c r="AV225" s="14" t="s">
        <v>85</v>
      </c>
      <c r="AW225" s="14" t="s">
        <v>31</v>
      </c>
      <c r="AX225" s="14" t="s">
        <v>75</v>
      </c>
      <c r="AY225" s="240" t="s">
        <v>153</v>
      </c>
    </row>
    <row r="226" spans="2:51" s="14" customFormat="1" ht="12">
      <c r="B226" s="230"/>
      <c r="C226" s="231"/>
      <c r="D226" s="221" t="s">
        <v>162</v>
      </c>
      <c r="E226" s="232" t="s">
        <v>1</v>
      </c>
      <c r="F226" s="233" t="s">
        <v>268</v>
      </c>
      <c r="G226" s="231"/>
      <c r="H226" s="234">
        <v>15.12</v>
      </c>
      <c r="I226" s="235"/>
      <c r="J226" s="231"/>
      <c r="K226" s="231"/>
      <c r="L226" s="236"/>
      <c r="M226" s="237"/>
      <c r="N226" s="238"/>
      <c r="O226" s="238"/>
      <c r="P226" s="238"/>
      <c r="Q226" s="238"/>
      <c r="R226" s="238"/>
      <c r="S226" s="238"/>
      <c r="T226" s="239"/>
      <c r="AT226" s="240" t="s">
        <v>162</v>
      </c>
      <c r="AU226" s="240" t="s">
        <v>85</v>
      </c>
      <c r="AV226" s="14" t="s">
        <v>85</v>
      </c>
      <c r="AW226" s="14" t="s">
        <v>31</v>
      </c>
      <c r="AX226" s="14" t="s">
        <v>75</v>
      </c>
      <c r="AY226" s="240" t="s">
        <v>153</v>
      </c>
    </row>
    <row r="227" spans="2:51" s="14" customFormat="1" ht="12">
      <c r="B227" s="230"/>
      <c r="C227" s="231"/>
      <c r="D227" s="221" t="s">
        <v>162</v>
      </c>
      <c r="E227" s="232" t="s">
        <v>1</v>
      </c>
      <c r="F227" s="233" t="s">
        <v>269</v>
      </c>
      <c r="G227" s="231"/>
      <c r="H227" s="234">
        <v>15.12</v>
      </c>
      <c r="I227" s="235"/>
      <c r="J227" s="231"/>
      <c r="K227" s="231"/>
      <c r="L227" s="236"/>
      <c r="M227" s="237"/>
      <c r="N227" s="238"/>
      <c r="O227" s="238"/>
      <c r="P227" s="238"/>
      <c r="Q227" s="238"/>
      <c r="R227" s="238"/>
      <c r="S227" s="238"/>
      <c r="T227" s="239"/>
      <c r="AT227" s="240" t="s">
        <v>162</v>
      </c>
      <c r="AU227" s="240" t="s">
        <v>85</v>
      </c>
      <c r="AV227" s="14" t="s">
        <v>85</v>
      </c>
      <c r="AW227" s="14" t="s">
        <v>31</v>
      </c>
      <c r="AX227" s="14" t="s">
        <v>75</v>
      </c>
      <c r="AY227" s="240" t="s">
        <v>153</v>
      </c>
    </row>
    <row r="228" spans="2:51" s="14" customFormat="1" ht="12">
      <c r="B228" s="230"/>
      <c r="C228" s="231"/>
      <c r="D228" s="221" t="s">
        <v>162</v>
      </c>
      <c r="E228" s="232" t="s">
        <v>1</v>
      </c>
      <c r="F228" s="233" t="s">
        <v>270</v>
      </c>
      <c r="G228" s="231"/>
      <c r="H228" s="234">
        <v>3</v>
      </c>
      <c r="I228" s="235"/>
      <c r="J228" s="231"/>
      <c r="K228" s="231"/>
      <c r="L228" s="236"/>
      <c r="M228" s="237"/>
      <c r="N228" s="238"/>
      <c r="O228" s="238"/>
      <c r="P228" s="238"/>
      <c r="Q228" s="238"/>
      <c r="R228" s="238"/>
      <c r="S228" s="238"/>
      <c r="T228" s="239"/>
      <c r="AT228" s="240" t="s">
        <v>162</v>
      </c>
      <c r="AU228" s="240" t="s">
        <v>85</v>
      </c>
      <c r="AV228" s="14" t="s">
        <v>85</v>
      </c>
      <c r="AW228" s="14" t="s">
        <v>31</v>
      </c>
      <c r="AX228" s="14" t="s">
        <v>75</v>
      </c>
      <c r="AY228" s="240" t="s">
        <v>153</v>
      </c>
    </row>
    <row r="229" spans="2:51" s="13" customFormat="1" ht="12">
      <c r="B229" s="219"/>
      <c r="C229" s="220"/>
      <c r="D229" s="221" t="s">
        <v>162</v>
      </c>
      <c r="E229" s="222" t="s">
        <v>1</v>
      </c>
      <c r="F229" s="223" t="s">
        <v>271</v>
      </c>
      <c r="G229" s="220"/>
      <c r="H229" s="222" t="s">
        <v>1</v>
      </c>
      <c r="I229" s="224"/>
      <c r="J229" s="220"/>
      <c r="K229" s="220"/>
      <c r="L229" s="225"/>
      <c r="M229" s="226"/>
      <c r="N229" s="227"/>
      <c r="O229" s="227"/>
      <c r="P229" s="227"/>
      <c r="Q229" s="227"/>
      <c r="R229" s="227"/>
      <c r="S229" s="227"/>
      <c r="T229" s="228"/>
      <c r="AT229" s="229" t="s">
        <v>162</v>
      </c>
      <c r="AU229" s="229" t="s">
        <v>85</v>
      </c>
      <c r="AV229" s="13" t="s">
        <v>83</v>
      </c>
      <c r="AW229" s="13" t="s">
        <v>31</v>
      </c>
      <c r="AX229" s="13" t="s">
        <v>75</v>
      </c>
      <c r="AY229" s="229" t="s">
        <v>153</v>
      </c>
    </row>
    <row r="230" spans="2:51" s="14" customFormat="1" ht="12">
      <c r="B230" s="230"/>
      <c r="C230" s="231"/>
      <c r="D230" s="221" t="s">
        <v>162</v>
      </c>
      <c r="E230" s="232" t="s">
        <v>1</v>
      </c>
      <c r="F230" s="233" t="s">
        <v>272</v>
      </c>
      <c r="G230" s="231"/>
      <c r="H230" s="234">
        <v>25.313</v>
      </c>
      <c r="I230" s="235"/>
      <c r="J230" s="231"/>
      <c r="K230" s="231"/>
      <c r="L230" s="236"/>
      <c r="M230" s="237"/>
      <c r="N230" s="238"/>
      <c r="O230" s="238"/>
      <c r="P230" s="238"/>
      <c r="Q230" s="238"/>
      <c r="R230" s="238"/>
      <c r="S230" s="238"/>
      <c r="T230" s="239"/>
      <c r="AT230" s="240" t="s">
        <v>162</v>
      </c>
      <c r="AU230" s="240" t="s">
        <v>85</v>
      </c>
      <c r="AV230" s="14" t="s">
        <v>85</v>
      </c>
      <c r="AW230" s="14" t="s">
        <v>31</v>
      </c>
      <c r="AX230" s="14" t="s">
        <v>75</v>
      </c>
      <c r="AY230" s="240" t="s">
        <v>153</v>
      </c>
    </row>
    <row r="231" spans="2:51" s="15" customFormat="1" ht="12">
      <c r="B231" s="241"/>
      <c r="C231" s="242"/>
      <c r="D231" s="221" t="s">
        <v>162</v>
      </c>
      <c r="E231" s="243" t="s">
        <v>1</v>
      </c>
      <c r="F231" s="244" t="s">
        <v>169</v>
      </c>
      <c r="G231" s="242"/>
      <c r="H231" s="245">
        <v>69.376</v>
      </c>
      <c r="I231" s="246"/>
      <c r="J231" s="242"/>
      <c r="K231" s="242"/>
      <c r="L231" s="247"/>
      <c r="M231" s="248"/>
      <c r="N231" s="249"/>
      <c r="O231" s="249"/>
      <c r="P231" s="249"/>
      <c r="Q231" s="249"/>
      <c r="R231" s="249"/>
      <c r="S231" s="249"/>
      <c r="T231" s="250"/>
      <c r="AT231" s="251" t="s">
        <v>162</v>
      </c>
      <c r="AU231" s="251" t="s">
        <v>85</v>
      </c>
      <c r="AV231" s="15" t="s">
        <v>160</v>
      </c>
      <c r="AW231" s="15" t="s">
        <v>31</v>
      </c>
      <c r="AX231" s="15" t="s">
        <v>83</v>
      </c>
      <c r="AY231" s="251" t="s">
        <v>153</v>
      </c>
    </row>
    <row r="232" spans="1:65" s="2" customFormat="1" ht="21.75" customHeight="1">
      <c r="A232" s="35"/>
      <c r="B232" s="36"/>
      <c r="C232" s="205" t="s">
        <v>273</v>
      </c>
      <c r="D232" s="205" t="s">
        <v>156</v>
      </c>
      <c r="E232" s="206" t="s">
        <v>274</v>
      </c>
      <c r="F232" s="207" t="s">
        <v>275</v>
      </c>
      <c r="G232" s="208" t="s">
        <v>276</v>
      </c>
      <c r="H232" s="209">
        <v>114.24</v>
      </c>
      <c r="I232" s="210"/>
      <c r="J232" s="211">
        <f>ROUND(I232*H232,2)</f>
        <v>0</v>
      </c>
      <c r="K232" s="212"/>
      <c r="L232" s="40"/>
      <c r="M232" s="213" t="s">
        <v>1</v>
      </c>
      <c r="N232" s="214" t="s">
        <v>40</v>
      </c>
      <c r="O232" s="72"/>
      <c r="P232" s="215">
        <f>O232*H232</f>
        <v>0</v>
      </c>
      <c r="Q232" s="215">
        <v>0.0015</v>
      </c>
      <c r="R232" s="215">
        <f>Q232*H232</f>
        <v>0.17135999999999998</v>
      </c>
      <c r="S232" s="215">
        <v>0</v>
      </c>
      <c r="T232" s="216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17" t="s">
        <v>160</v>
      </c>
      <c r="AT232" s="217" t="s">
        <v>156</v>
      </c>
      <c r="AU232" s="217" t="s">
        <v>85</v>
      </c>
      <c r="AY232" s="18" t="s">
        <v>153</v>
      </c>
      <c r="BE232" s="218">
        <f>IF(N232="základní",J232,0)</f>
        <v>0</v>
      </c>
      <c r="BF232" s="218">
        <f>IF(N232="snížená",J232,0)</f>
        <v>0</v>
      </c>
      <c r="BG232" s="218">
        <f>IF(N232="zákl. přenesená",J232,0)</f>
        <v>0</v>
      </c>
      <c r="BH232" s="218">
        <f>IF(N232="sníž. přenesená",J232,0)</f>
        <v>0</v>
      </c>
      <c r="BI232" s="218">
        <f>IF(N232="nulová",J232,0)</f>
        <v>0</v>
      </c>
      <c r="BJ232" s="18" t="s">
        <v>83</v>
      </c>
      <c r="BK232" s="218">
        <f>ROUND(I232*H232,2)</f>
        <v>0</v>
      </c>
      <c r="BL232" s="18" t="s">
        <v>160</v>
      </c>
      <c r="BM232" s="217" t="s">
        <v>277</v>
      </c>
    </row>
    <row r="233" spans="2:51" s="13" customFormat="1" ht="12">
      <c r="B233" s="219"/>
      <c r="C233" s="220"/>
      <c r="D233" s="221" t="s">
        <v>162</v>
      </c>
      <c r="E233" s="222" t="s">
        <v>1</v>
      </c>
      <c r="F233" s="223" t="s">
        <v>231</v>
      </c>
      <c r="G233" s="220"/>
      <c r="H233" s="222" t="s">
        <v>1</v>
      </c>
      <c r="I233" s="224"/>
      <c r="J233" s="220"/>
      <c r="K233" s="220"/>
      <c r="L233" s="225"/>
      <c r="M233" s="226"/>
      <c r="N233" s="227"/>
      <c r="O233" s="227"/>
      <c r="P233" s="227"/>
      <c r="Q233" s="227"/>
      <c r="R233" s="227"/>
      <c r="S233" s="227"/>
      <c r="T233" s="228"/>
      <c r="AT233" s="229" t="s">
        <v>162</v>
      </c>
      <c r="AU233" s="229" t="s">
        <v>85</v>
      </c>
      <c r="AV233" s="13" t="s">
        <v>83</v>
      </c>
      <c r="AW233" s="13" t="s">
        <v>31</v>
      </c>
      <c r="AX233" s="13" t="s">
        <v>75</v>
      </c>
      <c r="AY233" s="229" t="s">
        <v>153</v>
      </c>
    </row>
    <row r="234" spans="2:51" s="14" customFormat="1" ht="12">
      <c r="B234" s="230"/>
      <c r="C234" s="231"/>
      <c r="D234" s="221" t="s">
        <v>162</v>
      </c>
      <c r="E234" s="232" t="s">
        <v>1</v>
      </c>
      <c r="F234" s="233" t="s">
        <v>278</v>
      </c>
      <c r="G234" s="231"/>
      <c r="H234" s="234">
        <v>6.9</v>
      </c>
      <c r="I234" s="235"/>
      <c r="J234" s="231"/>
      <c r="K234" s="231"/>
      <c r="L234" s="236"/>
      <c r="M234" s="237"/>
      <c r="N234" s="238"/>
      <c r="O234" s="238"/>
      <c r="P234" s="238"/>
      <c r="Q234" s="238"/>
      <c r="R234" s="238"/>
      <c r="S234" s="238"/>
      <c r="T234" s="239"/>
      <c r="AT234" s="240" t="s">
        <v>162</v>
      </c>
      <c r="AU234" s="240" t="s">
        <v>85</v>
      </c>
      <c r="AV234" s="14" t="s">
        <v>85</v>
      </c>
      <c r="AW234" s="14" t="s">
        <v>31</v>
      </c>
      <c r="AX234" s="14" t="s">
        <v>75</v>
      </c>
      <c r="AY234" s="240" t="s">
        <v>153</v>
      </c>
    </row>
    <row r="235" spans="2:51" s="13" customFormat="1" ht="12">
      <c r="B235" s="219"/>
      <c r="C235" s="220"/>
      <c r="D235" s="221" t="s">
        <v>162</v>
      </c>
      <c r="E235" s="222" t="s">
        <v>1</v>
      </c>
      <c r="F235" s="223" t="s">
        <v>233</v>
      </c>
      <c r="G235" s="220"/>
      <c r="H235" s="222" t="s">
        <v>1</v>
      </c>
      <c r="I235" s="224"/>
      <c r="J235" s="220"/>
      <c r="K235" s="220"/>
      <c r="L235" s="225"/>
      <c r="M235" s="226"/>
      <c r="N235" s="227"/>
      <c r="O235" s="227"/>
      <c r="P235" s="227"/>
      <c r="Q235" s="227"/>
      <c r="R235" s="227"/>
      <c r="S235" s="227"/>
      <c r="T235" s="228"/>
      <c r="AT235" s="229" t="s">
        <v>162</v>
      </c>
      <c r="AU235" s="229" t="s">
        <v>85</v>
      </c>
      <c r="AV235" s="13" t="s">
        <v>83</v>
      </c>
      <c r="AW235" s="13" t="s">
        <v>31</v>
      </c>
      <c r="AX235" s="13" t="s">
        <v>75</v>
      </c>
      <c r="AY235" s="229" t="s">
        <v>153</v>
      </c>
    </row>
    <row r="236" spans="2:51" s="14" customFormat="1" ht="12">
      <c r="B236" s="230"/>
      <c r="C236" s="231"/>
      <c r="D236" s="221" t="s">
        <v>162</v>
      </c>
      <c r="E236" s="232" t="s">
        <v>1</v>
      </c>
      <c r="F236" s="233" t="s">
        <v>279</v>
      </c>
      <c r="G236" s="231"/>
      <c r="H236" s="234">
        <v>12.6</v>
      </c>
      <c r="I236" s="235"/>
      <c r="J236" s="231"/>
      <c r="K236" s="231"/>
      <c r="L236" s="236"/>
      <c r="M236" s="237"/>
      <c r="N236" s="238"/>
      <c r="O236" s="238"/>
      <c r="P236" s="238"/>
      <c r="Q236" s="238"/>
      <c r="R236" s="238"/>
      <c r="S236" s="238"/>
      <c r="T236" s="239"/>
      <c r="AT236" s="240" t="s">
        <v>162</v>
      </c>
      <c r="AU236" s="240" t="s">
        <v>85</v>
      </c>
      <c r="AV236" s="14" t="s">
        <v>85</v>
      </c>
      <c r="AW236" s="14" t="s">
        <v>31</v>
      </c>
      <c r="AX236" s="14" t="s">
        <v>75</v>
      </c>
      <c r="AY236" s="240" t="s">
        <v>153</v>
      </c>
    </row>
    <row r="237" spans="2:51" s="13" customFormat="1" ht="12">
      <c r="B237" s="219"/>
      <c r="C237" s="220"/>
      <c r="D237" s="221" t="s">
        <v>162</v>
      </c>
      <c r="E237" s="222" t="s">
        <v>1</v>
      </c>
      <c r="F237" s="223" t="s">
        <v>235</v>
      </c>
      <c r="G237" s="220"/>
      <c r="H237" s="222" t="s">
        <v>1</v>
      </c>
      <c r="I237" s="224"/>
      <c r="J237" s="220"/>
      <c r="K237" s="220"/>
      <c r="L237" s="225"/>
      <c r="M237" s="226"/>
      <c r="N237" s="227"/>
      <c r="O237" s="227"/>
      <c r="P237" s="227"/>
      <c r="Q237" s="227"/>
      <c r="R237" s="227"/>
      <c r="S237" s="227"/>
      <c r="T237" s="228"/>
      <c r="AT237" s="229" t="s">
        <v>162</v>
      </c>
      <c r="AU237" s="229" t="s">
        <v>85</v>
      </c>
      <c r="AV237" s="13" t="s">
        <v>83</v>
      </c>
      <c r="AW237" s="13" t="s">
        <v>31</v>
      </c>
      <c r="AX237" s="13" t="s">
        <v>75</v>
      </c>
      <c r="AY237" s="229" t="s">
        <v>153</v>
      </c>
    </row>
    <row r="238" spans="2:51" s="14" customFormat="1" ht="12">
      <c r="B238" s="230"/>
      <c r="C238" s="231"/>
      <c r="D238" s="221" t="s">
        <v>162</v>
      </c>
      <c r="E238" s="232" t="s">
        <v>1</v>
      </c>
      <c r="F238" s="233" t="s">
        <v>280</v>
      </c>
      <c r="G238" s="231"/>
      <c r="H238" s="234">
        <v>6.97</v>
      </c>
      <c r="I238" s="235"/>
      <c r="J238" s="231"/>
      <c r="K238" s="231"/>
      <c r="L238" s="236"/>
      <c r="M238" s="237"/>
      <c r="N238" s="238"/>
      <c r="O238" s="238"/>
      <c r="P238" s="238"/>
      <c r="Q238" s="238"/>
      <c r="R238" s="238"/>
      <c r="S238" s="238"/>
      <c r="T238" s="239"/>
      <c r="AT238" s="240" t="s">
        <v>162</v>
      </c>
      <c r="AU238" s="240" t="s">
        <v>85</v>
      </c>
      <c r="AV238" s="14" t="s">
        <v>85</v>
      </c>
      <c r="AW238" s="14" t="s">
        <v>31</v>
      </c>
      <c r="AX238" s="14" t="s">
        <v>75</v>
      </c>
      <c r="AY238" s="240" t="s">
        <v>153</v>
      </c>
    </row>
    <row r="239" spans="2:51" s="13" customFormat="1" ht="12">
      <c r="B239" s="219"/>
      <c r="C239" s="220"/>
      <c r="D239" s="221" t="s">
        <v>162</v>
      </c>
      <c r="E239" s="222" t="s">
        <v>1</v>
      </c>
      <c r="F239" s="223" t="s">
        <v>237</v>
      </c>
      <c r="G239" s="220"/>
      <c r="H239" s="222" t="s">
        <v>1</v>
      </c>
      <c r="I239" s="224"/>
      <c r="J239" s="220"/>
      <c r="K239" s="220"/>
      <c r="L239" s="225"/>
      <c r="M239" s="226"/>
      <c r="N239" s="227"/>
      <c r="O239" s="227"/>
      <c r="P239" s="227"/>
      <c r="Q239" s="227"/>
      <c r="R239" s="227"/>
      <c r="S239" s="227"/>
      <c r="T239" s="228"/>
      <c r="AT239" s="229" t="s">
        <v>162</v>
      </c>
      <c r="AU239" s="229" t="s">
        <v>85</v>
      </c>
      <c r="AV239" s="13" t="s">
        <v>83</v>
      </c>
      <c r="AW239" s="13" t="s">
        <v>31</v>
      </c>
      <c r="AX239" s="13" t="s">
        <v>75</v>
      </c>
      <c r="AY239" s="229" t="s">
        <v>153</v>
      </c>
    </row>
    <row r="240" spans="2:51" s="14" customFormat="1" ht="12">
      <c r="B240" s="230"/>
      <c r="C240" s="231"/>
      <c r="D240" s="221" t="s">
        <v>162</v>
      </c>
      <c r="E240" s="232" t="s">
        <v>1</v>
      </c>
      <c r="F240" s="233" t="s">
        <v>281</v>
      </c>
      <c r="G240" s="231"/>
      <c r="H240" s="234">
        <v>5.3</v>
      </c>
      <c r="I240" s="235"/>
      <c r="J240" s="231"/>
      <c r="K240" s="231"/>
      <c r="L240" s="236"/>
      <c r="M240" s="237"/>
      <c r="N240" s="238"/>
      <c r="O240" s="238"/>
      <c r="P240" s="238"/>
      <c r="Q240" s="238"/>
      <c r="R240" s="238"/>
      <c r="S240" s="238"/>
      <c r="T240" s="239"/>
      <c r="AT240" s="240" t="s">
        <v>162</v>
      </c>
      <c r="AU240" s="240" t="s">
        <v>85</v>
      </c>
      <c r="AV240" s="14" t="s">
        <v>85</v>
      </c>
      <c r="AW240" s="14" t="s">
        <v>31</v>
      </c>
      <c r="AX240" s="14" t="s">
        <v>75</v>
      </c>
      <c r="AY240" s="240" t="s">
        <v>153</v>
      </c>
    </row>
    <row r="241" spans="2:51" s="13" customFormat="1" ht="12">
      <c r="B241" s="219"/>
      <c r="C241" s="220"/>
      <c r="D241" s="221" t="s">
        <v>162</v>
      </c>
      <c r="E241" s="222" t="s">
        <v>1</v>
      </c>
      <c r="F241" s="223" t="s">
        <v>239</v>
      </c>
      <c r="G241" s="220"/>
      <c r="H241" s="222" t="s">
        <v>1</v>
      </c>
      <c r="I241" s="224"/>
      <c r="J241" s="220"/>
      <c r="K241" s="220"/>
      <c r="L241" s="225"/>
      <c r="M241" s="226"/>
      <c r="N241" s="227"/>
      <c r="O241" s="227"/>
      <c r="P241" s="227"/>
      <c r="Q241" s="227"/>
      <c r="R241" s="227"/>
      <c r="S241" s="227"/>
      <c r="T241" s="228"/>
      <c r="AT241" s="229" t="s">
        <v>162</v>
      </c>
      <c r="AU241" s="229" t="s">
        <v>85</v>
      </c>
      <c r="AV241" s="13" t="s">
        <v>83</v>
      </c>
      <c r="AW241" s="13" t="s">
        <v>31</v>
      </c>
      <c r="AX241" s="13" t="s">
        <v>75</v>
      </c>
      <c r="AY241" s="229" t="s">
        <v>153</v>
      </c>
    </row>
    <row r="242" spans="2:51" s="14" customFormat="1" ht="12">
      <c r="B242" s="230"/>
      <c r="C242" s="231"/>
      <c r="D242" s="221" t="s">
        <v>162</v>
      </c>
      <c r="E242" s="232" t="s">
        <v>1</v>
      </c>
      <c r="F242" s="233" t="s">
        <v>282</v>
      </c>
      <c r="G242" s="231"/>
      <c r="H242" s="234">
        <v>2.36</v>
      </c>
      <c r="I242" s="235"/>
      <c r="J242" s="231"/>
      <c r="K242" s="231"/>
      <c r="L242" s="236"/>
      <c r="M242" s="237"/>
      <c r="N242" s="238"/>
      <c r="O242" s="238"/>
      <c r="P242" s="238"/>
      <c r="Q242" s="238"/>
      <c r="R242" s="238"/>
      <c r="S242" s="238"/>
      <c r="T242" s="239"/>
      <c r="AT242" s="240" t="s">
        <v>162</v>
      </c>
      <c r="AU242" s="240" t="s">
        <v>85</v>
      </c>
      <c r="AV242" s="14" t="s">
        <v>85</v>
      </c>
      <c r="AW242" s="14" t="s">
        <v>31</v>
      </c>
      <c r="AX242" s="14" t="s">
        <v>75</v>
      </c>
      <c r="AY242" s="240" t="s">
        <v>153</v>
      </c>
    </row>
    <row r="243" spans="2:51" s="13" customFormat="1" ht="12">
      <c r="B243" s="219"/>
      <c r="C243" s="220"/>
      <c r="D243" s="221" t="s">
        <v>162</v>
      </c>
      <c r="E243" s="222" t="s">
        <v>1</v>
      </c>
      <c r="F243" s="223" t="s">
        <v>241</v>
      </c>
      <c r="G243" s="220"/>
      <c r="H243" s="222" t="s">
        <v>1</v>
      </c>
      <c r="I243" s="224"/>
      <c r="J243" s="220"/>
      <c r="K243" s="220"/>
      <c r="L243" s="225"/>
      <c r="M243" s="226"/>
      <c r="N243" s="227"/>
      <c r="O243" s="227"/>
      <c r="P243" s="227"/>
      <c r="Q243" s="227"/>
      <c r="R243" s="227"/>
      <c r="S243" s="227"/>
      <c r="T243" s="228"/>
      <c r="AT243" s="229" t="s">
        <v>162</v>
      </c>
      <c r="AU243" s="229" t="s">
        <v>85</v>
      </c>
      <c r="AV243" s="13" t="s">
        <v>83</v>
      </c>
      <c r="AW243" s="13" t="s">
        <v>31</v>
      </c>
      <c r="AX243" s="13" t="s">
        <v>75</v>
      </c>
      <c r="AY243" s="229" t="s">
        <v>153</v>
      </c>
    </row>
    <row r="244" spans="2:51" s="14" customFormat="1" ht="12">
      <c r="B244" s="230"/>
      <c r="C244" s="231"/>
      <c r="D244" s="221" t="s">
        <v>162</v>
      </c>
      <c r="E244" s="232" t="s">
        <v>1</v>
      </c>
      <c r="F244" s="233" t="s">
        <v>283</v>
      </c>
      <c r="G244" s="231"/>
      <c r="H244" s="234">
        <v>22.8</v>
      </c>
      <c r="I244" s="235"/>
      <c r="J244" s="231"/>
      <c r="K244" s="231"/>
      <c r="L244" s="236"/>
      <c r="M244" s="237"/>
      <c r="N244" s="238"/>
      <c r="O244" s="238"/>
      <c r="P244" s="238"/>
      <c r="Q244" s="238"/>
      <c r="R244" s="238"/>
      <c r="S244" s="238"/>
      <c r="T244" s="239"/>
      <c r="AT244" s="240" t="s">
        <v>162</v>
      </c>
      <c r="AU244" s="240" t="s">
        <v>85</v>
      </c>
      <c r="AV244" s="14" t="s">
        <v>85</v>
      </c>
      <c r="AW244" s="14" t="s">
        <v>31</v>
      </c>
      <c r="AX244" s="14" t="s">
        <v>75</v>
      </c>
      <c r="AY244" s="240" t="s">
        <v>153</v>
      </c>
    </row>
    <row r="245" spans="2:51" s="14" customFormat="1" ht="12">
      <c r="B245" s="230"/>
      <c r="C245" s="231"/>
      <c r="D245" s="221" t="s">
        <v>162</v>
      </c>
      <c r="E245" s="232" t="s">
        <v>1</v>
      </c>
      <c r="F245" s="233" t="s">
        <v>284</v>
      </c>
      <c r="G245" s="231"/>
      <c r="H245" s="234">
        <v>19.8</v>
      </c>
      <c r="I245" s="235"/>
      <c r="J245" s="231"/>
      <c r="K245" s="231"/>
      <c r="L245" s="236"/>
      <c r="M245" s="237"/>
      <c r="N245" s="238"/>
      <c r="O245" s="238"/>
      <c r="P245" s="238"/>
      <c r="Q245" s="238"/>
      <c r="R245" s="238"/>
      <c r="S245" s="238"/>
      <c r="T245" s="239"/>
      <c r="AT245" s="240" t="s">
        <v>162</v>
      </c>
      <c r="AU245" s="240" t="s">
        <v>85</v>
      </c>
      <c r="AV245" s="14" t="s">
        <v>85</v>
      </c>
      <c r="AW245" s="14" t="s">
        <v>31</v>
      </c>
      <c r="AX245" s="14" t="s">
        <v>75</v>
      </c>
      <c r="AY245" s="240" t="s">
        <v>153</v>
      </c>
    </row>
    <row r="246" spans="2:51" s="13" customFormat="1" ht="12">
      <c r="B246" s="219"/>
      <c r="C246" s="220"/>
      <c r="D246" s="221" t="s">
        <v>162</v>
      </c>
      <c r="E246" s="222" t="s">
        <v>1</v>
      </c>
      <c r="F246" s="223" t="s">
        <v>244</v>
      </c>
      <c r="G246" s="220"/>
      <c r="H246" s="222" t="s">
        <v>1</v>
      </c>
      <c r="I246" s="224"/>
      <c r="J246" s="220"/>
      <c r="K246" s="220"/>
      <c r="L246" s="225"/>
      <c r="M246" s="226"/>
      <c r="N246" s="227"/>
      <c r="O246" s="227"/>
      <c r="P246" s="227"/>
      <c r="Q246" s="227"/>
      <c r="R246" s="227"/>
      <c r="S246" s="227"/>
      <c r="T246" s="228"/>
      <c r="AT246" s="229" t="s">
        <v>162</v>
      </c>
      <c r="AU246" s="229" t="s">
        <v>85</v>
      </c>
      <c r="AV246" s="13" t="s">
        <v>83</v>
      </c>
      <c r="AW246" s="13" t="s">
        <v>31</v>
      </c>
      <c r="AX246" s="13" t="s">
        <v>75</v>
      </c>
      <c r="AY246" s="229" t="s">
        <v>153</v>
      </c>
    </row>
    <row r="247" spans="2:51" s="14" customFormat="1" ht="12">
      <c r="B247" s="230"/>
      <c r="C247" s="231"/>
      <c r="D247" s="221" t="s">
        <v>162</v>
      </c>
      <c r="E247" s="232" t="s">
        <v>1</v>
      </c>
      <c r="F247" s="233" t="s">
        <v>285</v>
      </c>
      <c r="G247" s="231"/>
      <c r="H247" s="234">
        <v>5</v>
      </c>
      <c r="I247" s="235"/>
      <c r="J247" s="231"/>
      <c r="K247" s="231"/>
      <c r="L247" s="236"/>
      <c r="M247" s="237"/>
      <c r="N247" s="238"/>
      <c r="O247" s="238"/>
      <c r="P247" s="238"/>
      <c r="Q247" s="238"/>
      <c r="R247" s="238"/>
      <c r="S247" s="238"/>
      <c r="T247" s="239"/>
      <c r="AT247" s="240" t="s">
        <v>162</v>
      </c>
      <c r="AU247" s="240" t="s">
        <v>85</v>
      </c>
      <c r="AV247" s="14" t="s">
        <v>85</v>
      </c>
      <c r="AW247" s="14" t="s">
        <v>31</v>
      </c>
      <c r="AX247" s="14" t="s">
        <v>75</v>
      </c>
      <c r="AY247" s="240" t="s">
        <v>153</v>
      </c>
    </row>
    <row r="248" spans="2:51" s="16" customFormat="1" ht="12">
      <c r="B248" s="252"/>
      <c r="C248" s="253"/>
      <c r="D248" s="221" t="s">
        <v>162</v>
      </c>
      <c r="E248" s="254" t="s">
        <v>1</v>
      </c>
      <c r="F248" s="255" t="s">
        <v>286</v>
      </c>
      <c r="G248" s="253"/>
      <c r="H248" s="256">
        <v>81.73</v>
      </c>
      <c r="I248" s="257"/>
      <c r="J248" s="253"/>
      <c r="K248" s="253"/>
      <c r="L248" s="258"/>
      <c r="M248" s="259"/>
      <c r="N248" s="260"/>
      <c r="O248" s="260"/>
      <c r="P248" s="260"/>
      <c r="Q248" s="260"/>
      <c r="R248" s="260"/>
      <c r="S248" s="260"/>
      <c r="T248" s="261"/>
      <c r="AT248" s="262" t="s">
        <v>162</v>
      </c>
      <c r="AU248" s="262" t="s">
        <v>85</v>
      </c>
      <c r="AV248" s="16" t="s">
        <v>154</v>
      </c>
      <c r="AW248" s="16" t="s">
        <v>31</v>
      </c>
      <c r="AX248" s="16" t="s">
        <v>75</v>
      </c>
      <c r="AY248" s="262" t="s">
        <v>153</v>
      </c>
    </row>
    <row r="249" spans="2:51" s="13" customFormat="1" ht="12">
      <c r="B249" s="219"/>
      <c r="C249" s="220"/>
      <c r="D249" s="221" t="s">
        <v>162</v>
      </c>
      <c r="E249" s="222" t="s">
        <v>1</v>
      </c>
      <c r="F249" s="223" t="s">
        <v>271</v>
      </c>
      <c r="G249" s="220"/>
      <c r="H249" s="222" t="s">
        <v>1</v>
      </c>
      <c r="I249" s="224"/>
      <c r="J249" s="220"/>
      <c r="K249" s="220"/>
      <c r="L249" s="225"/>
      <c r="M249" s="226"/>
      <c r="N249" s="227"/>
      <c r="O249" s="227"/>
      <c r="P249" s="227"/>
      <c r="Q249" s="227"/>
      <c r="R249" s="227"/>
      <c r="S249" s="227"/>
      <c r="T249" s="228"/>
      <c r="AT249" s="229" t="s">
        <v>162</v>
      </c>
      <c r="AU249" s="229" t="s">
        <v>85</v>
      </c>
      <c r="AV249" s="13" t="s">
        <v>83</v>
      </c>
      <c r="AW249" s="13" t="s">
        <v>31</v>
      </c>
      <c r="AX249" s="13" t="s">
        <v>75</v>
      </c>
      <c r="AY249" s="229" t="s">
        <v>153</v>
      </c>
    </row>
    <row r="250" spans="2:51" s="14" customFormat="1" ht="12">
      <c r="B250" s="230"/>
      <c r="C250" s="231"/>
      <c r="D250" s="221" t="s">
        <v>162</v>
      </c>
      <c r="E250" s="232" t="s">
        <v>1</v>
      </c>
      <c r="F250" s="233" t="s">
        <v>287</v>
      </c>
      <c r="G250" s="231"/>
      <c r="H250" s="234">
        <v>1.4</v>
      </c>
      <c r="I250" s="235"/>
      <c r="J250" s="231"/>
      <c r="K250" s="231"/>
      <c r="L250" s="236"/>
      <c r="M250" s="237"/>
      <c r="N250" s="238"/>
      <c r="O250" s="238"/>
      <c r="P250" s="238"/>
      <c r="Q250" s="238"/>
      <c r="R250" s="238"/>
      <c r="S250" s="238"/>
      <c r="T250" s="239"/>
      <c r="AT250" s="240" t="s">
        <v>162</v>
      </c>
      <c r="AU250" s="240" t="s">
        <v>85</v>
      </c>
      <c r="AV250" s="14" t="s">
        <v>85</v>
      </c>
      <c r="AW250" s="14" t="s">
        <v>31</v>
      </c>
      <c r="AX250" s="14" t="s">
        <v>75</v>
      </c>
      <c r="AY250" s="240" t="s">
        <v>153</v>
      </c>
    </row>
    <row r="251" spans="2:51" s="14" customFormat="1" ht="12">
      <c r="B251" s="230"/>
      <c r="C251" s="231"/>
      <c r="D251" s="221" t="s">
        <v>162</v>
      </c>
      <c r="E251" s="232" t="s">
        <v>1</v>
      </c>
      <c r="F251" s="233" t="s">
        <v>288</v>
      </c>
      <c r="G251" s="231"/>
      <c r="H251" s="234">
        <v>10.5</v>
      </c>
      <c r="I251" s="235"/>
      <c r="J251" s="231"/>
      <c r="K251" s="231"/>
      <c r="L251" s="236"/>
      <c r="M251" s="237"/>
      <c r="N251" s="238"/>
      <c r="O251" s="238"/>
      <c r="P251" s="238"/>
      <c r="Q251" s="238"/>
      <c r="R251" s="238"/>
      <c r="S251" s="238"/>
      <c r="T251" s="239"/>
      <c r="AT251" s="240" t="s">
        <v>162</v>
      </c>
      <c r="AU251" s="240" t="s">
        <v>85</v>
      </c>
      <c r="AV251" s="14" t="s">
        <v>85</v>
      </c>
      <c r="AW251" s="14" t="s">
        <v>31</v>
      </c>
      <c r="AX251" s="14" t="s">
        <v>75</v>
      </c>
      <c r="AY251" s="240" t="s">
        <v>153</v>
      </c>
    </row>
    <row r="252" spans="2:51" s="14" customFormat="1" ht="12">
      <c r="B252" s="230"/>
      <c r="C252" s="231"/>
      <c r="D252" s="221" t="s">
        <v>162</v>
      </c>
      <c r="E252" s="232" t="s">
        <v>1</v>
      </c>
      <c r="F252" s="233" t="s">
        <v>289</v>
      </c>
      <c r="G252" s="231"/>
      <c r="H252" s="234">
        <v>1.51</v>
      </c>
      <c r="I252" s="235"/>
      <c r="J252" s="231"/>
      <c r="K252" s="231"/>
      <c r="L252" s="236"/>
      <c r="M252" s="237"/>
      <c r="N252" s="238"/>
      <c r="O252" s="238"/>
      <c r="P252" s="238"/>
      <c r="Q252" s="238"/>
      <c r="R252" s="238"/>
      <c r="S252" s="238"/>
      <c r="T252" s="239"/>
      <c r="AT252" s="240" t="s">
        <v>162</v>
      </c>
      <c r="AU252" s="240" t="s">
        <v>85</v>
      </c>
      <c r="AV252" s="14" t="s">
        <v>85</v>
      </c>
      <c r="AW252" s="14" t="s">
        <v>31</v>
      </c>
      <c r="AX252" s="14" t="s">
        <v>75</v>
      </c>
      <c r="AY252" s="240" t="s">
        <v>153</v>
      </c>
    </row>
    <row r="253" spans="2:51" s="14" customFormat="1" ht="12">
      <c r="B253" s="230"/>
      <c r="C253" s="231"/>
      <c r="D253" s="221" t="s">
        <v>162</v>
      </c>
      <c r="E253" s="232" t="s">
        <v>1</v>
      </c>
      <c r="F253" s="233" t="s">
        <v>290</v>
      </c>
      <c r="G253" s="231"/>
      <c r="H253" s="234">
        <v>10.4</v>
      </c>
      <c r="I253" s="235"/>
      <c r="J253" s="231"/>
      <c r="K253" s="231"/>
      <c r="L253" s="236"/>
      <c r="M253" s="237"/>
      <c r="N253" s="238"/>
      <c r="O253" s="238"/>
      <c r="P253" s="238"/>
      <c r="Q253" s="238"/>
      <c r="R253" s="238"/>
      <c r="S253" s="238"/>
      <c r="T253" s="239"/>
      <c r="AT253" s="240" t="s">
        <v>162</v>
      </c>
      <c r="AU253" s="240" t="s">
        <v>85</v>
      </c>
      <c r="AV253" s="14" t="s">
        <v>85</v>
      </c>
      <c r="AW253" s="14" t="s">
        <v>31</v>
      </c>
      <c r="AX253" s="14" t="s">
        <v>75</v>
      </c>
      <c r="AY253" s="240" t="s">
        <v>153</v>
      </c>
    </row>
    <row r="254" spans="2:51" s="14" customFormat="1" ht="12">
      <c r="B254" s="230"/>
      <c r="C254" s="231"/>
      <c r="D254" s="221" t="s">
        <v>162</v>
      </c>
      <c r="E254" s="232" t="s">
        <v>1</v>
      </c>
      <c r="F254" s="233" t="s">
        <v>291</v>
      </c>
      <c r="G254" s="231"/>
      <c r="H254" s="234">
        <v>8.7</v>
      </c>
      <c r="I254" s="235"/>
      <c r="J254" s="231"/>
      <c r="K254" s="231"/>
      <c r="L254" s="236"/>
      <c r="M254" s="237"/>
      <c r="N254" s="238"/>
      <c r="O254" s="238"/>
      <c r="P254" s="238"/>
      <c r="Q254" s="238"/>
      <c r="R254" s="238"/>
      <c r="S254" s="238"/>
      <c r="T254" s="239"/>
      <c r="AT254" s="240" t="s">
        <v>162</v>
      </c>
      <c r="AU254" s="240" t="s">
        <v>85</v>
      </c>
      <c r="AV254" s="14" t="s">
        <v>85</v>
      </c>
      <c r="AW254" s="14" t="s">
        <v>31</v>
      </c>
      <c r="AX254" s="14" t="s">
        <v>75</v>
      </c>
      <c r="AY254" s="240" t="s">
        <v>153</v>
      </c>
    </row>
    <row r="255" spans="2:51" s="16" customFormat="1" ht="12">
      <c r="B255" s="252"/>
      <c r="C255" s="253"/>
      <c r="D255" s="221" t="s">
        <v>162</v>
      </c>
      <c r="E255" s="254" t="s">
        <v>1</v>
      </c>
      <c r="F255" s="255" t="s">
        <v>286</v>
      </c>
      <c r="G255" s="253"/>
      <c r="H255" s="256">
        <v>32.51</v>
      </c>
      <c r="I255" s="257"/>
      <c r="J255" s="253"/>
      <c r="K255" s="253"/>
      <c r="L255" s="258"/>
      <c r="M255" s="259"/>
      <c r="N255" s="260"/>
      <c r="O255" s="260"/>
      <c r="P255" s="260"/>
      <c r="Q255" s="260"/>
      <c r="R255" s="260"/>
      <c r="S255" s="260"/>
      <c r="T255" s="261"/>
      <c r="AT255" s="262" t="s">
        <v>162</v>
      </c>
      <c r="AU255" s="262" t="s">
        <v>85</v>
      </c>
      <c r="AV255" s="16" t="s">
        <v>154</v>
      </c>
      <c r="AW255" s="16" t="s">
        <v>31</v>
      </c>
      <c r="AX255" s="16" t="s">
        <v>75</v>
      </c>
      <c r="AY255" s="262" t="s">
        <v>153</v>
      </c>
    </row>
    <row r="256" spans="2:51" s="15" customFormat="1" ht="12">
      <c r="B256" s="241"/>
      <c r="C256" s="242"/>
      <c r="D256" s="221" t="s">
        <v>162</v>
      </c>
      <c r="E256" s="243" t="s">
        <v>1</v>
      </c>
      <c r="F256" s="244" t="s">
        <v>169</v>
      </c>
      <c r="G256" s="242"/>
      <c r="H256" s="245">
        <v>114.24</v>
      </c>
      <c r="I256" s="246"/>
      <c r="J256" s="242"/>
      <c r="K256" s="242"/>
      <c r="L256" s="247"/>
      <c r="M256" s="248"/>
      <c r="N256" s="249"/>
      <c r="O256" s="249"/>
      <c r="P256" s="249"/>
      <c r="Q256" s="249"/>
      <c r="R256" s="249"/>
      <c r="S256" s="249"/>
      <c r="T256" s="250"/>
      <c r="AT256" s="251" t="s">
        <v>162</v>
      </c>
      <c r="AU256" s="251" t="s">
        <v>85</v>
      </c>
      <c r="AV256" s="15" t="s">
        <v>160</v>
      </c>
      <c r="AW256" s="15" t="s">
        <v>31</v>
      </c>
      <c r="AX256" s="15" t="s">
        <v>83</v>
      </c>
      <c r="AY256" s="251" t="s">
        <v>153</v>
      </c>
    </row>
    <row r="257" spans="2:63" s="12" customFormat="1" ht="22.9" customHeight="1">
      <c r="B257" s="189"/>
      <c r="C257" s="190"/>
      <c r="D257" s="191" t="s">
        <v>74</v>
      </c>
      <c r="E257" s="203" t="s">
        <v>292</v>
      </c>
      <c r="F257" s="203" t="s">
        <v>293</v>
      </c>
      <c r="G257" s="190"/>
      <c r="H257" s="190"/>
      <c r="I257" s="193"/>
      <c r="J257" s="204">
        <f>BK257</f>
        <v>0</v>
      </c>
      <c r="K257" s="190"/>
      <c r="L257" s="195"/>
      <c r="M257" s="196"/>
      <c r="N257" s="197"/>
      <c r="O257" s="197"/>
      <c r="P257" s="198">
        <f>SUM(P258:P470)</f>
        <v>0</v>
      </c>
      <c r="Q257" s="197"/>
      <c r="R257" s="198">
        <f>SUM(R258:R470)</f>
        <v>33.84698677</v>
      </c>
      <c r="S257" s="197"/>
      <c r="T257" s="199">
        <f>SUM(T258:T470)</f>
        <v>0</v>
      </c>
      <c r="AR257" s="200" t="s">
        <v>83</v>
      </c>
      <c r="AT257" s="201" t="s">
        <v>74</v>
      </c>
      <c r="AU257" s="201" t="s">
        <v>83</v>
      </c>
      <c r="AY257" s="200" t="s">
        <v>153</v>
      </c>
      <c r="BK257" s="202">
        <f>SUM(BK258:BK470)</f>
        <v>0</v>
      </c>
    </row>
    <row r="258" spans="1:65" s="2" customFormat="1" ht="21.75" customHeight="1">
      <c r="A258" s="35"/>
      <c r="B258" s="36"/>
      <c r="C258" s="205" t="s">
        <v>294</v>
      </c>
      <c r="D258" s="205" t="s">
        <v>156</v>
      </c>
      <c r="E258" s="206" t="s">
        <v>295</v>
      </c>
      <c r="F258" s="207" t="s">
        <v>296</v>
      </c>
      <c r="G258" s="208" t="s">
        <v>187</v>
      </c>
      <c r="H258" s="209">
        <v>2.555</v>
      </c>
      <c r="I258" s="210"/>
      <c r="J258" s="211">
        <f>ROUND(I258*H258,2)</f>
        <v>0</v>
      </c>
      <c r="K258" s="212"/>
      <c r="L258" s="40"/>
      <c r="M258" s="213" t="s">
        <v>1</v>
      </c>
      <c r="N258" s="214" t="s">
        <v>40</v>
      </c>
      <c r="O258" s="72"/>
      <c r="P258" s="215">
        <f>O258*H258</f>
        <v>0</v>
      </c>
      <c r="Q258" s="215">
        <v>0.00026</v>
      </c>
      <c r="R258" s="215">
        <f>Q258*H258</f>
        <v>0.0006642999999999999</v>
      </c>
      <c r="S258" s="215">
        <v>0</v>
      </c>
      <c r="T258" s="216">
        <f>S258*H258</f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217" t="s">
        <v>160</v>
      </c>
      <c r="AT258" s="217" t="s">
        <v>156</v>
      </c>
      <c r="AU258" s="217" t="s">
        <v>85</v>
      </c>
      <c r="AY258" s="18" t="s">
        <v>153</v>
      </c>
      <c r="BE258" s="218">
        <f>IF(N258="základní",J258,0)</f>
        <v>0</v>
      </c>
      <c r="BF258" s="218">
        <f>IF(N258="snížená",J258,0)</f>
        <v>0</v>
      </c>
      <c r="BG258" s="218">
        <f>IF(N258="zákl. přenesená",J258,0)</f>
        <v>0</v>
      </c>
      <c r="BH258" s="218">
        <f>IF(N258="sníž. přenesená",J258,0)</f>
        <v>0</v>
      </c>
      <c r="BI258" s="218">
        <f>IF(N258="nulová",J258,0)</f>
        <v>0</v>
      </c>
      <c r="BJ258" s="18" t="s">
        <v>83</v>
      </c>
      <c r="BK258" s="218">
        <f>ROUND(I258*H258,2)</f>
        <v>0</v>
      </c>
      <c r="BL258" s="18" t="s">
        <v>160</v>
      </c>
      <c r="BM258" s="217" t="s">
        <v>297</v>
      </c>
    </row>
    <row r="259" spans="1:65" s="2" customFormat="1" ht="44.25" customHeight="1">
      <c r="A259" s="35"/>
      <c r="B259" s="36"/>
      <c r="C259" s="205" t="s">
        <v>8</v>
      </c>
      <c r="D259" s="205" t="s">
        <v>156</v>
      </c>
      <c r="E259" s="206" t="s">
        <v>298</v>
      </c>
      <c r="F259" s="207" t="s">
        <v>299</v>
      </c>
      <c r="G259" s="208" t="s">
        <v>187</v>
      </c>
      <c r="H259" s="209">
        <v>2.555</v>
      </c>
      <c r="I259" s="210"/>
      <c r="J259" s="211">
        <f>ROUND(I259*H259,2)</f>
        <v>0</v>
      </c>
      <c r="K259" s="212"/>
      <c r="L259" s="40"/>
      <c r="M259" s="213" t="s">
        <v>1</v>
      </c>
      <c r="N259" s="214" t="s">
        <v>40</v>
      </c>
      <c r="O259" s="72"/>
      <c r="P259" s="215">
        <f>O259*H259</f>
        <v>0</v>
      </c>
      <c r="Q259" s="215">
        <v>0.0097</v>
      </c>
      <c r="R259" s="215">
        <f>Q259*H259</f>
        <v>0.024783500000000003</v>
      </c>
      <c r="S259" s="215">
        <v>0</v>
      </c>
      <c r="T259" s="216">
        <f>S259*H259</f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217" t="s">
        <v>160</v>
      </c>
      <c r="AT259" s="217" t="s">
        <v>156</v>
      </c>
      <c r="AU259" s="217" t="s">
        <v>85</v>
      </c>
      <c r="AY259" s="18" t="s">
        <v>153</v>
      </c>
      <c r="BE259" s="218">
        <f>IF(N259="základní",J259,0)</f>
        <v>0</v>
      </c>
      <c r="BF259" s="218">
        <f>IF(N259="snížená",J259,0)</f>
        <v>0</v>
      </c>
      <c r="BG259" s="218">
        <f>IF(N259="zákl. přenesená",J259,0)</f>
        <v>0</v>
      </c>
      <c r="BH259" s="218">
        <f>IF(N259="sníž. přenesená",J259,0)</f>
        <v>0</v>
      </c>
      <c r="BI259" s="218">
        <f>IF(N259="nulová",J259,0)</f>
        <v>0</v>
      </c>
      <c r="BJ259" s="18" t="s">
        <v>83</v>
      </c>
      <c r="BK259" s="218">
        <f>ROUND(I259*H259,2)</f>
        <v>0</v>
      </c>
      <c r="BL259" s="18" t="s">
        <v>160</v>
      </c>
      <c r="BM259" s="217" t="s">
        <v>300</v>
      </c>
    </row>
    <row r="260" spans="2:51" s="13" customFormat="1" ht="12">
      <c r="B260" s="219"/>
      <c r="C260" s="220"/>
      <c r="D260" s="221" t="s">
        <v>162</v>
      </c>
      <c r="E260" s="222" t="s">
        <v>1</v>
      </c>
      <c r="F260" s="223" t="s">
        <v>301</v>
      </c>
      <c r="G260" s="220"/>
      <c r="H260" s="222" t="s">
        <v>1</v>
      </c>
      <c r="I260" s="224"/>
      <c r="J260" s="220"/>
      <c r="K260" s="220"/>
      <c r="L260" s="225"/>
      <c r="M260" s="226"/>
      <c r="N260" s="227"/>
      <c r="O260" s="227"/>
      <c r="P260" s="227"/>
      <c r="Q260" s="227"/>
      <c r="R260" s="227"/>
      <c r="S260" s="227"/>
      <c r="T260" s="228"/>
      <c r="AT260" s="229" t="s">
        <v>162</v>
      </c>
      <c r="AU260" s="229" t="s">
        <v>85</v>
      </c>
      <c r="AV260" s="13" t="s">
        <v>83</v>
      </c>
      <c r="AW260" s="13" t="s">
        <v>31</v>
      </c>
      <c r="AX260" s="13" t="s">
        <v>75</v>
      </c>
      <c r="AY260" s="229" t="s">
        <v>153</v>
      </c>
    </row>
    <row r="261" spans="2:51" s="14" customFormat="1" ht="12">
      <c r="B261" s="230"/>
      <c r="C261" s="231"/>
      <c r="D261" s="221" t="s">
        <v>162</v>
      </c>
      <c r="E261" s="232" t="s">
        <v>1</v>
      </c>
      <c r="F261" s="233" t="s">
        <v>302</v>
      </c>
      <c r="G261" s="231"/>
      <c r="H261" s="234">
        <v>2.555</v>
      </c>
      <c r="I261" s="235"/>
      <c r="J261" s="231"/>
      <c r="K261" s="231"/>
      <c r="L261" s="236"/>
      <c r="M261" s="237"/>
      <c r="N261" s="238"/>
      <c r="O261" s="238"/>
      <c r="P261" s="238"/>
      <c r="Q261" s="238"/>
      <c r="R261" s="238"/>
      <c r="S261" s="238"/>
      <c r="T261" s="239"/>
      <c r="AT261" s="240" t="s">
        <v>162</v>
      </c>
      <c r="AU261" s="240" t="s">
        <v>85</v>
      </c>
      <c r="AV261" s="14" t="s">
        <v>85</v>
      </c>
      <c r="AW261" s="14" t="s">
        <v>31</v>
      </c>
      <c r="AX261" s="14" t="s">
        <v>83</v>
      </c>
      <c r="AY261" s="240" t="s">
        <v>153</v>
      </c>
    </row>
    <row r="262" spans="1:65" s="2" customFormat="1" ht="21.75" customHeight="1">
      <c r="A262" s="35"/>
      <c r="B262" s="36"/>
      <c r="C262" s="263" t="s">
        <v>303</v>
      </c>
      <c r="D262" s="263" t="s">
        <v>304</v>
      </c>
      <c r="E262" s="264" t="s">
        <v>305</v>
      </c>
      <c r="F262" s="265" t="s">
        <v>306</v>
      </c>
      <c r="G262" s="266" t="s">
        <v>187</v>
      </c>
      <c r="H262" s="267">
        <v>2.606</v>
      </c>
      <c r="I262" s="268"/>
      <c r="J262" s="269">
        <f>ROUND(I262*H262,2)</f>
        <v>0</v>
      </c>
      <c r="K262" s="270"/>
      <c r="L262" s="271"/>
      <c r="M262" s="272" t="s">
        <v>1</v>
      </c>
      <c r="N262" s="273" t="s">
        <v>40</v>
      </c>
      <c r="O262" s="72"/>
      <c r="P262" s="215">
        <f>O262*H262</f>
        <v>0</v>
      </c>
      <c r="Q262" s="215">
        <v>0.018</v>
      </c>
      <c r="R262" s="215">
        <f>Q262*H262</f>
        <v>0.04690799999999999</v>
      </c>
      <c r="S262" s="215">
        <v>0</v>
      </c>
      <c r="T262" s="216">
        <f>S262*H262</f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217" t="s">
        <v>221</v>
      </c>
      <c r="AT262" s="217" t="s">
        <v>304</v>
      </c>
      <c r="AU262" s="217" t="s">
        <v>85</v>
      </c>
      <c r="AY262" s="18" t="s">
        <v>153</v>
      </c>
      <c r="BE262" s="218">
        <f>IF(N262="základní",J262,0)</f>
        <v>0</v>
      </c>
      <c r="BF262" s="218">
        <f>IF(N262="snížená",J262,0)</f>
        <v>0</v>
      </c>
      <c r="BG262" s="218">
        <f>IF(N262="zákl. přenesená",J262,0)</f>
        <v>0</v>
      </c>
      <c r="BH262" s="218">
        <f>IF(N262="sníž. přenesená",J262,0)</f>
        <v>0</v>
      </c>
      <c r="BI262" s="218">
        <f>IF(N262="nulová",J262,0)</f>
        <v>0</v>
      </c>
      <c r="BJ262" s="18" t="s">
        <v>83</v>
      </c>
      <c r="BK262" s="218">
        <f>ROUND(I262*H262,2)</f>
        <v>0</v>
      </c>
      <c r="BL262" s="18" t="s">
        <v>160</v>
      </c>
      <c r="BM262" s="217" t="s">
        <v>307</v>
      </c>
    </row>
    <row r="263" spans="2:51" s="14" customFormat="1" ht="12">
      <c r="B263" s="230"/>
      <c r="C263" s="231"/>
      <c r="D263" s="221" t="s">
        <v>162</v>
      </c>
      <c r="E263" s="231"/>
      <c r="F263" s="233" t="s">
        <v>308</v>
      </c>
      <c r="G263" s="231"/>
      <c r="H263" s="234">
        <v>2.606</v>
      </c>
      <c r="I263" s="235"/>
      <c r="J263" s="231"/>
      <c r="K263" s="231"/>
      <c r="L263" s="236"/>
      <c r="M263" s="237"/>
      <c r="N263" s="238"/>
      <c r="O263" s="238"/>
      <c r="P263" s="238"/>
      <c r="Q263" s="238"/>
      <c r="R263" s="238"/>
      <c r="S263" s="238"/>
      <c r="T263" s="239"/>
      <c r="AT263" s="240" t="s">
        <v>162</v>
      </c>
      <c r="AU263" s="240" t="s">
        <v>85</v>
      </c>
      <c r="AV263" s="14" t="s">
        <v>85</v>
      </c>
      <c r="AW263" s="14" t="s">
        <v>4</v>
      </c>
      <c r="AX263" s="14" t="s">
        <v>83</v>
      </c>
      <c r="AY263" s="240" t="s">
        <v>153</v>
      </c>
    </row>
    <row r="264" spans="1:65" s="2" customFormat="1" ht="21.75" customHeight="1">
      <c r="A264" s="35"/>
      <c r="B264" s="36"/>
      <c r="C264" s="205" t="s">
        <v>309</v>
      </c>
      <c r="D264" s="205" t="s">
        <v>156</v>
      </c>
      <c r="E264" s="206" t="s">
        <v>310</v>
      </c>
      <c r="F264" s="207" t="s">
        <v>311</v>
      </c>
      <c r="G264" s="208" t="s">
        <v>187</v>
      </c>
      <c r="H264" s="209">
        <v>2.555</v>
      </c>
      <c r="I264" s="210"/>
      <c r="J264" s="211">
        <f>ROUND(I264*H264,2)</f>
        <v>0</v>
      </c>
      <c r="K264" s="212"/>
      <c r="L264" s="40"/>
      <c r="M264" s="213" t="s">
        <v>1</v>
      </c>
      <c r="N264" s="214" t="s">
        <v>40</v>
      </c>
      <c r="O264" s="72"/>
      <c r="P264" s="215">
        <f>O264*H264</f>
        <v>0</v>
      </c>
      <c r="Q264" s="215">
        <v>0.01146</v>
      </c>
      <c r="R264" s="215">
        <f>Q264*H264</f>
        <v>0.029280300000000002</v>
      </c>
      <c r="S264" s="215">
        <v>0</v>
      </c>
      <c r="T264" s="216">
        <f>S264*H264</f>
        <v>0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217" t="s">
        <v>160</v>
      </c>
      <c r="AT264" s="217" t="s">
        <v>156</v>
      </c>
      <c r="AU264" s="217" t="s">
        <v>85</v>
      </c>
      <c r="AY264" s="18" t="s">
        <v>153</v>
      </c>
      <c r="BE264" s="218">
        <f>IF(N264="základní",J264,0)</f>
        <v>0</v>
      </c>
      <c r="BF264" s="218">
        <f>IF(N264="snížená",J264,0)</f>
        <v>0</v>
      </c>
      <c r="BG264" s="218">
        <f>IF(N264="zákl. přenesená",J264,0)</f>
        <v>0</v>
      </c>
      <c r="BH264" s="218">
        <f>IF(N264="sníž. přenesená",J264,0)</f>
        <v>0</v>
      </c>
      <c r="BI264" s="218">
        <f>IF(N264="nulová",J264,0)</f>
        <v>0</v>
      </c>
      <c r="BJ264" s="18" t="s">
        <v>83</v>
      </c>
      <c r="BK264" s="218">
        <f>ROUND(I264*H264,2)</f>
        <v>0</v>
      </c>
      <c r="BL264" s="18" t="s">
        <v>160</v>
      </c>
      <c r="BM264" s="217" t="s">
        <v>312</v>
      </c>
    </row>
    <row r="265" spans="1:65" s="2" customFormat="1" ht="33" customHeight="1">
      <c r="A265" s="35"/>
      <c r="B265" s="36"/>
      <c r="C265" s="205" t="s">
        <v>313</v>
      </c>
      <c r="D265" s="205" t="s">
        <v>156</v>
      </c>
      <c r="E265" s="206" t="s">
        <v>314</v>
      </c>
      <c r="F265" s="207" t="s">
        <v>315</v>
      </c>
      <c r="G265" s="208" t="s">
        <v>187</v>
      </c>
      <c r="H265" s="209">
        <v>2.555</v>
      </c>
      <c r="I265" s="210"/>
      <c r="J265" s="211">
        <f>ROUND(I265*H265,2)</f>
        <v>0</v>
      </c>
      <c r="K265" s="212"/>
      <c r="L265" s="40"/>
      <c r="M265" s="213" t="s">
        <v>1</v>
      </c>
      <c r="N265" s="214" t="s">
        <v>40</v>
      </c>
      <c r="O265" s="72"/>
      <c r="P265" s="215">
        <f>O265*H265</f>
        <v>0</v>
      </c>
      <c r="Q265" s="215">
        <v>0.00268</v>
      </c>
      <c r="R265" s="215">
        <f>Q265*H265</f>
        <v>0.006847400000000001</v>
      </c>
      <c r="S265" s="215">
        <v>0</v>
      </c>
      <c r="T265" s="216">
        <f>S265*H265</f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217" t="s">
        <v>160</v>
      </c>
      <c r="AT265" s="217" t="s">
        <v>156</v>
      </c>
      <c r="AU265" s="217" t="s">
        <v>85</v>
      </c>
      <c r="AY265" s="18" t="s">
        <v>153</v>
      </c>
      <c r="BE265" s="218">
        <f>IF(N265="základní",J265,0)</f>
        <v>0</v>
      </c>
      <c r="BF265" s="218">
        <f>IF(N265="snížená",J265,0)</f>
        <v>0</v>
      </c>
      <c r="BG265" s="218">
        <f>IF(N265="zákl. přenesená",J265,0)</f>
        <v>0</v>
      </c>
      <c r="BH265" s="218">
        <f>IF(N265="sníž. přenesená",J265,0)</f>
        <v>0</v>
      </c>
      <c r="BI265" s="218">
        <f>IF(N265="nulová",J265,0)</f>
        <v>0</v>
      </c>
      <c r="BJ265" s="18" t="s">
        <v>83</v>
      </c>
      <c r="BK265" s="218">
        <f>ROUND(I265*H265,2)</f>
        <v>0</v>
      </c>
      <c r="BL265" s="18" t="s">
        <v>160</v>
      </c>
      <c r="BM265" s="217" t="s">
        <v>316</v>
      </c>
    </row>
    <row r="266" spans="2:51" s="14" customFormat="1" ht="12">
      <c r="B266" s="230"/>
      <c r="C266" s="231"/>
      <c r="D266" s="221" t="s">
        <v>162</v>
      </c>
      <c r="E266" s="232" t="s">
        <v>1</v>
      </c>
      <c r="F266" s="233" t="s">
        <v>317</v>
      </c>
      <c r="G266" s="231"/>
      <c r="H266" s="234">
        <v>2.555</v>
      </c>
      <c r="I266" s="235"/>
      <c r="J266" s="231"/>
      <c r="K266" s="231"/>
      <c r="L266" s="236"/>
      <c r="M266" s="237"/>
      <c r="N266" s="238"/>
      <c r="O266" s="238"/>
      <c r="P266" s="238"/>
      <c r="Q266" s="238"/>
      <c r="R266" s="238"/>
      <c r="S266" s="238"/>
      <c r="T266" s="239"/>
      <c r="AT266" s="240" t="s">
        <v>162</v>
      </c>
      <c r="AU266" s="240" t="s">
        <v>85</v>
      </c>
      <c r="AV266" s="14" t="s">
        <v>85</v>
      </c>
      <c r="AW266" s="14" t="s">
        <v>31</v>
      </c>
      <c r="AX266" s="14" t="s">
        <v>83</v>
      </c>
      <c r="AY266" s="240" t="s">
        <v>153</v>
      </c>
    </row>
    <row r="267" spans="1:65" s="2" customFormat="1" ht="21.75" customHeight="1">
      <c r="A267" s="35"/>
      <c r="B267" s="36"/>
      <c r="C267" s="205" t="s">
        <v>318</v>
      </c>
      <c r="D267" s="205" t="s">
        <v>156</v>
      </c>
      <c r="E267" s="206" t="s">
        <v>319</v>
      </c>
      <c r="F267" s="207" t="s">
        <v>320</v>
      </c>
      <c r="G267" s="208" t="s">
        <v>187</v>
      </c>
      <c r="H267" s="209">
        <v>1042.609</v>
      </c>
      <c r="I267" s="210"/>
      <c r="J267" s="211">
        <f>ROUND(I267*H267,2)</f>
        <v>0</v>
      </c>
      <c r="K267" s="212"/>
      <c r="L267" s="40"/>
      <c r="M267" s="213" t="s">
        <v>1</v>
      </c>
      <c r="N267" s="214" t="s">
        <v>40</v>
      </c>
      <c r="O267" s="72"/>
      <c r="P267" s="215">
        <f>O267*H267</f>
        <v>0</v>
      </c>
      <c r="Q267" s="215">
        <v>0.00026</v>
      </c>
      <c r="R267" s="215">
        <f>Q267*H267</f>
        <v>0.27107834</v>
      </c>
      <c r="S267" s="215">
        <v>0</v>
      </c>
      <c r="T267" s="216">
        <f>S267*H267</f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217" t="s">
        <v>160</v>
      </c>
      <c r="AT267" s="217" t="s">
        <v>156</v>
      </c>
      <c r="AU267" s="217" t="s">
        <v>85</v>
      </c>
      <c r="AY267" s="18" t="s">
        <v>153</v>
      </c>
      <c r="BE267" s="218">
        <f>IF(N267="základní",J267,0)</f>
        <v>0</v>
      </c>
      <c r="BF267" s="218">
        <f>IF(N267="snížená",J267,0)</f>
        <v>0</v>
      </c>
      <c r="BG267" s="218">
        <f>IF(N267="zákl. přenesená",J267,0)</f>
        <v>0</v>
      </c>
      <c r="BH267" s="218">
        <f>IF(N267="sníž. přenesená",J267,0)</f>
        <v>0</v>
      </c>
      <c r="BI267" s="218">
        <f>IF(N267="nulová",J267,0)</f>
        <v>0</v>
      </c>
      <c r="BJ267" s="18" t="s">
        <v>83</v>
      </c>
      <c r="BK267" s="218">
        <f>ROUND(I267*H267,2)</f>
        <v>0</v>
      </c>
      <c r="BL267" s="18" t="s">
        <v>160</v>
      </c>
      <c r="BM267" s="217" t="s">
        <v>321</v>
      </c>
    </row>
    <row r="268" spans="1:65" s="2" customFormat="1" ht="44.25" customHeight="1">
      <c r="A268" s="35"/>
      <c r="B268" s="36"/>
      <c r="C268" s="205" t="s">
        <v>322</v>
      </c>
      <c r="D268" s="205" t="s">
        <v>156</v>
      </c>
      <c r="E268" s="206" t="s">
        <v>323</v>
      </c>
      <c r="F268" s="207" t="s">
        <v>324</v>
      </c>
      <c r="G268" s="208" t="s">
        <v>276</v>
      </c>
      <c r="H268" s="209">
        <v>537.17</v>
      </c>
      <c r="I268" s="210"/>
      <c r="J268" s="211">
        <f>ROUND(I268*H268,2)</f>
        <v>0</v>
      </c>
      <c r="K268" s="212"/>
      <c r="L268" s="40"/>
      <c r="M268" s="213" t="s">
        <v>1</v>
      </c>
      <c r="N268" s="214" t="s">
        <v>40</v>
      </c>
      <c r="O268" s="72"/>
      <c r="P268" s="215">
        <f>O268*H268</f>
        <v>0</v>
      </c>
      <c r="Q268" s="215">
        <v>0</v>
      </c>
      <c r="R268" s="215">
        <f>Q268*H268</f>
        <v>0</v>
      </c>
      <c r="S268" s="215">
        <v>0</v>
      </c>
      <c r="T268" s="216">
        <f>S268*H268</f>
        <v>0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217" t="s">
        <v>160</v>
      </c>
      <c r="AT268" s="217" t="s">
        <v>156</v>
      </c>
      <c r="AU268" s="217" t="s">
        <v>85</v>
      </c>
      <c r="AY268" s="18" t="s">
        <v>153</v>
      </c>
      <c r="BE268" s="218">
        <f>IF(N268="základní",J268,0)</f>
        <v>0</v>
      </c>
      <c r="BF268" s="218">
        <f>IF(N268="snížená",J268,0)</f>
        <v>0</v>
      </c>
      <c r="BG268" s="218">
        <f>IF(N268="zákl. přenesená",J268,0)</f>
        <v>0</v>
      </c>
      <c r="BH268" s="218">
        <f>IF(N268="sníž. přenesená",J268,0)</f>
        <v>0</v>
      </c>
      <c r="BI268" s="218">
        <f>IF(N268="nulová",J268,0)</f>
        <v>0</v>
      </c>
      <c r="BJ268" s="18" t="s">
        <v>83</v>
      </c>
      <c r="BK268" s="218">
        <f>ROUND(I268*H268,2)</f>
        <v>0</v>
      </c>
      <c r="BL268" s="18" t="s">
        <v>160</v>
      </c>
      <c r="BM268" s="217" t="s">
        <v>325</v>
      </c>
    </row>
    <row r="269" spans="2:51" s="13" customFormat="1" ht="12">
      <c r="B269" s="219"/>
      <c r="C269" s="220"/>
      <c r="D269" s="221" t="s">
        <v>162</v>
      </c>
      <c r="E269" s="222" t="s">
        <v>1</v>
      </c>
      <c r="F269" s="223" t="s">
        <v>301</v>
      </c>
      <c r="G269" s="220"/>
      <c r="H269" s="222" t="s">
        <v>1</v>
      </c>
      <c r="I269" s="224"/>
      <c r="J269" s="220"/>
      <c r="K269" s="220"/>
      <c r="L269" s="225"/>
      <c r="M269" s="226"/>
      <c r="N269" s="227"/>
      <c r="O269" s="227"/>
      <c r="P269" s="227"/>
      <c r="Q269" s="227"/>
      <c r="R269" s="227"/>
      <c r="S269" s="227"/>
      <c r="T269" s="228"/>
      <c r="AT269" s="229" t="s">
        <v>162</v>
      </c>
      <c r="AU269" s="229" t="s">
        <v>85</v>
      </c>
      <c r="AV269" s="13" t="s">
        <v>83</v>
      </c>
      <c r="AW269" s="13" t="s">
        <v>31</v>
      </c>
      <c r="AX269" s="13" t="s">
        <v>75</v>
      </c>
      <c r="AY269" s="229" t="s">
        <v>153</v>
      </c>
    </row>
    <row r="270" spans="2:51" s="14" customFormat="1" ht="12">
      <c r="B270" s="230"/>
      <c r="C270" s="231"/>
      <c r="D270" s="221" t="s">
        <v>162</v>
      </c>
      <c r="E270" s="232" t="s">
        <v>1</v>
      </c>
      <c r="F270" s="233" t="s">
        <v>326</v>
      </c>
      <c r="G270" s="231"/>
      <c r="H270" s="234">
        <v>46.8</v>
      </c>
      <c r="I270" s="235"/>
      <c r="J270" s="231"/>
      <c r="K270" s="231"/>
      <c r="L270" s="236"/>
      <c r="M270" s="237"/>
      <c r="N270" s="238"/>
      <c r="O270" s="238"/>
      <c r="P270" s="238"/>
      <c r="Q270" s="238"/>
      <c r="R270" s="238"/>
      <c r="S270" s="238"/>
      <c r="T270" s="239"/>
      <c r="AT270" s="240" t="s">
        <v>162</v>
      </c>
      <c r="AU270" s="240" t="s">
        <v>85</v>
      </c>
      <c r="AV270" s="14" t="s">
        <v>85</v>
      </c>
      <c r="AW270" s="14" t="s">
        <v>31</v>
      </c>
      <c r="AX270" s="14" t="s">
        <v>75</v>
      </c>
      <c r="AY270" s="240" t="s">
        <v>153</v>
      </c>
    </row>
    <row r="271" spans="2:51" s="14" customFormat="1" ht="22.5">
      <c r="B271" s="230"/>
      <c r="C271" s="231"/>
      <c r="D271" s="221" t="s">
        <v>162</v>
      </c>
      <c r="E271" s="232" t="s">
        <v>1</v>
      </c>
      <c r="F271" s="233" t="s">
        <v>327</v>
      </c>
      <c r="G271" s="231"/>
      <c r="H271" s="234">
        <v>114.21</v>
      </c>
      <c r="I271" s="235"/>
      <c r="J271" s="231"/>
      <c r="K271" s="231"/>
      <c r="L271" s="236"/>
      <c r="M271" s="237"/>
      <c r="N271" s="238"/>
      <c r="O271" s="238"/>
      <c r="P271" s="238"/>
      <c r="Q271" s="238"/>
      <c r="R271" s="238"/>
      <c r="S271" s="238"/>
      <c r="T271" s="239"/>
      <c r="AT271" s="240" t="s">
        <v>162</v>
      </c>
      <c r="AU271" s="240" t="s">
        <v>85</v>
      </c>
      <c r="AV271" s="14" t="s">
        <v>85</v>
      </c>
      <c r="AW271" s="14" t="s">
        <v>31</v>
      </c>
      <c r="AX271" s="14" t="s">
        <v>75</v>
      </c>
      <c r="AY271" s="240" t="s">
        <v>153</v>
      </c>
    </row>
    <row r="272" spans="2:51" s="14" customFormat="1" ht="22.5">
      <c r="B272" s="230"/>
      <c r="C272" s="231"/>
      <c r="D272" s="221" t="s">
        <v>162</v>
      </c>
      <c r="E272" s="232" t="s">
        <v>1</v>
      </c>
      <c r="F272" s="233" t="s">
        <v>328</v>
      </c>
      <c r="G272" s="231"/>
      <c r="H272" s="234">
        <v>71.4</v>
      </c>
      <c r="I272" s="235"/>
      <c r="J272" s="231"/>
      <c r="K272" s="231"/>
      <c r="L272" s="236"/>
      <c r="M272" s="237"/>
      <c r="N272" s="238"/>
      <c r="O272" s="238"/>
      <c r="P272" s="238"/>
      <c r="Q272" s="238"/>
      <c r="R272" s="238"/>
      <c r="S272" s="238"/>
      <c r="T272" s="239"/>
      <c r="AT272" s="240" t="s">
        <v>162</v>
      </c>
      <c r="AU272" s="240" t="s">
        <v>85</v>
      </c>
      <c r="AV272" s="14" t="s">
        <v>85</v>
      </c>
      <c r="AW272" s="14" t="s">
        <v>31</v>
      </c>
      <c r="AX272" s="14" t="s">
        <v>75</v>
      </c>
      <c r="AY272" s="240" t="s">
        <v>153</v>
      </c>
    </row>
    <row r="273" spans="2:51" s="13" customFormat="1" ht="12">
      <c r="B273" s="219"/>
      <c r="C273" s="220"/>
      <c r="D273" s="221" t="s">
        <v>162</v>
      </c>
      <c r="E273" s="222" t="s">
        <v>1</v>
      </c>
      <c r="F273" s="223" t="s">
        <v>329</v>
      </c>
      <c r="G273" s="220"/>
      <c r="H273" s="222" t="s">
        <v>1</v>
      </c>
      <c r="I273" s="224"/>
      <c r="J273" s="220"/>
      <c r="K273" s="220"/>
      <c r="L273" s="225"/>
      <c r="M273" s="226"/>
      <c r="N273" s="227"/>
      <c r="O273" s="227"/>
      <c r="P273" s="227"/>
      <c r="Q273" s="227"/>
      <c r="R273" s="227"/>
      <c r="S273" s="227"/>
      <c r="T273" s="228"/>
      <c r="AT273" s="229" t="s">
        <v>162</v>
      </c>
      <c r="AU273" s="229" t="s">
        <v>85</v>
      </c>
      <c r="AV273" s="13" t="s">
        <v>83</v>
      </c>
      <c r="AW273" s="13" t="s">
        <v>31</v>
      </c>
      <c r="AX273" s="13" t="s">
        <v>75</v>
      </c>
      <c r="AY273" s="229" t="s">
        <v>153</v>
      </c>
    </row>
    <row r="274" spans="2:51" s="14" customFormat="1" ht="12">
      <c r="B274" s="230"/>
      <c r="C274" s="231"/>
      <c r="D274" s="221" t="s">
        <v>162</v>
      </c>
      <c r="E274" s="232" t="s">
        <v>1</v>
      </c>
      <c r="F274" s="233" t="s">
        <v>330</v>
      </c>
      <c r="G274" s="231"/>
      <c r="H274" s="234">
        <v>37.8</v>
      </c>
      <c r="I274" s="235"/>
      <c r="J274" s="231"/>
      <c r="K274" s="231"/>
      <c r="L274" s="236"/>
      <c r="M274" s="237"/>
      <c r="N274" s="238"/>
      <c r="O274" s="238"/>
      <c r="P274" s="238"/>
      <c r="Q274" s="238"/>
      <c r="R274" s="238"/>
      <c r="S274" s="238"/>
      <c r="T274" s="239"/>
      <c r="AT274" s="240" t="s">
        <v>162</v>
      </c>
      <c r="AU274" s="240" t="s">
        <v>85</v>
      </c>
      <c r="AV274" s="14" t="s">
        <v>85</v>
      </c>
      <c r="AW274" s="14" t="s">
        <v>31</v>
      </c>
      <c r="AX274" s="14" t="s">
        <v>75</v>
      </c>
      <c r="AY274" s="240" t="s">
        <v>153</v>
      </c>
    </row>
    <row r="275" spans="2:51" s="14" customFormat="1" ht="12">
      <c r="B275" s="230"/>
      <c r="C275" s="231"/>
      <c r="D275" s="221" t="s">
        <v>162</v>
      </c>
      <c r="E275" s="232" t="s">
        <v>1</v>
      </c>
      <c r="F275" s="233" t="s">
        <v>331</v>
      </c>
      <c r="G275" s="231"/>
      <c r="H275" s="234">
        <v>66</v>
      </c>
      <c r="I275" s="235"/>
      <c r="J275" s="231"/>
      <c r="K275" s="231"/>
      <c r="L275" s="236"/>
      <c r="M275" s="237"/>
      <c r="N275" s="238"/>
      <c r="O275" s="238"/>
      <c r="P275" s="238"/>
      <c r="Q275" s="238"/>
      <c r="R275" s="238"/>
      <c r="S275" s="238"/>
      <c r="T275" s="239"/>
      <c r="AT275" s="240" t="s">
        <v>162</v>
      </c>
      <c r="AU275" s="240" t="s">
        <v>85</v>
      </c>
      <c r="AV275" s="14" t="s">
        <v>85</v>
      </c>
      <c r="AW275" s="14" t="s">
        <v>31</v>
      </c>
      <c r="AX275" s="14" t="s">
        <v>75</v>
      </c>
      <c r="AY275" s="240" t="s">
        <v>153</v>
      </c>
    </row>
    <row r="276" spans="2:51" s="14" customFormat="1" ht="12">
      <c r="B276" s="230"/>
      <c r="C276" s="231"/>
      <c r="D276" s="221" t="s">
        <v>162</v>
      </c>
      <c r="E276" s="232" t="s">
        <v>1</v>
      </c>
      <c r="F276" s="233" t="s">
        <v>331</v>
      </c>
      <c r="G276" s="231"/>
      <c r="H276" s="234">
        <v>66</v>
      </c>
      <c r="I276" s="235"/>
      <c r="J276" s="231"/>
      <c r="K276" s="231"/>
      <c r="L276" s="236"/>
      <c r="M276" s="237"/>
      <c r="N276" s="238"/>
      <c r="O276" s="238"/>
      <c r="P276" s="238"/>
      <c r="Q276" s="238"/>
      <c r="R276" s="238"/>
      <c r="S276" s="238"/>
      <c r="T276" s="239"/>
      <c r="AT276" s="240" t="s">
        <v>162</v>
      </c>
      <c r="AU276" s="240" t="s">
        <v>85</v>
      </c>
      <c r="AV276" s="14" t="s">
        <v>85</v>
      </c>
      <c r="AW276" s="14" t="s">
        <v>31</v>
      </c>
      <c r="AX276" s="14" t="s">
        <v>75</v>
      </c>
      <c r="AY276" s="240" t="s">
        <v>153</v>
      </c>
    </row>
    <row r="277" spans="2:51" s="13" customFormat="1" ht="12">
      <c r="B277" s="219"/>
      <c r="C277" s="220"/>
      <c r="D277" s="221" t="s">
        <v>162</v>
      </c>
      <c r="E277" s="222" t="s">
        <v>1</v>
      </c>
      <c r="F277" s="223" t="s">
        <v>332</v>
      </c>
      <c r="G277" s="220"/>
      <c r="H277" s="222" t="s">
        <v>1</v>
      </c>
      <c r="I277" s="224"/>
      <c r="J277" s="220"/>
      <c r="K277" s="220"/>
      <c r="L277" s="225"/>
      <c r="M277" s="226"/>
      <c r="N277" s="227"/>
      <c r="O277" s="227"/>
      <c r="P277" s="227"/>
      <c r="Q277" s="227"/>
      <c r="R277" s="227"/>
      <c r="S277" s="227"/>
      <c r="T277" s="228"/>
      <c r="AT277" s="229" t="s">
        <v>162</v>
      </c>
      <c r="AU277" s="229" t="s">
        <v>85</v>
      </c>
      <c r="AV277" s="13" t="s">
        <v>83</v>
      </c>
      <c r="AW277" s="13" t="s">
        <v>31</v>
      </c>
      <c r="AX277" s="13" t="s">
        <v>75</v>
      </c>
      <c r="AY277" s="229" t="s">
        <v>153</v>
      </c>
    </row>
    <row r="278" spans="2:51" s="14" customFormat="1" ht="12">
      <c r="B278" s="230"/>
      <c r="C278" s="231"/>
      <c r="D278" s="221" t="s">
        <v>162</v>
      </c>
      <c r="E278" s="232" t="s">
        <v>1</v>
      </c>
      <c r="F278" s="233" t="s">
        <v>333</v>
      </c>
      <c r="G278" s="231"/>
      <c r="H278" s="234">
        <v>20.81</v>
      </c>
      <c r="I278" s="235"/>
      <c r="J278" s="231"/>
      <c r="K278" s="231"/>
      <c r="L278" s="236"/>
      <c r="M278" s="237"/>
      <c r="N278" s="238"/>
      <c r="O278" s="238"/>
      <c r="P278" s="238"/>
      <c r="Q278" s="238"/>
      <c r="R278" s="238"/>
      <c r="S278" s="238"/>
      <c r="T278" s="239"/>
      <c r="AT278" s="240" t="s">
        <v>162</v>
      </c>
      <c r="AU278" s="240" t="s">
        <v>85</v>
      </c>
      <c r="AV278" s="14" t="s">
        <v>85</v>
      </c>
      <c r="AW278" s="14" t="s">
        <v>31</v>
      </c>
      <c r="AX278" s="14" t="s">
        <v>75</v>
      </c>
      <c r="AY278" s="240" t="s">
        <v>153</v>
      </c>
    </row>
    <row r="279" spans="2:51" s="14" customFormat="1" ht="12">
      <c r="B279" s="230"/>
      <c r="C279" s="231"/>
      <c r="D279" s="221" t="s">
        <v>162</v>
      </c>
      <c r="E279" s="232" t="s">
        <v>1</v>
      </c>
      <c r="F279" s="233" t="s">
        <v>334</v>
      </c>
      <c r="G279" s="231"/>
      <c r="H279" s="234">
        <v>24</v>
      </c>
      <c r="I279" s="235"/>
      <c r="J279" s="231"/>
      <c r="K279" s="231"/>
      <c r="L279" s="236"/>
      <c r="M279" s="237"/>
      <c r="N279" s="238"/>
      <c r="O279" s="238"/>
      <c r="P279" s="238"/>
      <c r="Q279" s="238"/>
      <c r="R279" s="238"/>
      <c r="S279" s="238"/>
      <c r="T279" s="239"/>
      <c r="AT279" s="240" t="s">
        <v>162</v>
      </c>
      <c r="AU279" s="240" t="s">
        <v>85</v>
      </c>
      <c r="AV279" s="14" t="s">
        <v>85</v>
      </c>
      <c r="AW279" s="14" t="s">
        <v>31</v>
      </c>
      <c r="AX279" s="14" t="s">
        <v>75</v>
      </c>
      <c r="AY279" s="240" t="s">
        <v>153</v>
      </c>
    </row>
    <row r="280" spans="2:51" s="14" customFormat="1" ht="12">
      <c r="B280" s="230"/>
      <c r="C280" s="231"/>
      <c r="D280" s="221" t="s">
        <v>162</v>
      </c>
      <c r="E280" s="232" t="s">
        <v>1</v>
      </c>
      <c r="F280" s="233" t="s">
        <v>335</v>
      </c>
      <c r="G280" s="231"/>
      <c r="H280" s="234">
        <v>25.4</v>
      </c>
      <c r="I280" s="235"/>
      <c r="J280" s="231"/>
      <c r="K280" s="231"/>
      <c r="L280" s="236"/>
      <c r="M280" s="237"/>
      <c r="N280" s="238"/>
      <c r="O280" s="238"/>
      <c r="P280" s="238"/>
      <c r="Q280" s="238"/>
      <c r="R280" s="238"/>
      <c r="S280" s="238"/>
      <c r="T280" s="239"/>
      <c r="AT280" s="240" t="s">
        <v>162</v>
      </c>
      <c r="AU280" s="240" t="s">
        <v>85</v>
      </c>
      <c r="AV280" s="14" t="s">
        <v>85</v>
      </c>
      <c r="AW280" s="14" t="s">
        <v>31</v>
      </c>
      <c r="AX280" s="14" t="s">
        <v>75</v>
      </c>
      <c r="AY280" s="240" t="s">
        <v>153</v>
      </c>
    </row>
    <row r="281" spans="2:51" s="13" customFormat="1" ht="12">
      <c r="B281" s="219"/>
      <c r="C281" s="220"/>
      <c r="D281" s="221" t="s">
        <v>162</v>
      </c>
      <c r="E281" s="222" t="s">
        <v>1</v>
      </c>
      <c r="F281" s="223" t="s">
        <v>336</v>
      </c>
      <c r="G281" s="220"/>
      <c r="H281" s="222" t="s">
        <v>1</v>
      </c>
      <c r="I281" s="224"/>
      <c r="J281" s="220"/>
      <c r="K281" s="220"/>
      <c r="L281" s="225"/>
      <c r="M281" s="226"/>
      <c r="N281" s="227"/>
      <c r="O281" s="227"/>
      <c r="P281" s="227"/>
      <c r="Q281" s="227"/>
      <c r="R281" s="227"/>
      <c r="S281" s="227"/>
      <c r="T281" s="228"/>
      <c r="AT281" s="229" t="s">
        <v>162</v>
      </c>
      <c r="AU281" s="229" t="s">
        <v>85</v>
      </c>
      <c r="AV281" s="13" t="s">
        <v>83</v>
      </c>
      <c r="AW281" s="13" t="s">
        <v>31</v>
      </c>
      <c r="AX281" s="13" t="s">
        <v>75</v>
      </c>
      <c r="AY281" s="229" t="s">
        <v>153</v>
      </c>
    </row>
    <row r="282" spans="2:51" s="14" customFormat="1" ht="12">
      <c r="B282" s="230"/>
      <c r="C282" s="231"/>
      <c r="D282" s="221" t="s">
        <v>162</v>
      </c>
      <c r="E282" s="232" t="s">
        <v>1</v>
      </c>
      <c r="F282" s="233" t="s">
        <v>337</v>
      </c>
      <c r="G282" s="231"/>
      <c r="H282" s="234">
        <v>17</v>
      </c>
      <c r="I282" s="235"/>
      <c r="J282" s="231"/>
      <c r="K282" s="231"/>
      <c r="L282" s="236"/>
      <c r="M282" s="237"/>
      <c r="N282" s="238"/>
      <c r="O282" s="238"/>
      <c r="P282" s="238"/>
      <c r="Q282" s="238"/>
      <c r="R282" s="238"/>
      <c r="S282" s="238"/>
      <c r="T282" s="239"/>
      <c r="AT282" s="240" t="s">
        <v>162</v>
      </c>
      <c r="AU282" s="240" t="s">
        <v>85</v>
      </c>
      <c r="AV282" s="14" t="s">
        <v>85</v>
      </c>
      <c r="AW282" s="14" t="s">
        <v>31</v>
      </c>
      <c r="AX282" s="14" t="s">
        <v>75</v>
      </c>
      <c r="AY282" s="240" t="s">
        <v>153</v>
      </c>
    </row>
    <row r="283" spans="2:51" s="14" customFormat="1" ht="12">
      <c r="B283" s="230"/>
      <c r="C283" s="231"/>
      <c r="D283" s="221" t="s">
        <v>162</v>
      </c>
      <c r="E283" s="232" t="s">
        <v>1</v>
      </c>
      <c r="F283" s="233" t="s">
        <v>338</v>
      </c>
      <c r="G283" s="231"/>
      <c r="H283" s="234">
        <v>47.75</v>
      </c>
      <c r="I283" s="235"/>
      <c r="J283" s="231"/>
      <c r="K283" s="231"/>
      <c r="L283" s="236"/>
      <c r="M283" s="237"/>
      <c r="N283" s="238"/>
      <c r="O283" s="238"/>
      <c r="P283" s="238"/>
      <c r="Q283" s="238"/>
      <c r="R283" s="238"/>
      <c r="S283" s="238"/>
      <c r="T283" s="239"/>
      <c r="AT283" s="240" t="s">
        <v>162</v>
      </c>
      <c r="AU283" s="240" t="s">
        <v>85</v>
      </c>
      <c r="AV283" s="14" t="s">
        <v>85</v>
      </c>
      <c r="AW283" s="14" t="s">
        <v>31</v>
      </c>
      <c r="AX283" s="14" t="s">
        <v>75</v>
      </c>
      <c r="AY283" s="240" t="s">
        <v>153</v>
      </c>
    </row>
    <row r="284" spans="2:51" s="15" customFormat="1" ht="12">
      <c r="B284" s="241"/>
      <c r="C284" s="242"/>
      <c r="D284" s="221" t="s">
        <v>162</v>
      </c>
      <c r="E284" s="243" t="s">
        <v>1</v>
      </c>
      <c r="F284" s="244" t="s">
        <v>169</v>
      </c>
      <c r="G284" s="242"/>
      <c r="H284" s="245">
        <v>537.17</v>
      </c>
      <c r="I284" s="246"/>
      <c r="J284" s="242"/>
      <c r="K284" s="242"/>
      <c r="L284" s="247"/>
      <c r="M284" s="248"/>
      <c r="N284" s="249"/>
      <c r="O284" s="249"/>
      <c r="P284" s="249"/>
      <c r="Q284" s="249"/>
      <c r="R284" s="249"/>
      <c r="S284" s="249"/>
      <c r="T284" s="250"/>
      <c r="AT284" s="251" t="s">
        <v>162</v>
      </c>
      <c r="AU284" s="251" t="s">
        <v>85</v>
      </c>
      <c r="AV284" s="15" t="s">
        <v>160</v>
      </c>
      <c r="AW284" s="15" t="s">
        <v>31</v>
      </c>
      <c r="AX284" s="15" t="s">
        <v>83</v>
      </c>
      <c r="AY284" s="251" t="s">
        <v>153</v>
      </c>
    </row>
    <row r="285" spans="1:65" s="2" customFormat="1" ht="21.75" customHeight="1">
      <c r="A285" s="35"/>
      <c r="B285" s="36"/>
      <c r="C285" s="263" t="s">
        <v>7</v>
      </c>
      <c r="D285" s="263" t="s">
        <v>304</v>
      </c>
      <c r="E285" s="264" t="s">
        <v>339</v>
      </c>
      <c r="F285" s="265" t="s">
        <v>340</v>
      </c>
      <c r="G285" s="266" t="s">
        <v>276</v>
      </c>
      <c r="H285" s="267">
        <v>564.029</v>
      </c>
      <c r="I285" s="268"/>
      <c r="J285" s="269">
        <f>ROUND(I285*H285,2)</f>
        <v>0</v>
      </c>
      <c r="K285" s="270"/>
      <c r="L285" s="271"/>
      <c r="M285" s="272" t="s">
        <v>1</v>
      </c>
      <c r="N285" s="273" t="s">
        <v>40</v>
      </c>
      <c r="O285" s="72"/>
      <c r="P285" s="215">
        <f>O285*H285</f>
        <v>0</v>
      </c>
      <c r="Q285" s="215">
        <v>4E-05</v>
      </c>
      <c r="R285" s="215">
        <f>Q285*H285</f>
        <v>0.02256116</v>
      </c>
      <c r="S285" s="215">
        <v>0</v>
      </c>
      <c r="T285" s="216">
        <f>S285*H285</f>
        <v>0</v>
      </c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R285" s="217" t="s">
        <v>221</v>
      </c>
      <c r="AT285" s="217" t="s">
        <v>304</v>
      </c>
      <c r="AU285" s="217" t="s">
        <v>85</v>
      </c>
      <c r="AY285" s="18" t="s">
        <v>153</v>
      </c>
      <c r="BE285" s="218">
        <f>IF(N285="základní",J285,0)</f>
        <v>0</v>
      </c>
      <c r="BF285" s="218">
        <f>IF(N285="snížená",J285,0)</f>
        <v>0</v>
      </c>
      <c r="BG285" s="218">
        <f>IF(N285="zákl. přenesená",J285,0)</f>
        <v>0</v>
      </c>
      <c r="BH285" s="218">
        <f>IF(N285="sníž. přenesená",J285,0)</f>
        <v>0</v>
      </c>
      <c r="BI285" s="218">
        <f>IF(N285="nulová",J285,0)</f>
        <v>0</v>
      </c>
      <c r="BJ285" s="18" t="s">
        <v>83</v>
      </c>
      <c r="BK285" s="218">
        <f>ROUND(I285*H285,2)</f>
        <v>0</v>
      </c>
      <c r="BL285" s="18" t="s">
        <v>160</v>
      </c>
      <c r="BM285" s="217" t="s">
        <v>341</v>
      </c>
    </row>
    <row r="286" spans="2:51" s="14" customFormat="1" ht="12">
      <c r="B286" s="230"/>
      <c r="C286" s="231"/>
      <c r="D286" s="221" t="s">
        <v>162</v>
      </c>
      <c r="E286" s="231"/>
      <c r="F286" s="233" t="s">
        <v>342</v>
      </c>
      <c r="G286" s="231"/>
      <c r="H286" s="234">
        <v>564.029</v>
      </c>
      <c r="I286" s="235"/>
      <c r="J286" s="231"/>
      <c r="K286" s="231"/>
      <c r="L286" s="236"/>
      <c r="M286" s="237"/>
      <c r="N286" s="238"/>
      <c r="O286" s="238"/>
      <c r="P286" s="238"/>
      <c r="Q286" s="238"/>
      <c r="R286" s="238"/>
      <c r="S286" s="238"/>
      <c r="T286" s="239"/>
      <c r="AT286" s="240" t="s">
        <v>162</v>
      </c>
      <c r="AU286" s="240" t="s">
        <v>85</v>
      </c>
      <c r="AV286" s="14" t="s">
        <v>85</v>
      </c>
      <c r="AW286" s="14" t="s">
        <v>4</v>
      </c>
      <c r="AX286" s="14" t="s">
        <v>83</v>
      </c>
      <c r="AY286" s="240" t="s">
        <v>153</v>
      </c>
    </row>
    <row r="287" spans="1:65" s="2" customFormat="1" ht="44.25" customHeight="1">
      <c r="A287" s="35"/>
      <c r="B287" s="36"/>
      <c r="C287" s="205" t="s">
        <v>343</v>
      </c>
      <c r="D287" s="205" t="s">
        <v>156</v>
      </c>
      <c r="E287" s="206" t="s">
        <v>344</v>
      </c>
      <c r="F287" s="207" t="s">
        <v>345</v>
      </c>
      <c r="G287" s="208" t="s">
        <v>187</v>
      </c>
      <c r="H287" s="209">
        <v>18.45</v>
      </c>
      <c r="I287" s="210"/>
      <c r="J287" s="211">
        <f>ROUND(I287*H287,2)</f>
        <v>0</v>
      </c>
      <c r="K287" s="212"/>
      <c r="L287" s="40"/>
      <c r="M287" s="213" t="s">
        <v>1</v>
      </c>
      <c r="N287" s="214" t="s">
        <v>40</v>
      </c>
      <c r="O287" s="72"/>
      <c r="P287" s="215">
        <f>O287*H287</f>
        <v>0</v>
      </c>
      <c r="Q287" s="215">
        <v>0.00827</v>
      </c>
      <c r="R287" s="215">
        <f>Q287*H287</f>
        <v>0.15258149999999998</v>
      </c>
      <c r="S287" s="215">
        <v>0</v>
      </c>
      <c r="T287" s="216">
        <f>S287*H287</f>
        <v>0</v>
      </c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R287" s="217" t="s">
        <v>160</v>
      </c>
      <c r="AT287" s="217" t="s">
        <v>156</v>
      </c>
      <c r="AU287" s="217" t="s">
        <v>85</v>
      </c>
      <c r="AY287" s="18" t="s">
        <v>153</v>
      </c>
      <c r="BE287" s="218">
        <f>IF(N287="základní",J287,0)</f>
        <v>0</v>
      </c>
      <c r="BF287" s="218">
        <f>IF(N287="snížená",J287,0)</f>
        <v>0</v>
      </c>
      <c r="BG287" s="218">
        <f>IF(N287="zákl. přenesená",J287,0)</f>
        <v>0</v>
      </c>
      <c r="BH287" s="218">
        <f>IF(N287="sníž. přenesená",J287,0)</f>
        <v>0</v>
      </c>
      <c r="BI287" s="218">
        <f>IF(N287="nulová",J287,0)</f>
        <v>0</v>
      </c>
      <c r="BJ287" s="18" t="s">
        <v>83</v>
      </c>
      <c r="BK287" s="218">
        <f>ROUND(I287*H287,2)</f>
        <v>0</v>
      </c>
      <c r="BL287" s="18" t="s">
        <v>160</v>
      </c>
      <c r="BM287" s="217" t="s">
        <v>346</v>
      </c>
    </row>
    <row r="288" spans="2:51" s="13" customFormat="1" ht="12">
      <c r="B288" s="219"/>
      <c r="C288" s="220"/>
      <c r="D288" s="221" t="s">
        <v>162</v>
      </c>
      <c r="E288" s="222" t="s">
        <v>1</v>
      </c>
      <c r="F288" s="223" t="s">
        <v>347</v>
      </c>
      <c r="G288" s="220"/>
      <c r="H288" s="222" t="s">
        <v>1</v>
      </c>
      <c r="I288" s="224"/>
      <c r="J288" s="220"/>
      <c r="K288" s="220"/>
      <c r="L288" s="225"/>
      <c r="M288" s="226"/>
      <c r="N288" s="227"/>
      <c r="O288" s="227"/>
      <c r="P288" s="227"/>
      <c r="Q288" s="227"/>
      <c r="R288" s="227"/>
      <c r="S288" s="227"/>
      <c r="T288" s="228"/>
      <c r="AT288" s="229" t="s">
        <v>162</v>
      </c>
      <c r="AU288" s="229" t="s">
        <v>85</v>
      </c>
      <c r="AV288" s="13" t="s">
        <v>83</v>
      </c>
      <c r="AW288" s="13" t="s">
        <v>31</v>
      </c>
      <c r="AX288" s="13" t="s">
        <v>75</v>
      </c>
      <c r="AY288" s="229" t="s">
        <v>153</v>
      </c>
    </row>
    <row r="289" spans="2:51" s="13" customFormat="1" ht="12">
      <c r="B289" s="219"/>
      <c r="C289" s="220"/>
      <c r="D289" s="221" t="s">
        <v>162</v>
      </c>
      <c r="E289" s="222" t="s">
        <v>1</v>
      </c>
      <c r="F289" s="223" t="s">
        <v>348</v>
      </c>
      <c r="G289" s="220"/>
      <c r="H289" s="222" t="s">
        <v>1</v>
      </c>
      <c r="I289" s="224"/>
      <c r="J289" s="220"/>
      <c r="K289" s="220"/>
      <c r="L289" s="225"/>
      <c r="M289" s="226"/>
      <c r="N289" s="227"/>
      <c r="O289" s="227"/>
      <c r="P289" s="227"/>
      <c r="Q289" s="227"/>
      <c r="R289" s="227"/>
      <c r="S289" s="227"/>
      <c r="T289" s="228"/>
      <c r="AT289" s="229" t="s">
        <v>162</v>
      </c>
      <c r="AU289" s="229" t="s">
        <v>85</v>
      </c>
      <c r="AV289" s="13" t="s">
        <v>83</v>
      </c>
      <c r="AW289" s="13" t="s">
        <v>31</v>
      </c>
      <c r="AX289" s="13" t="s">
        <v>75</v>
      </c>
      <c r="AY289" s="229" t="s">
        <v>153</v>
      </c>
    </row>
    <row r="290" spans="2:51" s="14" customFormat="1" ht="12">
      <c r="B290" s="230"/>
      <c r="C290" s="231"/>
      <c r="D290" s="221" t="s">
        <v>162</v>
      </c>
      <c r="E290" s="232" t="s">
        <v>1</v>
      </c>
      <c r="F290" s="233" t="s">
        <v>349</v>
      </c>
      <c r="G290" s="231"/>
      <c r="H290" s="234">
        <v>7.8</v>
      </c>
      <c r="I290" s="235"/>
      <c r="J290" s="231"/>
      <c r="K290" s="231"/>
      <c r="L290" s="236"/>
      <c r="M290" s="237"/>
      <c r="N290" s="238"/>
      <c r="O290" s="238"/>
      <c r="P290" s="238"/>
      <c r="Q290" s="238"/>
      <c r="R290" s="238"/>
      <c r="S290" s="238"/>
      <c r="T290" s="239"/>
      <c r="AT290" s="240" t="s">
        <v>162</v>
      </c>
      <c r="AU290" s="240" t="s">
        <v>85</v>
      </c>
      <c r="AV290" s="14" t="s">
        <v>85</v>
      </c>
      <c r="AW290" s="14" t="s">
        <v>31</v>
      </c>
      <c r="AX290" s="14" t="s">
        <v>75</v>
      </c>
      <c r="AY290" s="240" t="s">
        <v>153</v>
      </c>
    </row>
    <row r="291" spans="2:51" s="13" customFormat="1" ht="12">
      <c r="B291" s="219"/>
      <c r="C291" s="220"/>
      <c r="D291" s="221" t="s">
        <v>162</v>
      </c>
      <c r="E291" s="222" t="s">
        <v>1</v>
      </c>
      <c r="F291" s="223" t="s">
        <v>350</v>
      </c>
      <c r="G291" s="220"/>
      <c r="H291" s="222" t="s">
        <v>1</v>
      </c>
      <c r="I291" s="224"/>
      <c r="J291" s="220"/>
      <c r="K291" s="220"/>
      <c r="L291" s="225"/>
      <c r="M291" s="226"/>
      <c r="N291" s="227"/>
      <c r="O291" s="227"/>
      <c r="P291" s="227"/>
      <c r="Q291" s="227"/>
      <c r="R291" s="227"/>
      <c r="S291" s="227"/>
      <c r="T291" s="228"/>
      <c r="AT291" s="229" t="s">
        <v>162</v>
      </c>
      <c r="AU291" s="229" t="s">
        <v>85</v>
      </c>
      <c r="AV291" s="13" t="s">
        <v>83</v>
      </c>
      <c r="AW291" s="13" t="s">
        <v>31</v>
      </c>
      <c r="AX291" s="13" t="s">
        <v>75</v>
      </c>
      <c r="AY291" s="229" t="s">
        <v>153</v>
      </c>
    </row>
    <row r="292" spans="2:51" s="14" customFormat="1" ht="12">
      <c r="B292" s="230"/>
      <c r="C292" s="231"/>
      <c r="D292" s="221" t="s">
        <v>162</v>
      </c>
      <c r="E292" s="232" t="s">
        <v>1</v>
      </c>
      <c r="F292" s="233" t="s">
        <v>351</v>
      </c>
      <c r="G292" s="231"/>
      <c r="H292" s="234">
        <v>2.1</v>
      </c>
      <c r="I292" s="235"/>
      <c r="J292" s="231"/>
      <c r="K292" s="231"/>
      <c r="L292" s="236"/>
      <c r="M292" s="237"/>
      <c r="N292" s="238"/>
      <c r="O292" s="238"/>
      <c r="P292" s="238"/>
      <c r="Q292" s="238"/>
      <c r="R292" s="238"/>
      <c r="S292" s="238"/>
      <c r="T292" s="239"/>
      <c r="AT292" s="240" t="s">
        <v>162</v>
      </c>
      <c r="AU292" s="240" t="s">
        <v>85</v>
      </c>
      <c r="AV292" s="14" t="s">
        <v>85</v>
      </c>
      <c r="AW292" s="14" t="s">
        <v>31</v>
      </c>
      <c r="AX292" s="14" t="s">
        <v>75</v>
      </c>
      <c r="AY292" s="240" t="s">
        <v>153</v>
      </c>
    </row>
    <row r="293" spans="2:51" s="14" customFormat="1" ht="12">
      <c r="B293" s="230"/>
      <c r="C293" s="231"/>
      <c r="D293" s="221" t="s">
        <v>162</v>
      </c>
      <c r="E293" s="232" t="s">
        <v>1</v>
      </c>
      <c r="F293" s="233" t="s">
        <v>349</v>
      </c>
      <c r="G293" s="231"/>
      <c r="H293" s="234">
        <v>7.8</v>
      </c>
      <c r="I293" s="235"/>
      <c r="J293" s="231"/>
      <c r="K293" s="231"/>
      <c r="L293" s="236"/>
      <c r="M293" s="237"/>
      <c r="N293" s="238"/>
      <c r="O293" s="238"/>
      <c r="P293" s="238"/>
      <c r="Q293" s="238"/>
      <c r="R293" s="238"/>
      <c r="S293" s="238"/>
      <c r="T293" s="239"/>
      <c r="AT293" s="240" t="s">
        <v>162</v>
      </c>
      <c r="AU293" s="240" t="s">
        <v>85</v>
      </c>
      <c r="AV293" s="14" t="s">
        <v>85</v>
      </c>
      <c r="AW293" s="14" t="s">
        <v>31</v>
      </c>
      <c r="AX293" s="14" t="s">
        <v>75</v>
      </c>
      <c r="AY293" s="240" t="s">
        <v>153</v>
      </c>
    </row>
    <row r="294" spans="2:51" s="14" customFormat="1" ht="12">
      <c r="B294" s="230"/>
      <c r="C294" s="231"/>
      <c r="D294" s="221" t="s">
        <v>162</v>
      </c>
      <c r="E294" s="232" t="s">
        <v>1</v>
      </c>
      <c r="F294" s="233" t="s">
        <v>352</v>
      </c>
      <c r="G294" s="231"/>
      <c r="H294" s="234">
        <v>0.75</v>
      </c>
      <c r="I294" s="235"/>
      <c r="J294" s="231"/>
      <c r="K294" s="231"/>
      <c r="L294" s="236"/>
      <c r="M294" s="237"/>
      <c r="N294" s="238"/>
      <c r="O294" s="238"/>
      <c r="P294" s="238"/>
      <c r="Q294" s="238"/>
      <c r="R294" s="238"/>
      <c r="S294" s="238"/>
      <c r="T294" s="239"/>
      <c r="AT294" s="240" t="s">
        <v>162</v>
      </c>
      <c r="AU294" s="240" t="s">
        <v>85</v>
      </c>
      <c r="AV294" s="14" t="s">
        <v>85</v>
      </c>
      <c r="AW294" s="14" t="s">
        <v>31</v>
      </c>
      <c r="AX294" s="14" t="s">
        <v>75</v>
      </c>
      <c r="AY294" s="240" t="s">
        <v>153</v>
      </c>
    </row>
    <row r="295" spans="2:51" s="15" customFormat="1" ht="12">
      <c r="B295" s="241"/>
      <c r="C295" s="242"/>
      <c r="D295" s="221" t="s">
        <v>162</v>
      </c>
      <c r="E295" s="243" t="s">
        <v>1</v>
      </c>
      <c r="F295" s="244" t="s">
        <v>169</v>
      </c>
      <c r="G295" s="242"/>
      <c r="H295" s="245">
        <v>18.45</v>
      </c>
      <c r="I295" s="246"/>
      <c r="J295" s="242"/>
      <c r="K295" s="242"/>
      <c r="L295" s="247"/>
      <c r="M295" s="248"/>
      <c r="N295" s="249"/>
      <c r="O295" s="249"/>
      <c r="P295" s="249"/>
      <c r="Q295" s="249"/>
      <c r="R295" s="249"/>
      <c r="S295" s="249"/>
      <c r="T295" s="250"/>
      <c r="AT295" s="251" t="s">
        <v>162</v>
      </c>
      <c r="AU295" s="251" t="s">
        <v>85</v>
      </c>
      <c r="AV295" s="15" t="s">
        <v>160</v>
      </c>
      <c r="AW295" s="15" t="s">
        <v>31</v>
      </c>
      <c r="AX295" s="15" t="s">
        <v>83</v>
      </c>
      <c r="AY295" s="251" t="s">
        <v>153</v>
      </c>
    </row>
    <row r="296" spans="1:65" s="2" customFormat="1" ht="16.5" customHeight="1">
      <c r="A296" s="35"/>
      <c r="B296" s="36"/>
      <c r="C296" s="263" t="s">
        <v>353</v>
      </c>
      <c r="D296" s="263" t="s">
        <v>304</v>
      </c>
      <c r="E296" s="264" t="s">
        <v>354</v>
      </c>
      <c r="F296" s="265" t="s">
        <v>355</v>
      </c>
      <c r="G296" s="266" t="s">
        <v>187</v>
      </c>
      <c r="H296" s="267">
        <v>18.819</v>
      </c>
      <c r="I296" s="268"/>
      <c r="J296" s="269">
        <f>ROUND(I296*H296,2)</f>
        <v>0</v>
      </c>
      <c r="K296" s="270"/>
      <c r="L296" s="271"/>
      <c r="M296" s="272" t="s">
        <v>1</v>
      </c>
      <c r="N296" s="273" t="s">
        <v>40</v>
      </c>
      <c r="O296" s="72"/>
      <c r="P296" s="215">
        <f>O296*H296</f>
        <v>0</v>
      </c>
      <c r="Q296" s="215">
        <v>0.0018</v>
      </c>
      <c r="R296" s="215">
        <f>Q296*H296</f>
        <v>0.0338742</v>
      </c>
      <c r="S296" s="215">
        <v>0</v>
      </c>
      <c r="T296" s="216">
        <f>S296*H296</f>
        <v>0</v>
      </c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R296" s="217" t="s">
        <v>221</v>
      </c>
      <c r="AT296" s="217" t="s">
        <v>304</v>
      </c>
      <c r="AU296" s="217" t="s">
        <v>85</v>
      </c>
      <c r="AY296" s="18" t="s">
        <v>153</v>
      </c>
      <c r="BE296" s="218">
        <f>IF(N296="základní",J296,0)</f>
        <v>0</v>
      </c>
      <c r="BF296" s="218">
        <f>IF(N296="snížená",J296,0)</f>
        <v>0</v>
      </c>
      <c r="BG296" s="218">
        <f>IF(N296="zákl. přenesená",J296,0)</f>
        <v>0</v>
      </c>
      <c r="BH296" s="218">
        <f>IF(N296="sníž. přenesená",J296,0)</f>
        <v>0</v>
      </c>
      <c r="BI296" s="218">
        <f>IF(N296="nulová",J296,0)</f>
        <v>0</v>
      </c>
      <c r="BJ296" s="18" t="s">
        <v>83</v>
      </c>
      <c r="BK296" s="218">
        <f>ROUND(I296*H296,2)</f>
        <v>0</v>
      </c>
      <c r="BL296" s="18" t="s">
        <v>160</v>
      </c>
      <c r="BM296" s="217" t="s">
        <v>356</v>
      </c>
    </row>
    <row r="297" spans="2:51" s="14" customFormat="1" ht="12">
      <c r="B297" s="230"/>
      <c r="C297" s="231"/>
      <c r="D297" s="221" t="s">
        <v>162</v>
      </c>
      <c r="E297" s="231"/>
      <c r="F297" s="233" t="s">
        <v>357</v>
      </c>
      <c r="G297" s="231"/>
      <c r="H297" s="234">
        <v>18.819</v>
      </c>
      <c r="I297" s="235"/>
      <c r="J297" s="231"/>
      <c r="K297" s="231"/>
      <c r="L297" s="236"/>
      <c r="M297" s="237"/>
      <c r="N297" s="238"/>
      <c r="O297" s="238"/>
      <c r="P297" s="238"/>
      <c r="Q297" s="238"/>
      <c r="R297" s="238"/>
      <c r="S297" s="238"/>
      <c r="T297" s="239"/>
      <c r="AT297" s="240" t="s">
        <v>162</v>
      </c>
      <c r="AU297" s="240" t="s">
        <v>85</v>
      </c>
      <c r="AV297" s="14" t="s">
        <v>85</v>
      </c>
      <c r="AW297" s="14" t="s">
        <v>4</v>
      </c>
      <c r="AX297" s="14" t="s">
        <v>83</v>
      </c>
      <c r="AY297" s="240" t="s">
        <v>153</v>
      </c>
    </row>
    <row r="298" spans="1:65" s="2" customFormat="1" ht="44.25" customHeight="1">
      <c r="A298" s="35"/>
      <c r="B298" s="36"/>
      <c r="C298" s="205" t="s">
        <v>358</v>
      </c>
      <c r="D298" s="205" t="s">
        <v>156</v>
      </c>
      <c r="E298" s="206" t="s">
        <v>359</v>
      </c>
      <c r="F298" s="207" t="s">
        <v>360</v>
      </c>
      <c r="G298" s="208" t="s">
        <v>187</v>
      </c>
      <c r="H298" s="209">
        <v>59.989</v>
      </c>
      <c r="I298" s="210"/>
      <c r="J298" s="211">
        <f>ROUND(I298*H298,2)</f>
        <v>0</v>
      </c>
      <c r="K298" s="212"/>
      <c r="L298" s="40"/>
      <c r="M298" s="213" t="s">
        <v>1</v>
      </c>
      <c r="N298" s="214" t="s">
        <v>40</v>
      </c>
      <c r="O298" s="72"/>
      <c r="P298" s="215">
        <f>O298*H298</f>
        <v>0</v>
      </c>
      <c r="Q298" s="215">
        <v>0.00835</v>
      </c>
      <c r="R298" s="215">
        <f>Q298*H298</f>
        <v>0.50090815</v>
      </c>
      <c r="S298" s="215">
        <v>0</v>
      </c>
      <c r="T298" s="216">
        <f>S298*H298</f>
        <v>0</v>
      </c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R298" s="217" t="s">
        <v>160</v>
      </c>
      <c r="AT298" s="217" t="s">
        <v>156</v>
      </c>
      <c r="AU298" s="217" t="s">
        <v>85</v>
      </c>
      <c r="AY298" s="18" t="s">
        <v>153</v>
      </c>
      <c r="BE298" s="218">
        <f>IF(N298="základní",J298,0)</f>
        <v>0</v>
      </c>
      <c r="BF298" s="218">
        <f>IF(N298="snížená",J298,0)</f>
        <v>0</v>
      </c>
      <c r="BG298" s="218">
        <f>IF(N298="zákl. přenesená",J298,0)</f>
        <v>0</v>
      </c>
      <c r="BH298" s="218">
        <f>IF(N298="sníž. přenesená",J298,0)</f>
        <v>0</v>
      </c>
      <c r="BI298" s="218">
        <f>IF(N298="nulová",J298,0)</f>
        <v>0</v>
      </c>
      <c r="BJ298" s="18" t="s">
        <v>83</v>
      </c>
      <c r="BK298" s="218">
        <f>ROUND(I298*H298,2)</f>
        <v>0</v>
      </c>
      <c r="BL298" s="18" t="s">
        <v>160</v>
      </c>
      <c r="BM298" s="217" t="s">
        <v>361</v>
      </c>
    </row>
    <row r="299" spans="2:51" s="13" customFormat="1" ht="12">
      <c r="B299" s="219"/>
      <c r="C299" s="220"/>
      <c r="D299" s="221" t="s">
        <v>162</v>
      </c>
      <c r="E299" s="222" t="s">
        <v>1</v>
      </c>
      <c r="F299" s="223" t="s">
        <v>362</v>
      </c>
      <c r="G299" s="220"/>
      <c r="H299" s="222" t="s">
        <v>1</v>
      </c>
      <c r="I299" s="224"/>
      <c r="J299" s="220"/>
      <c r="K299" s="220"/>
      <c r="L299" s="225"/>
      <c r="M299" s="226"/>
      <c r="N299" s="227"/>
      <c r="O299" s="227"/>
      <c r="P299" s="227"/>
      <c r="Q299" s="227"/>
      <c r="R299" s="227"/>
      <c r="S299" s="227"/>
      <c r="T299" s="228"/>
      <c r="AT299" s="229" t="s">
        <v>162</v>
      </c>
      <c r="AU299" s="229" t="s">
        <v>85</v>
      </c>
      <c r="AV299" s="13" t="s">
        <v>83</v>
      </c>
      <c r="AW299" s="13" t="s">
        <v>31</v>
      </c>
      <c r="AX299" s="13" t="s">
        <v>75</v>
      </c>
      <c r="AY299" s="229" t="s">
        <v>153</v>
      </c>
    </row>
    <row r="300" spans="2:51" s="13" customFormat="1" ht="12">
      <c r="B300" s="219"/>
      <c r="C300" s="220"/>
      <c r="D300" s="221" t="s">
        <v>162</v>
      </c>
      <c r="E300" s="222" t="s">
        <v>1</v>
      </c>
      <c r="F300" s="223" t="s">
        <v>301</v>
      </c>
      <c r="G300" s="220"/>
      <c r="H300" s="222" t="s">
        <v>1</v>
      </c>
      <c r="I300" s="224"/>
      <c r="J300" s="220"/>
      <c r="K300" s="220"/>
      <c r="L300" s="225"/>
      <c r="M300" s="226"/>
      <c r="N300" s="227"/>
      <c r="O300" s="227"/>
      <c r="P300" s="227"/>
      <c r="Q300" s="227"/>
      <c r="R300" s="227"/>
      <c r="S300" s="227"/>
      <c r="T300" s="228"/>
      <c r="AT300" s="229" t="s">
        <v>162</v>
      </c>
      <c r="AU300" s="229" t="s">
        <v>85</v>
      </c>
      <c r="AV300" s="13" t="s">
        <v>83</v>
      </c>
      <c r="AW300" s="13" t="s">
        <v>31</v>
      </c>
      <c r="AX300" s="13" t="s">
        <v>75</v>
      </c>
      <c r="AY300" s="229" t="s">
        <v>153</v>
      </c>
    </row>
    <row r="301" spans="2:51" s="14" customFormat="1" ht="12">
      <c r="B301" s="230"/>
      <c r="C301" s="231"/>
      <c r="D301" s="221" t="s">
        <v>162</v>
      </c>
      <c r="E301" s="232" t="s">
        <v>1</v>
      </c>
      <c r="F301" s="233" t="s">
        <v>363</v>
      </c>
      <c r="G301" s="231"/>
      <c r="H301" s="234">
        <v>15.587</v>
      </c>
      <c r="I301" s="235"/>
      <c r="J301" s="231"/>
      <c r="K301" s="231"/>
      <c r="L301" s="236"/>
      <c r="M301" s="237"/>
      <c r="N301" s="238"/>
      <c r="O301" s="238"/>
      <c r="P301" s="238"/>
      <c r="Q301" s="238"/>
      <c r="R301" s="238"/>
      <c r="S301" s="238"/>
      <c r="T301" s="239"/>
      <c r="AT301" s="240" t="s">
        <v>162</v>
      </c>
      <c r="AU301" s="240" t="s">
        <v>85</v>
      </c>
      <c r="AV301" s="14" t="s">
        <v>85</v>
      </c>
      <c r="AW301" s="14" t="s">
        <v>31</v>
      </c>
      <c r="AX301" s="14" t="s">
        <v>75</v>
      </c>
      <c r="AY301" s="240" t="s">
        <v>153</v>
      </c>
    </row>
    <row r="302" spans="2:51" s="14" customFormat="1" ht="12">
      <c r="B302" s="230"/>
      <c r="C302" s="231"/>
      <c r="D302" s="221" t="s">
        <v>162</v>
      </c>
      <c r="E302" s="232" t="s">
        <v>1</v>
      </c>
      <c r="F302" s="233" t="s">
        <v>364</v>
      </c>
      <c r="G302" s="231"/>
      <c r="H302" s="234">
        <v>46.02</v>
      </c>
      <c r="I302" s="235"/>
      <c r="J302" s="231"/>
      <c r="K302" s="231"/>
      <c r="L302" s="236"/>
      <c r="M302" s="237"/>
      <c r="N302" s="238"/>
      <c r="O302" s="238"/>
      <c r="P302" s="238"/>
      <c r="Q302" s="238"/>
      <c r="R302" s="238"/>
      <c r="S302" s="238"/>
      <c r="T302" s="239"/>
      <c r="AT302" s="240" t="s">
        <v>162</v>
      </c>
      <c r="AU302" s="240" t="s">
        <v>85</v>
      </c>
      <c r="AV302" s="14" t="s">
        <v>85</v>
      </c>
      <c r="AW302" s="14" t="s">
        <v>31</v>
      </c>
      <c r="AX302" s="14" t="s">
        <v>75</v>
      </c>
      <c r="AY302" s="240" t="s">
        <v>153</v>
      </c>
    </row>
    <row r="303" spans="2:51" s="14" customFormat="1" ht="12">
      <c r="B303" s="230"/>
      <c r="C303" s="231"/>
      <c r="D303" s="221" t="s">
        <v>162</v>
      </c>
      <c r="E303" s="232" t="s">
        <v>1</v>
      </c>
      <c r="F303" s="233" t="s">
        <v>365</v>
      </c>
      <c r="G303" s="231"/>
      <c r="H303" s="234">
        <v>-9.3</v>
      </c>
      <c r="I303" s="235"/>
      <c r="J303" s="231"/>
      <c r="K303" s="231"/>
      <c r="L303" s="236"/>
      <c r="M303" s="237"/>
      <c r="N303" s="238"/>
      <c r="O303" s="238"/>
      <c r="P303" s="238"/>
      <c r="Q303" s="238"/>
      <c r="R303" s="238"/>
      <c r="S303" s="238"/>
      <c r="T303" s="239"/>
      <c r="AT303" s="240" t="s">
        <v>162</v>
      </c>
      <c r="AU303" s="240" t="s">
        <v>85</v>
      </c>
      <c r="AV303" s="14" t="s">
        <v>85</v>
      </c>
      <c r="AW303" s="14" t="s">
        <v>31</v>
      </c>
      <c r="AX303" s="14" t="s">
        <v>75</v>
      </c>
      <c r="AY303" s="240" t="s">
        <v>153</v>
      </c>
    </row>
    <row r="304" spans="2:51" s="14" customFormat="1" ht="12">
      <c r="B304" s="230"/>
      <c r="C304" s="231"/>
      <c r="D304" s="221" t="s">
        <v>162</v>
      </c>
      <c r="E304" s="232" t="s">
        <v>1</v>
      </c>
      <c r="F304" s="233" t="s">
        <v>366</v>
      </c>
      <c r="G304" s="231"/>
      <c r="H304" s="234">
        <v>7.682</v>
      </c>
      <c r="I304" s="235"/>
      <c r="J304" s="231"/>
      <c r="K304" s="231"/>
      <c r="L304" s="236"/>
      <c r="M304" s="237"/>
      <c r="N304" s="238"/>
      <c r="O304" s="238"/>
      <c r="P304" s="238"/>
      <c r="Q304" s="238"/>
      <c r="R304" s="238"/>
      <c r="S304" s="238"/>
      <c r="T304" s="239"/>
      <c r="AT304" s="240" t="s">
        <v>162</v>
      </c>
      <c r="AU304" s="240" t="s">
        <v>85</v>
      </c>
      <c r="AV304" s="14" t="s">
        <v>85</v>
      </c>
      <c r="AW304" s="14" t="s">
        <v>31</v>
      </c>
      <c r="AX304" s="14" t="s">
        <v>75</v>
      </c>
      <c r="AY304" s="240" t="s">
        <v>153</v>
      </c>
    </row>
    <row r="305" spans="2:51" s="15" customFormat="1" ht="12">
      <c r="B305" s="241"/>
      <c r="C305" s="242"/>
      <c r="D305" s="221" t="s">
        <v>162</v>
      </c>
      <c r="E305" s="243" t="s">
        <v>1</v>
      </c>
      <c r="F305" s="244" t="s">
        <v>169</v>
      </c>
      <c r="G305" s="242"/>
      <c r="H305" s="245">
        <v>59.989</v>
      </c>
      <c r="I305" s="246"/>
      <c r="J305" s="242"/>
      <c r="K305" s="242"/>
      <c r="L305" s="247"/>
      <c r="M305" s="248"/>
      <c r="N305" s="249"/>
      <c r="O305" s="249"/>
      <c r="P305" s="249"/>
      <c r="Q305" s="249"/>
      <c r="R305" s="249"/>
      <c r="S305" s="249"/>
      <c r="T305" s="250"/>
      <c r="AT305" s="251" t="s">
        <v>162</v>
      </c>
      <c r="AU305" s="251" t="s">
        <v>85</v>
      </c>
      <c r="AV305" s="15" t="s">
        <v>160</v>
      </c>
      <c r="AW305" s="15" t="s">
        <v>31</v>
      </c>
      <c r="AX305" s="15" t="s">
        <v>83</v>
      </c>
      <c r="AY305" s="251" t="s">
        <v>153</v>
      </c>
    </row>
    <row r="306" spans="1:65" s="2" customFormat="1" ht="16.5" customHeight="1">
      <c r="A306" s="35"/>
      <c r="B306" s="36"/>
      <c r="C306" s="263" t="s">
        <v>367</v>
      </c>
      <c r="D306" s="263" t="s">
        <v>304</v>
      </c>
      <c r="E306" s="264" t="s">
        <v>368</v>
      </c>
      <c r="F306" s="265" t="s">
        <v>369</v>
      </c>
      <c r="G306" s="266" t="s">
        <v>187</v>
      </c>
      <c r="H306" s="267">
        <v>61.189</v>
      </c>
      <c r="I306" s="268"/>
      <c r="J306" s="269">
        <f>ROUND(I306*H306,2)</f>
        <v>0</v>
      </c>
      <c r="K306" s="270"/>
      <c r="L306" s="271"/>
      <c r="M306" s="272" t="s">
        <v>1</v>
      </c>
      <c r="N306" s="273" t="s">
        <v>40</v>
      </c>
      <c r="O306" s="72"/>
      <c r="P306" s="215">
        <f>O306*H306</f>
        <v>0</v>
      </c>
      <c r="Q306" s="215">
        <v>0.0018</v>
      </c>
      <c r="R306" s="215">
        <f>Q306*H306</f>
        <v>0.1101402</v>
      </c>
      <c r="S306" s="215">
        <v>0</v>
      </c>
      <c r="T306" s="216">
        <f>S306*H306</f>
        <v>0</v>
      </c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R306" s="217" t="s">
        <v>221</v>
      </c>
      <c r="AT306" s="217" t="s">
        <v>304</v>
      </c>
      <c r="AU306" s="217" t="s">
        <v>85</v>
      </c>
      <c r="AY306" s="18" t="s">
        <v>153</v>
      </c>
      <c r="BE306" s="218">
        <f>IF(N306="základní",J306,0)</f>
        <v>0</v>
      </c>
      <c r="BF306" s="218">
        <f>IF(N306="snížená",J306,0)</f>
        <v>0</v>
      </c>
      <c r="BG306" s="218">
        <f>IF(N306="zákl. přenesená",J306,0)</f>
        <v>0</v>
      </c>
      <c r="BH306" s="218">
        <f>IF(N306="sníž. přenesená",J306,0)</f>
        <v>0</v>
      </c>
      <c r="BI306" s="218">
        <f>IF(N306="nulová",J306,0)</f>
        <v>0</v>
      </c>
      <c r="BJ306" s="18" t="s">
        <v>83</v>
      </c>
      <c r="BK306" s="218">
        <f>ROUND(I306*H306,2)</f>
        <v>0</v>
      </c>
      <c r="BL306" s="18" t="s">
        <v>160</v>
      </c>
      <c r="BM306" s="217" t="s">
        <v>370</v>
      </c>
    </row>
    <row r="307" spans="2:51" s="14" customFormat="1" ht="12">
      <c r="B307" s="230"/>
      <c r="C307" s="231"/>
      <c r="D307" s="221" t="s">
        <v>162</v>
      </c>
      <c r="E307" s="231"/>
      <c r="F307" s="233" t="s">
        <v>371</v>
      </c>
      <c r="G307" s="231"/>
      <c r="H307" s="234">
        <v>61.189</v>
      </c>
      <c r="I307" s="235"/>
      <c r="J307" s="231"/>
      <c r="K307" s="231"/>
      <c r="L307" s="236"/>
      <c r="M307" s="237"/>
      <c r="N307" s="238"/>
      <c r="O307" s="238"/>
      <c r="P307" s="238"/>
      <c r="Q307" s="238"/>
      <c r="R307" s="238"/>
      <c r="S307" s="238"/>
      <c r="T307" s="239"/>
      <c r="AT307" s="240" t="s">
        <v>162</v>
      </c>
      <c r="AU307" s="240" t="s">
        <v>85</v>
      </c>
      <c r="AV307" s="14" t="s">
        <v>85</v>
      </c>
      <c r="AW307" s="14" t="s">
        <v>4</v>
      </c>
      <c r="AX307" s="14" t="s">
        <v>83</v>
      </c>
      <c r="AY307" s="240" t="s">
        <v>153</v>
      </c>
    </row>
    <row r="308" spans="1:65" s="2" customFormat="1" ht="44.25" customHeight="1">
      <c r="A308" s="35"/>
      <c r="B308" s="36"/>
      <c r="C308" s="205" t="s">
        <v>372</v>
      </c>
      <c r="D308" s="205" t="s">
        <v>156</v>
      </c>
      <c r="E308" s="206" t="s">
        <v>373</v>
      </c>
      <c r="F308" s="207" t="s">
        <v>374</v>
      </c>
      <c r="G308" s="208" t="s">
        <v>187</v>
      </c>
      <c r="H308" s="209">
        <v>88.415</v>
      </c>
      <c r="I308" s="210"/>
      <c r="J308" s="211">
        <f>ROUND(I308*H308,2)</f>
        <v>0</v>
      </c>
      <c r="K308" s="212"/>
      <c r="L308" s="40"/>
      <c r="M308" s="213" t="s">
        <v>1</v>
      </c>
      <c r="N308" s="214" t="s">
        <v>40</v>
      </c>
      <c r="O308" s="72"/>
      <c r="P308" s="215">
        <f>O308*H308</f>
        <v>0</v>
      </c>
      <c r="Q308" s="215">
        <v>0.00852</v>
      </c>
      <c r="R308" s="215">
        <f>Q308*H308</f>
        <v>0.7532958000000001</v>
      </c>
      <c r="S308" s="215">
        <v>0</v>
      </c>
      <c r="T308" s="216">
        <f>S308*H308</f>
        <v>0</v>
      </c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R308" s="217" t="s">
        <v>160</v>
      </c>
      <c r="AT308" s="217" t="s">
        <v>156</v>
      </c>
      <c r="AU308" s="217" t="s">
        <v>85</v>
      </c>
      <c r="AY308" s="18" t="s">
        <v>153</v>
      </c>
      <c r="BE308" s="218">
        <f>IF(N308="základní",J308,0)</f>
        <v>0</v>
      </c>
      <c r="BF308" s="218">
        <f>IF(N308="snížená",J308,0)</f>
        <v>0</v>
      </c>
      <c r="BG308" s="218">
        <f>IF(N308="zákl. přenesená",J308,0)</f>
        <v>0</v>
      </c>
      <c r="BH308" s="218">
        <f>IF(N308="sníž. přenesená",J308,0)</f>
        <v>0</v>
      </c>
      <c r="BI308" s="218">
        <f>IF(N308="nulová",J308,0)</f>
        <v>0</v>
      </c>
      <c r="BJ308" s="18" t="s">
        <v>83</v>
      </c>
      <c r="BK308" s="218">
        <f>ROUND(I308*H308,2)</f>
        <v>0</v>
      </c>
      <c r="BL308" s="18" t="s">
        <v>160</v>
      </c>
      <c r="BM308" s="217" t="s">
        <v>375</v>
      </c>
    </row>
    <row r="309" spans="2:51" s="13" customFormat="1" ht="12">
      <c r="B309" s="219"/>
      <c r="C309" s="220"/>
      <c r="D309" s="221" t="s">
        <v>162</v>
      </c>
      <c r="E309" s="222" t="s">
        <v>1</v>
      </c>
      <c r="F309" s="223" t="s">
        <v>376</v>
      </c>
      <c r="G309" s="220"/>
      <c r="H309" s="222" t="s">
        <v>1</v>
      </c>
      <c r="I309" s="224"/>
      <c r="J309" s="220"/>
      <c r="K309" s="220"/>
      <c r="L309" s="225"/>
      <c r="M309" s="226"/>
      <c r="N309" s="227"/>
      <c r="O309" s="227"/>
      <c r="P309" s="227"/>
      <c r="Q309" s="227"/>
      <c r="R309" s="227"/>
      <c r="S309" s="227"/>
      <c r="T309" s="228"/>
      <c r="AT309" s="229" t="s">
        <v>162</v>
      </c>
      <c r="AU309" s="229" t="s">
        <v>85</v>
      </c>
      <c r="AV309" s="13" t="s">
        <v>83</v>
      </c>
      <c r="AW309" s="13" t="s">
        <v>31</v>
      </c>
      <c r="AX309" s="13" t="s">
        <v>75</v>
      </c>
      <c r="AY309" s="229" t="s">
        <v>153</v>
      </c>
    </row>
    <row r="310" spans="2:51" s="13" customFormat="1" ht="12">
      <c r="B310" s="219"/>
      <c r="C310" s="220"/>
      <c r="D310" s="221" t="s">
        <v>162</v>
      </c>
      <c r="E310" s="222" t="s">
        <v>1</v>
      </c>
      <c r="F310" s="223" t="s">
        <v>301</v>
      </c>
      <c r="G310" s="220"/>
      <c r="H310" s="222" t="s">
        <v>1</v>
      </c>
      <c r="I310" s="224"/>
      <c r="J310" s="220"/>
      <c r="K310" s="220"/>
      <c r="L310" s="225"/>
      <c r="M310" s="226"/>
      <c r="N310" s="227"/>
      <c r="O310" s="227"/>
      <c r="P310" s="227"/>
      <c r="Q310" s="227"/>
      <c r="R310" s="227"/>
      <c r="S310" s="227"/>
      <c r="T310" s="228"/>
      <c r="AT310" s="229" t="s">
        <v>162</v>
      </c>
      <c r="AU310" s="229" t="s">
        <v>85</v>
      </c>
      <c r="AV310" s="13" t="s">
        <v>83</v>
      </c>
      <c r="AW310" s="13" t="s">
        <v>31</v>
      </c>
      <c r="AX310" s="13" t="s">
        <v>75</v>
      </c>
      <c r="AY310" s="229" t="s">
        <v>153</v>
      </c>
    </row>
    <row r="311" spans="2:51" s="14" customFormat="1" ht="12">
      <c r="B311" s="230"/>
      <c r="C311" s="231"/>
      <c r="D311" s="221" t="s">
        <v>162</v>
      </c>
      <c r="E311" s="232" t="s">
        <v>1</v>
      </c>
      <c r="F311" s="233" t="s">
        <v>377</v>
      </c>
      <c r="G311" s="231"/>
      <c r="H311" s="234">
        <v>9.81</v>
      </c>
      <c r="I311" s="235"/>
      <c r="J311" s="231"/>
      <c r="K311" s="231"/>
      <c r="L311" s="236"/>
      <c r="M311" s="237"/>
      <c r="N311" s="238"/>
      <c r="O311" s="238"/>
      <c r="P311" s="238"/>
      <c r="Q311" s="238"/>
      <c r="R311" s="238"/>
      <c r="S311" s="238"/>
      <c r="T311" s="239"/>
      <c r="AT311" s="240" t="s">
        <v>162</v>
      </c>
      <c r="AU311" s="240" t="s">
        <v>85</v>
      </c>
      <c r="AV311" s="14" t="s">
        <v>85</v>
      </c>
      <c r="AW311" s="14" t="s">
        <v>31</v>
      </c>
      <c r="AX311" s="14" t="s">
        <v>75</v>
      </c>
      <c r="AY311" s="240" t="s">
        <v>153</v>
      </c>
    </row>
    <row r="312" spans="2:51" s="14" customFormat="1" ht="12">
      <c r="B312" s="230"/>
      <c r="C312" s="231"/>
      <c r="D312" s="221" t="s">
        <v>162</v>
      </c>
      <c r="E312" s="232" t="s">
        <v>1</v>
      </c>
      <c r="F312" s="233" t="s">
        <v>378</v>
      </c>
      <c r="G312" s="231"/>
      <c r="H312" s="234">
        <v>27.96</v>
      </c>
      <c r="I312" s="235"/>
      <c r="J312" s="231"/>
      <c r="K312" s="231"/>
      <c r="L312" s="236"/>
      <c r="M312" s="237"/>
      <c r="N312" s="238"/>
      <c r="O312" s="238"/>
      <c r="P312" s="238"/>
      <c r="Q312" s="238"/>
      <c r="R312" s="238"/>
      <c r="S312" s="238"/>
      <c r="T312" s="239"/>
      <c r="AT312" s="240" t="s">
        <v>162</v>
      </c>
      <c r="AU312" s="240" t="s">
        <v>85</v>
      </c>
      <c r="AV312" s="14" t="s">
        <v>85</v>
      </c>
      <c r="AW312" s="14" t="s">
        <v>31</v>
      </c>
      <c r="AX312" s="14" t="s">
        <v>75</v>
      </c>
      <c r="AY312" s="240" t="s">
        <v>153</v>
      </c>
    </row>
    <row r="313" spans="2:51" s="14" customFormat="1" ht="12">
      <c r="B313" s="230"/>
      <c r="C313" s="231"/>
      <c r="D313" s="221" t="s">
        <v>162</v>
      </c>
      <c r="E313" s="232" t="s">
        <v>1</v>
      </c>
      <c r="F313" s="233" t="s">
        <v>379</v>
      </c>
      <c r="G313" s="231"/>
      <c r="H313" s="234">
        <v>10.925</v>
      </c>
      <c r="I313" s="235"/>
      <c r="J313" s="231"/>
      <c r="K313" s="231"/>
      <c r="L313" s="236"/>
      <c r="M313" s="237"/>
      <c r="N313" s="238"/>
      <c r="O313" s="238"/>
      <c r="P313" s="238"/>
      <c r="Q313" s="238"/>
      <c r="R313" s="238"/>
      <c r="S313" s="238"/>
      <c r="T313" s="239"/>
      <c r="AT313" s="240" t="s">
        <v>162</v>
      </c>
      <c r="AU313" s="240" t="s">
        <v>85</v>
      </c>
      <c r="AV313" s="14" t="s">
        <v>85</v>
      </c>
      <c r="AW313" s="14" t="s">
        <v>31</v>
      </c>
      <c r="AX313" s="14" t="s">
        <v>75</v>
      </c>
      <c r="AY313" s="240" t="s">
        <v>153</v>
      </c>
    </row>
    <row r="314" spans="2:51" s="13" customFormat="1" ht="12">
      <c r="B314" s="219"/>
      <c r="C314" s="220"/>
      <c r="D314" s="221" t="s">
        <v>162</v>
      </c>
      <c r="E314" s="222" t="s">
        <v>1</v>
      </c>
      <c r="F314" s="223" t="s">
        <v>380</v>
      </c>
      <c r="G314" s="220"/>
      <c r="H314" s="222" t="s">
        <v>1</v>
      </c>
      <c r="I314" s="224"/>
      <c r="J314" s="220"/>
      <c r="K314" s="220"/>
      <c r="L314" s="225"/>
      <c r="M314" s="226"/>
      <c r="N314" s="227"/>
      <c r="O314" s="227"/>
      <c r="P314" s="227"/>
      <c r="Q314" s="227"/>
      <c r="R314" s="227"/>
      <c r="S314" s="227"/>
      <c r="T314" s="228"/>
      <c r="AT314" s="229" t="s">
        <v>162</v>
      </c>
      <c r="AU314" s="229" t="s">
        <v>85</v>
      </c>
      <c r="AV314" s="13" t="s">
        <v>83</v>
      </c>
      <c r="AW314" s="13" t="s">
        <v>31</v>
      </c>
      <c r="AX314" s="13" t="s">
        <v>75</v>
      </c>
      <c r="AY314" s="229" t="s">
        <v>153</v>
      </c>
    </row>
    <row r="315" spans="2:51" s="14" customFormat="1" ht="12">
      <c r="B315" s="230"/>
      <c r="C315" s="231"/>
      <c r="D315" s="221" t="s">
        <v>162</v>
      </c>
      <c r="E315" s="232" t="s">
        <v>1</v>
      </c>
      <c r="F315" s="233" t="s">
        <v>381</v>
      </c>
      <c r="G315" s="231"/>
      <c r="H315" s="234">
        <v>-9.72</v>
      </c>
      <c r="I315" s="235"/>
      <c r="J315" s="231"/>
      <c r="K315" s="231"/>
      <c r="L315" s="236"/>
      <c r="M315" s="237"/>
      <c r="N315" s="238"/>
      <c r="O315" s="238"/>
      <c r="P315" s="238"/>
      <c r="Q315" s="238"/>
      <c r="R315" s="238"/>
      <c r="S315" s="238"/>
      <c r="T315" s="239"/>
      <c r="AT315" s="240" t="s">
        <v>162</v>
      </c>
      <c r="AU315" s="240" t="s">
        <v>85</v>
      </c>
      <c r="AV315" s="14" t="s">
        <v>85</v>
      </c>
      <c r="AW315" s="14" t="s">
        <v>31</v>
      </c>
      <c r="AX315" s="14" t="s">
        <v>75</v>
      </c>
      <c r="AY315" s="240" t="s">
        <v>153</v>
      </c>
    </row>
    <row r="316" spans="2:51" s="14" customFormat="1" ht="12">
      <c r="B316" s="230"/>
      <c r="C316" s="231"/>
      <c r="D316" s="221" t="s">
        <v>162</v>
      </c>
      <c r="E316" s="232" t="s">
        <v>1</v>
      </c>
      <c r="F316" s="233" t="s">
        <v>382</v>
      </c>
      <c r="G316" s="231"/>
      <c r="H316" s="234">
        <v>-1.8</v>
      </c>
      <c r="I316" s="235"/>
      <c r="J316" s="231"/>
      <c r="K316" s="231"/>
      <c r="L316" s="236"/>
      <c r="M316" s="237"/>
      <c r="N316" s="238"/>
      <c r="O316" s="238"/>
      <c r="P316" s="238"/>
      <c r="Q316" s="238"/>
      <c r="R316" s="238"/>
      <c r="S316" s="238"/>
      <c r="T316" s="239"/>
      <c r="AT316" s="240" t="s">
        <v>162</v>
      </c>
      <c r="AU316" s="240" t="s">
        <v>85</v>
      </c>
      <c r="AV316" s="14" t="s">
        <v>85</v>
      </c>
      <c r="AW316" s="14" t="s">
        <v>31</v>
      </c>
      <c r="AX316" s="14" t="s">
        <v>75</v>
      </c>
      <c r="AY316" s="240" t="s">
        <v>153</v>
      </c>
    </row>
    <row r="317" spans="2:51" s="13" customFormat="1" ht="12">
      <c r="B317" s="219"/>
      <c r="C317" s="220"/>
      <c r="D317" s="221" t="s">
        <v>162</v>
      </c>
      <c r="E317" s="222" t="s">
        <v>1</v>
      </c>
      <c r="F317" s="223" t="s">
        <v>329</v>
      </c>
      <c r="G317" s="220"/>
      <c r="H317" s="222" t="s">
        <v>1</v>
      </c>
      <c r="I317" s="224"/>
      <c r="J317" s="220"/>
      <c r="K317" s="220"/>
      <c r="L317" s="225"/>
      <c r="M317" s="226"/>
      <c r="N317" s="227"/>
      <c r="O317" s="227"/>
      <c r="P317" s="227"/>
      <c r="Q317" s="227"/>
      <c r="R317" s="227"/>
      <c r="S317" s="227"/>
      <c r="T317" s="228"/>
      <c r="AT317" s="229" t="s">
        <v>162</v>
      </c>
      <c r="AU317" s="229" t="s">
        <v>85</v>
      </c>
      <c r="AV317" s="13" t="s">
        <v>83</v>
      </c>
      <c r="AW317" s="13" t="s">
        <v>31</v>
      </c>
      <c r="AX317" s="13" t="s">
        <v>75</v>
      </c>
      <c r="AY317" s="229" t="s">
        <v>153</v>
      </c>
    </row>
    <row r="318" spans="2:51" s="14" customFormat="1" ht="12">
      <c r="B318" s="230"/>
      <c r="C318" s="231"/>
      <c r="D318" s="221" t="s">
        <v>162</v>
      </c>
      <c r="E318" s="232" t="s">
        <v>1</v>
      </c>
      <c r="F318" s="233" t="s">
        <v>383</v>
      </c>
      <c r="G318" s="231"/>
      <c r="H318" s="234">
        <v>40.95</v>
      </c>
      <c r="I318" s="235"/>
      <c r="J318" s="231"/>
      <c r="K318" s="231"/>
      <c r="L318" s="236"/>
      <c r="M318" s="237"/>
      <c r="N318" s="238"/>
      <c r="O318" s="238"/>
      <c r="P318" s="238"/>
      <c r="Q318" s="238"/>
      <c r="R318" s="238"/>
      <c r="S318" s="238"/>
      <c r="T318" s="239"/>
      <c r="AT318" s="240" t="s">
        <v>162</v>
      </c>
      <c r="AU318" s="240" t="s">
        <v>85</v>
      </c>
      <c r="AV318" s="14" t="s">
        <v>85</v>
      </c>
      <c r="AW318" s="14" t="s">
        <v>31</v>
      </c>
      <c r="AX318" s="14" t="s">
        <v>75</v>
      </c>
      <c r="AY318" s="240" t="s">
        <v>153</v>
      </c>
    </row>
    <row r="319" spans="2:51" s="13" customFormat="1" ht="12">
      <c r="B319" s="219"/>
      <c r="C319" s="220"/>
      <c r="D319" s="221" t="s">
        <v>162</v>
      </c>
      <c r="E319" s="222" t="s">
        <v>1</v>
      </c>
      <c r="F319" s="223" t="s">
        <v>380</v>
      </c>
      <c r="G319" s="220"/>
      <c r="H319" s="222" t="s">
        <v>1</v>
      </c>
      <c r="I319" s="224"/>
      <c r="J319" s="220"/>
      <c r="K319" s="220"/>
      <c r="L319" s="225"/>
      <c r="M319" s="226"/>
      <c r="N319" s="227"/>
      <c r="O319" s="227"/>
      <c r="P319" s="227"/>
      <c r="Q319" s="227"/>
      <c r="R319" s="227"/>
      <c r="S319" s="227"/>
      <c r="T319" s="228"/>
      <c r="AT319" s="229" t="s">
        <v>162</v>
      </c>
      <c r="AU319" s="229" t="s">
        <v>85</v>
      </c>
      <c r="AV319" s="13" t="s">
        <v>83</v>
      </c>
      <c r="AW319" s="13" t="s">
        <v>31</v>
      </c>
      <c r="AX319" s="13" t="s">
        <v>75</v>
      </c>
      <c r="AY319" s="229" t="s">
        <v>153</v>
      </c>
    </row>
    <row r="320" spans="2:51" s="14" customFormat="1" ht="12">
      <c r="B320" s="230"/>
      <c r="C320" s="231"/>
      <c r="D320" s="221" t="s">
        <v>162</v>
      </c>
      <c r="E320" s="232" t="s">
        <v>1</v>
      </c>
      <c r="F320" s="233" t="s">
        <v>381</v>
      </c>
      <c r="G320" s="231"/>
      <c r="H320" s="234">
        <v>-9.72</v>
      </c>
      <c r="I320" s="235"/>
      <c r="J320" s="231"/>
      <c r="K320" s="231"/>
      <c r="L320" s="236"/>
      <c r="M320" s="237"/>
      <c r="N320" s="238"/>
      <c r="O320" s="238"/>
      <c r="P320" s="238"/>
      <c r="Q320" s="238"/>
      <c r="R320" s="238"/>
      <c r="S320" s="238"/>
      <c r="T320" s="239"/>
      <c r="AT320" s="240" t="s">
        <v>162</v>
      </c>
      <c r="AU320" s="240" t="s">
        <v>85</v>
      </c>
      <c r="AV320" s="14" t="s">
        <v>85</v>
      </c>
      <c r="AW320" s="14" t="s">
        <v>31</v>
      </c>
      <c r="AX320" s="14" t="s">
        <v>75</v>
      </c>
      <c r="AY320" s="240" t="s">
        <v>153</v>
      </c>
    </row>
    <row r="321" spans="2:51" s="13" customFormat="1" ht="12">
      <c r="B321" s="219"/>
      <c r="C321" s="220"/>
      <c r="D321" s="221" t="s">
        <v>162</v>
      </c>
      <c r="E321" s="222" t="s">
        <v>1</v>
      </c>
      <c r="F321" s="223" t="s">
        <v>332</v>
      </c>
      <c r="G321" s="220"/>
      <c r="H321" s="222" t="s">
        <v>1</v>
      </c>
      <c r="I321" s="224"/>
      <c r="J321" s="220"/>
      <c r="K321" s="220"/>
      <c r="L321" s="225"/>
      <c r="M321" s="226"/>
      <c r="N321" s="227"/>
      <c r="O321" s="227"/>
      <c r="P321" s="227"/>
      <c r="Q321" s="227"/>
      <c r="R321" s="227"/>
      <c r="S321" s="227"/>
      <c r="T321" s="228"/>
      <c r="AT321" s="229" t="s">
        <v>162</v>
      </c>
      <c r="AU321" s="229" t="s">
        <v>85</v>
      </c>
      <c r="AV321" s="13" t="s">
        <v>83</v>
      </c>
      <c r="AW321" s="13" t="s">
        <v>31</v>
      </c>
      <c r="AX321" s="13" t="s">
        <v>75</v>
      </c>
      <c r="AY321" s="229" t="s">
        <v>153</v>
      </c>
    </row>
    <row r="322" spans="2:51" s="14" customFormat="1" ht="12">
      <c r="B322" s="230"/>
      <c r="C322" s="231"/>
      <c r="D322" s="221" t="s">
        <v>162</v>
      </c>
      <c r="E322" s="232" t="s">
        <v>1</v>
      </c>
      <c r="F322" s="233" t="s">
        <v>384</v>
      </c>
      <c r="G322" s="231"/>
      <c r="H322" s="234">
        <v>16.285</v>
      </c>
      <c r="I322" s="235"/>
      <c r="J322" s="231"/>
      <c r="K322" s="231"/>
      <c r="L322" s="236"/>
      <c r="M322" s="237"/>
      <c r="N322" s="238"/>
      <c r="O322" s="238"/>
      <c r="P322" s="238"/>
      <c r="Q322" s="238"/>
      <c r="R322" s="238"/>
      <c r="S322" s="238"/>
      <c r="T322" s="239"/>
      <c r="AT322" s="240" t="s">
        <v>162</v>
      </c>
      <c r="AU322" s="240" t="s">
        <v>85</v>
      </c>
      <c r="AV322" s="14" t="s">
        <v>85</v>
      </c>
      <c r="AW322" s="14" t="s">
        <v>31</v>
      </c>
      <c r="AX322" s="14" t="s">
        <v>75</v>
      </c>
      <c r="AY322" s="240" t="s">
        <v>153</v>
      </c>
    </row>
    <row r="323" spans="2:51" s="13" customFormat="1" ht="12">
      <c r="B323" s="219"/>
      <c r="C323" s="220"/>
      <c r="D323" s="221" t="s">
        <v>162</v>
      </c>
      <c r="E323" s="222" t="s">
        <v>1</v>
      </c>
      <c r="F323" s="223" t="s">
        <v>380</v>
      </c>
      <c r="G323" s="220"/>
      <c r="H323" s="222" t="s">
        <v>1</v>
      </c>
      <c r="I323" s="224"/>
      <c r="J323" s="220"/>
      <c r="K323" s="220"/>
      <c r="L323" s="225"/>
      <c r="M323" s="226"/>
      <c r="N323" s="227"/>
      <c r="O323" s="227"/>
      <c r="P323" s="227"/>
      <c r="Q323" s="227"/>
      <c r="R323" s="227"/>
      <c r="S323" s="227"/>
      <c r="T323" s="228"/>
      <c r="AT323" s="229" t="s">
        <v>162</v>
      </c>
      <c r="AU323" s="229" t="s">
        <v>85</v>
      </c>
      <c r="AV323" s="13" t="s">
        <v>83</v>
      </c>
      <c r="AW323" s="13" t="s">
        <v>31</v>
      </c>
      <c r="AX323" s="13" t="s">
        <v>75</v>
      </c>
      <c r="AY323" s="229" t="s">
        <v>153</v>
      </c>
    </row>
    <row r="324" spans="2:51" s="14" customFormat="1" ht="12">
      <c r="B324" s="230"/>
      <c r="C324" s="231"/>
      <c r="D324" s="221" t="s">
        <v>162</v>
      </c>
      <c r="E324" s="232" t="s">
        <v>1</v>
      </c>
      <c r="F324" s="233" t="s">
        <v>385</v>
      </c>
      <c r="G324" s="231"/>
      <c r="H324" s="234">
        <v>-1.44</v>
      </c>
      <c r="I324" s="235"/>
      <c r="J324" s="231"/>
      <c r="K324" s="231"/>
      <c r="L324" s="236"/>
      <c r="M324" s="237"/>
      <c r="N324" s="238"/>
      <c r="O324" s="238"/>
      <c r="P324" s="238"/>
      <c r="Q324" s="238"/>
      <c r="R324" s="238"/>
      <c r="S324" s="238"/>
      <c r="T324" s="239"/>
      <c r="AT324" s="240" t="s">
        <v>162</v>
      </c>
      <c r="AU324" s="240" t="s">
        <v>85</v>
      </c>
      <c r="AV324" s="14" t="s">
        <v>85</v>
      </c>
      <c r="AW324" s="14" t="s">
        <v>31</v>
      </c>
      <c r="AX324" s="14" t="s">
        <v>75</v>
      </c>
      <c r="AY324" s="240" t="s">
        <v>153</v>
      </c>
    </row>
    <row r="325" spans="2:51" s="14" customFormat="1" ht="12">
      <c r="B325" s="230"/>
      <c r="C325" s="231"/>
      <c r="D325" s="221" t="s">
        <v>162</v>
      </c>
      <c r="E325" s="232" t="s">
        <v>1</v>
      </c>
      <c r="F325" s="233" t="s">
        <v>386</v>
      </c>
      <c r="G325" s="231"/>
      <c r="H325" s="234">
        <v>-2.215</v>
      </c>
      <c r="I325" s="235"/>
      <c r="J325" s="231"/>
      <c r="K325" s="231"/>
      <c r="L325" s="236"/>
      <c r="M325" s="237"/>
      <c r="N325" s="238"/>
      <c r="O325" s="238"/>
      <c r="P325" s="238"/>
      <c r="Q325" s="238"/>
      <c r="R325" s="238"/>
      <c r="S325" s="238"/>
      <c r="T325" s="239"/>
      <c r="AT325" s="240" t="s">
        <v>162</v>
      </c>
      <c r="AU325" s="240" t="s">
        <v>85</v>
      </c>
      <c r="AV325" s="14" t="s">
        <v>85</v>
      </c>
      <c r="AW325" s="14" t="s">
        <v>31</v>
      </c>
      <c r="AX325" s="14" t="s">
        <v>75</v>
      </c>
      <c r="AY325" s="240" t="s">
        <v>153</v>
      </c>
    </row>
    <row r="326" spans="2:51" s="14" customFormat="1" ht="12">
      <c r="B326" s="230"/>
      <c r="C326" s="231"/>
      <c r="D326" s="221" t="s">
        <v>162</v>
      </c>
      <c r="E326" s="232" t="s">
        <v>1</v>
      </c>
      <c r="F326" s="233" t="s">
        <v>191</v>
      </c>
      <c r="G326" s="231"/>
      <c r="H326" s="234">
        <v>-2.16</v>
      </c>
      <c r="I326" s="235"/>
      <c r="J326" s="231"/>
      <c r="K326" s="231"/>
      <c r="L326" s="236"/>
      <c r="M326" s="237"/>
      <c r="N326" s="238"/>
      <c r="O326" s="238"/>
      <c r="P326" s="238"/>
      <c r="Q326" s="238"/>
      <c r="R326" s="238"/>
      <c r="S326" s="238"/>
      <c r="T326" s="239"/>
      <c r="AT326" s="240" t="s">
        <v>162</v>
      </c>
      <c r="AU326" s="240" t="s">
        <v>85</v>
      </c>
      <c r="AV326" s="14" t="s">
        <v>85</v>
      </c>
      <c r="AW326" s="14" t="s">
        <v>31</v>
      </c>
      <c r="AX326" s="14" t="s">
        <v>75</v>
      </c>
      <c r="AY326" s="240" t="s">
        <v>153</v>
      </c>
    </row>
    <row r="327" spans="2:51" s="13" customFormat="1" ht="12">
      <c r="B327" s="219"/>
      <c r="C327" s="220"/>
      <c r="D327" s="221" t="s">
        <v>162</v>
      </c>
      <c r="E327" s="222" t="s">
        <v>1</v>
      </c>
      <c r="F327" s="223" t="s">
        <v>336</v>
      </c>
      <c r="G327" s="220"/>
      <c r="H327" s="222" t="s">
        <v>1</v>
      </c>
      <c r="I327" s="224"/>
      <c r="J327" s="220"/>
      <c r="K327" s="220"/>
      <c r="L327" s="225"/>
      <c r="M327" s="226"/>
      <c r="N327" s="227"/>
      <c r="O327" s="227"/>
      <c r="P327" s="227"/>
      <c r="Q327" s="227"/>
      <c r="R327" s="227"/>
      <c r="S327" s="227"/>
      <c r="T327" s="228"/>
      <c r="AT327" s="229" t="s">
        <v>162</v>
      </c>
      <c r="AU327" s="229" t="s">
        <v>85</v>
      </c>
      <c r="AV327" s="13" t="s">
        <v>83</v>
      </c>
      <c r="AW327" s="13" t="s">
        <v>31</v>
      </c>
      <c r="AX327" s="13" t="s">
        <v>75</v>
      </c>
      <c r="AY327" s="229" t="s">
        <v>153</v>
      </c>
    </row>
    <row r="328" spans="2:51" s="14" customFormat="1" ht="12">
      <c r="B328" s="230"/>
      <c r="C328" s="231"/>
      <c r="D328" s="221" t="s">
        <v>162</v>
      </c>
      <c r="E328" s="232" t="s">
        <v>1</v>
      </c>
      <c r="F328" s="233" t="s">
        <v>387</v>
      </c>
      <c r="G328" s="231"/>
      <c r="H328" s="234">
        <v>14.94</v>
      </c>
      <c r="I328" s="235"/>
      <c r="J328" s="231"/>
      <c r="K328" s="231"/>
      <c r="L328" s="236"/>
      <c r="M328" s="237"/>
      <c r="N328" s="238"/>
      <c r="O328" s="238"/>
      <c r="P328" s="238"/>
      <c r="Q328" s="238"/>
      <c r="R328" s="238"/>
      <c r="S328" s="238"/>
      <c r="T328" s="239"/>
      <c r="AT328" s="240" t="s">
        <v>162</v>
      </c>
      <c r="AU328" s="240" t="s">
        <v>85</v>
      </c>
      <c r="AV328" s="14" t="s">
        <v>85</v>
      </c>
      <c r="AW328" s="14" t="s">
        <v>31</v>
      </c>
      <c r="AX328" s="14" t="s">
        <v>75</v>
      </c>
      <c r="AY328" s="240" t="s">
        <v>153</v>
      </c>
    </row>
    <row r="329" spans="2:51" s="13" customFormat="1" ht="12">
      <c r="B329" s="219"/>
      <c r="C329" s="220"/>
      <c r="D329" s="221" t="s">
        <v>162</v>
      </c>
      <c r="E329" s="222" t="s">
        <v>1</v>
      </c>
      <c r="F329" s="223" t="s">
        <v>380</v>
      </c>
      <c r="G329" s="220"/>
      <c r="H329" s="222" t="s">
        <v>1</v>
      </c>
      <c r="I329" s="224"/>
      <c r="J329" s="220"/>
      <c r="K329" s="220"/>
      <c r="L329" s="225"/>
      <c r="M329" s="226"/>
      <c r="N329" s="227"/>
      <c r="O329" s="227"/>
      <c r="P329" s="227"/>
      <c r="Q329" s="227"/>
      <c r="R329" s="227"/>
      <c r="S329" s="227"/>
      <c r="T329" s="228"/>
      <c r="AT329" s="229" t="s">
        <v>162</v>
      </c>
      <c r="AU329" s="229" t="s">
        <v>85</v>
      </c>
      <c r="AV329" s="13" t="s">
        <v>83</v>
      </c>
      <c r="AW329" s="13" t="s">
        <v>31</v>
      </c>
      <c r="AX329" s="13" t="s">
        <v>75</v>
      </c>
      <c r="AY329" s="229" t="s">
        <v>153</v>
      </c>
    </row>
    <row r="330" spans="2:51" s="14" customFormat="1" ht="12">
      <c r="B330" s="230"/>
      <c r="C330" s="231"/>
      <c r="D330" s="221" t="s">
        <v>162</v>
      </c>
      <c r="E330" s="232" t="s">
        <v>1</v>
      </c>
      <c r="F330" s="233" t="s">
        <v>388</v>
      </c>
      <c r="G330" s="231"/>
      <c r="H330" s="234">
        <v>-2.16</v>
      </c>
      <c r="I330" s="235"/>
      <c r="J330" s="231"/>
      <c r="K330" s="231"/>
      <c r="L330" s="236"/>
      <c r="M330" s="237"/>
      <c r="N330" s="238"/>
      <c r="O330" s="238"/>
      <c r="P330" s="238"/>
      <c r="Q330" s="238"/>
      <c r="R330" s="238"/>
      <c r="S330" s="238"/>
      <c r="T330" s="239"/>
      <c r="AT330" s="240" t="s">
        <v>162</v>
      </c>
      <c r="AU330" s="240" t="s">
        <v>85</v>
      </c>
      <c r="AV330" s="14" t="s">
        <v>85</v>
      </c>
      <c r="AW330" s="14" t="s">
        <v>31</v>
      </c>
      <c r="AX330" s="14" t="s">
        <v>75</v>
      </c>
      <c r="AY330" s="240" t="s">
        <v>153</v>
      </c>
    </row>
    <row r="331" spans="2:51" s="14" customFormat="1" ht="12">
      <c r="B331" s="230"/>
      <c r="C331" s="231"/>
      <c r="D331" s="221" t="s">
        <v>162</v>
      </c>
      <c r="E331" s="232" t="s">
        <v>1</v>
      </c>
      <c r="F331" s="233" t="s">
        <v>252</v>
      </c>
      <c r="G331" s="231"/>
      <c r="H331" s="234">
        <v>-3.24</v>
      </c>
      <c r="I331" s="235"/>
      <c r="J331" s="231"/>
      <c r="K331" s="231"/>
      <c r="L331" s="236"/>
      <c r="M331" s="237"/>
      <c r="N331" s="238"/>
      <c r="O331" s="238"/>
      <c r="P331" s="238"/>
      <c r="Q331" s="238"/>
      <c r="R331" s="238"/>
      <c r="S331" s="238"/>
      <c r="T331" s="239"/>
      <c r="AT331" s="240" t="s">
        <v>162</v>
      </c>
      <c r="AU331" s="240" t="s">
        <v>85</v>
      </c>
      <c r="AV331" s="14" t="s">
        <v>85</v>
      </c>
      <c r="AW331" s="14" t="s">
        <v>31</v>
      </c>
      <c r="AX331" s="14" t="s">
        <v>75</v>
      </c>
      <c r="AY331" s="240" t="s">
        <v>153</v>
      </c>
    </row>
    <row r="332" spans="2:51" s="15" customFormat="1" ht="12">
      <c r="B332" s="241"/>
      <c r="C332" s="242"/>
      <c r="D332" s="221" t="s">
        <v>162</v>
      </c>
      <c r="E332" s="243" t="s">
        <v>1</v>
      </c>
      <c r="F332" s="244" t="s">
        <v>169</v>
      </c>
      <c r="G332" s="242"/>
      <c r="H332" s="245">
        <v>88.415</v>
      </c>
      <c r="I332" s="246"/>
      <c r="J332" s="242"/>
      <c r="K332" s="242"/>
      <c r="L332" s="247"/>
      <c r="M332" s="248"/>
      <c r="N332" s="249"/>
      <c r="O332" s="249"/>
      <c r="P332" s="249"/>
      <c r="Q332" s="249"/>
      <c r="R332" s="249"/>
      <c r="S332" s="249"/>
      <c r="T332" s="250"/>
      <c r="AT332" s="251" t="s">
        <v>162</v>
      </c>
      <c r="AU332" s="251" t="s">
        <v>85</v>
      </c>
      <c r="AV332" s="15" t="s">
        <v>160</v>
      </c>
      <c r="AW332" s="15" t="s">
        <v>31</v>
      </c>
      <c r="AX332" s="15" t="s">
        <v>83</v>
      </c>
      <c r="AY332" s="251" t="s">
        <v>153</v>
      </c>
    </row>
    <row r="333" spans="1:65" s="2" customFormat="1" ht="21.75" customHeight="1">
      <c r="A333" s="35"/>
      <c r="B333" s="36"/>
      <c r="C333" s="263" t="s">
        <v>389</v>
      </c>
      <c r="D333" s="263" t="s">
        <v>304</v>
      </c>
      <c r="E333" s="264" t="s">
        <v>390</v>
      </c>
      <c r="F333" s="265" t="s">
        <v>391</v>
      </c>
      <c r="G333" s="266" t="s">
        <v>187</v>
      </c>
      <c r="H333" s="267">
        <v>92.836</v>
      </c>
      <c r="I333" s="268"/>
      <c r="J333" s="269">
        <f>ROUND(I333*H333,2)</f>
        <v>0</v>
      </c>
      <c r="K333" s="270"/>
      <c r="L333" s="271"/>
      <c r="M333" s="272" t="s">
        <v>1</v>
      </c>
      <c r="N333" s="273" t="s">
        <v>40</v>
      </c>
      <c r="O333" s="72"/>
      <c r="P333" s="215">
        <f>O333*H333</f>
        <v>0</v>
      </c>
      <c r="Q333" s="215">
        <v>0.003</v>
      </c>
      <c r="R333" s="215">
        <f>Q333*H333</f>
        <v>0.278508</v>
      </c>
      <c r="S333" s="215">
        <v>0</v>
      </c>
      <c r="T333" s="216">
        <f>S333*H333</f>
        <v>0</v>
      </c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R333" s="217" t="s">
        <v>221</v>
      </c>
      <c r="AT333" s="217" t="s">
        <v>304</v>
      </c>
      <c r="AU333" s="217" t="s">
        <v>85</v>
      </c>
      <c r="AY333" s="18" t="s">
        <v>153</v>
      </c>
      <c r="BE333" s="218">
        <f>IF(N333="základní",J333,0)</f>
        <v>0</v>
      </c>
      <c r="BF333" s="218">
        <f>IF(N333="snížená",J333,0)</f>
        <v>0</v>
      </c>
      <c r="BG333" s="218">
        <f>IF(N333="zákl. přenesená",J333,0)</f>
        <v>0</v>
      </c>
      <c r="BH333" s="218">
        <f>IF(N333="sníž. přenesená",J333,0)</f>
        <v>0</v>
      </c>
      <c r="BI333" s="218">
        <f>IF(N333="nulová",J333,0)</f>
        <v>0</v>
      </c>
      <c r="BJ333" s="18" t="s">
        <v>83</v>
      </c>
      <c r="BK333" s="218">
        <f>ROUND(I333*H333,2)</f>
        <v>0</v>
      </c>
      <c r="BL333" s="18" t="s">
        <v>160</v>
      </c>
      <c r="BM333" s="217" t="s">
        <v>392</v>
      </c>
    </row>
    <row r="334" spans="2:51" s="14" customFormat="1" ht="12">
      <c r="B334" s="230"/>
      <c r="C334" s="231"/>
      <c r="D334" s="221" t="s">
        <v>162</v>
      </c>
      <c r="E334" s="231"/>
      <c r="F334" s="233" t="s">
        <v>393</v>
      </c>
      <c r="G334" s="231"/>
      <c r="H334" s="234">
        <v>92.836</v>
      </c>
      <c r="I334" s="235"/>
      <c r="J334" s="231"/>
      <c r="K334" s="231"/>
      <c r="L334" s="236"/>
      <c r="M334" s="237"/>
      <c r="N334" s="238"/>
      <c r="O334" s="238"/>
      <c r="P334" s="238"/>
      <c r="Q334" s="238"/>
      <c r="R334" s="238"/>
      <c r="S334" s="238"/>
      <c r="T334" s="239"/>
      <c r="AT334" s="240" t="s">
        <v>162</v>
      </c>
      <c r="AU334" s="240" t="s">
        <v>85</v>
      </c>
      <c r="AV334" s="14" t="s">
        <v>85</v>
      </c>
      <c r="AW334" s="14" t="s">
        <v>4</v>
      </c>
      <c r="AX334" s="14" t="s">
        <v>83</v>
      </c>
      <c r="AY334" s="240" t="s">
        <v>153</v>
      </c>
    </row>
    <row r="335" spans="1:65" s="2" customFormat="1" ht="44.25" customHeight="1">
      <c r="A335" s="35"/>
      <c r="B335" s="36"/>
      <c r="C335" s="205" t="s">
        <v>394</v>
      </c>
      <c r="D335" s="205" t="s">
        <v>156</v>
      </c>
      <c r="E335" s="206" t="s">
        <v>395</v>
      </c>
      <c r="F335" s="207" t="s">
        <v>396</v>
      </c>
      <c r="G335" s="208" t="s">
        <v>187</v>
      </c>
      <c r="H335" s="209">
        <v>727.511</v>
      </c>
      <c r="I335" s="210"/>
      <c r="J335" s="211">
        <f>ROUND(I335*H335,2)</f>
        <v>0</v>
      </c>
      <c r="K335" s="212"/>
      <c r="L335" s="40"/>
      <c r="M335" s="213" t="s">
        <v>1</v>
      </c>
      <c r="N335" s="214" t="s">
        <v>40</v>
      </c>
      <c r="O335" s="72"/>
      <c r="P335" s="215">
        <f>O335*H335</f>
        <v>0</v>
      </c>
      <c r="Q335" s="215">
        <v>0.0086</v>
      </c>
      <c r="R335" s="215">
        <f>Q335*H335</f>
        <v>6.2565946</v>
      </c>
      <c r="S335" s="215">
        <v>0</v>
      </c>
      <c r="T335" s="216">
        <f>S335*H335</f>
        <v>0</v>
      </c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R335" s="217" t="s">
        <v>160</v>
      </c>
      <c r="AT335" s="217" t="s">
        <v>156</v>
      </c>
      <c r="AU335" s="217" t="s">
        <v>85</v>
      </c>
      <c r="AY335" s="18" t="s">
        <v>153</v>
      </c>
      <c r="BE335" s="218">
        <f>IF(N335="základní",J335,0)</f>
        <v>0</v>
      </c>
      <c r="BF335" s="218">
        <f>IF(N335="snížená",J335,0)</f>
        <v>0</v>
      </c>
      <c r="BG335" s="218">
        <f>IF(N335="zákl. přenesená",J335,0)</f>
        <v>0</v>
      </c>
      <c r="BH335" s="218">
        <f>IF(N335="sníž. přenesená",J335,0)</f>
        <v>0</v>
      </c>
      <c r="BI335" s="218">
        <f>IF(N335="nulová",J335,0)</f>
        <v>0</v>
      </c>
      <c r="BJ335" s="18" t="s">
        <v>83</v>
      </c>
      <c r="BK335" s="218">
        <f>ROUND(I335*H335,2)</f>
        <v>0</v>
      </c>
      <c r="BL335" s="18" t="s">
        <v>160</v>
      </c>
      <c r="BM335" s="217" t="s">
        <v>397</v>
      </c>
    </row>
    <row r="336" spans="2:51" s="13" customFormat="1" ht="12">
      <c r="B336" s="219"/>
      <c r="C336" s="220"/>
      <c r="D336" s="221" t="s">
        <v>162</v>
      </c>
      <c r="E336" s="222" t="s">
        <v>1</v>
      </c>
      <c r="F336" s="223" t="s">
        <v>398</v>
      </c>
      <c r="G336" s="220"/>
      <c r="H336" s="222" t="s">
        <v>1</v>
      </c>
      <c r="I336" s="224"/>
      <c r="J336" s="220"/>
      <c r="K336" s="220"/>
      <c r="L336" s="225"/>
      <c r="M336" s="226"/>
      <c r="N336" s="227"/>
      <c r="O336" s="227"/>
      <c r="P336" s="227"/>
      <c r="Q336" s="227"/>
      <c r="R336" s="227"/>
      <c r="S336" s="227"/>
      <c r="T336" s="228"/>
      <c r="AT336" s="229" t="s">
        <v>162</v>
      </c>
      <c r="AU336" s="229" t="s">
        <v>85</v>
      </c>
      <c r="AV336" s="13" t="s">
        <v>83</v>
      </c>
      <c r="AW336" s="13" t="s">
        <v>31</v>
      </c>
      <c r="AX336" s="13" t="s">
        <v>75</v>
      </c>
      <c r="AY336" s="229" t="s">
        <v>153</v>
      </c>
    </row>
    <row r="337" spans="2:51" s="13" customFormat="1" ht="12">
      <c r="B337" s="219"/>
      <c r="C337" s="220"/>
      <c r="D337" s="221" t="s">
        <v>162</v>
      </c>
      <c r="E337" s="222" t="s">
        <v>1</v>
      </c>
      <c r="F337" s="223" t="s">
        <v>301</v>
      </c>
      <c r="G337" s="220"/>
      <c r="H337" s="222" t="s">
        <v>1</v>
      </c>
      <c r="I337" s="224"/>
      <c r="J337" s="220"/>
      <c r="K337" s="220"/>
      <c r="L337" s="225"/>
      <c r="M337" s="226"/>
      <c r="N337" s="227"/>
      <c r="O337" s="227"/>
      <c r="P337" s="227"/>
      <c r="Q337" s="227"/>
      <c r="R337" s="227"/>
      <c r="S337" s="227"/>
      <c r="T337" s="228"/>
      <c r="AT337" s="229" t="s">
        <v>162</v>
      </c>
      <c r="AU337" s="229" t="s">
        <v>85</v>
      </c>
      <c r="AV337" s="13" t="s">
        <v>83</v>
      </c>
      <c r="AW337" s="13" t="s">
        <v>31</v>
      </c>
      <c r="AX337" s="13" t="s">
        <v>75</v>
      </c>
      <c r="AY337" s="229" t="s">
        <v>153</v>
      </c>
    </row>
    <row r="338" spans="2:51" s="14" customFormat="1" ht="12">
      <c r="B338" s="230"/>
      <c r="C338" s="231"/>
      <c r="D338" s="221" t="s">
        <v>162</v>
      </c>
      <c r="E338" s="232" t="s">
        <v>1</v>
      </c>
      <c r="F338" s="233" t="s">
        <v>399</v>
      </c>
      <c r="G338" s="231"/>
      <c r="H338" s="234">
        <v>82.228</v>
      </c>
      <c r="I338" s="235"/>
      <c r="J338" s="231"/>
      <c r="K338" s="231"/>
      <c r="L338" s="236"/>
      <c r="M338" s="237"/>
      <c r="N338" s="238"/>
      <c r="O338" s="238"/>
      <c r="P338" s="238"/>
      <c r="Q338" s="238"/>
      <c r="R338" s="238"/>
      <c r="S338" s="238"/>
      <c r="T338" s="239"/>
      <c r="AT338" s="240" t="s">
        <v>162</v>
      </c>
      <c r="AU338" s="240" t="s">
        <v>85</v>
      </c>
      <c r="AV338" s="14" t="s">
        <v>85</v>
      </c>
      <c r="AW338" s="14" t="s">
        <v>31</v>
      </c>
      <c r="AX338" s="14" t="s">
        <v>75</v>
      </c>
      <c r="AY338" s="240" t="s">
        <v>153</v>
      </c>
    </row>
    <row r="339" spans="2:51" s="14" customFormat="1" ht="12">
      <c r="B339" s="230"/>
      <c r="C339" s="231"/>
      <c r="D339" s="221" t="s">
        <v>162</v>
      </c>
      <c r="E339" s="232" t="s">
        <v>1</v>
      </c>
      <c r="F339" s="233" t="s">
        <v>400</v>
      </c>
      <c r="G339" s="231"/>
      <c r="H339" s="234">
        <v>219.639</v>
      </c>
      <c r="I339" s="235"/>
      <c r="J339" s="231"/>
      <c r="K339" s="231"/>
      <c r="L339" s="236"/>
      <c r="M339" s="237"/>
      <c r="N339" s="238"/>
      <c r="O339" s="238"/>
      <c r="P339" s="238"/>
      <c r="Q339" s="238"/>
      <c r="R339" s="238"/>
      <c r="S339" s="238"/>
      <c r="T339" s="239"/>
      <c r="AT339" s="240" t="s">
        <v>162</v>
      </c>
      <c r="AU339" s="240" t="s">
        <v>85</v>
      </c>
      <c r="AV339" s="14" t="s">
        <v>85</v>
      </c>
      <c r="AW339" s="14" t="s">
        <v>31</v>
      </c>
      <c r="AX339" s="14" t="s">
        <v>75</v>
      </c>
      <c r="AY339" s="240" t="s">
        <v>153</v>
      </c>
    </row>
    <row r="340" spans="2:51" s="14" customFormat="1" ht="12">
      <c r="B340" s="230"/>
      <c r="C340" s="231"/>
      <c r="D340" s="221" t="s">
        <v>162</v>
      </c>
      <c r="E340" s="232" t="s">
        <v>1</v>
      </c>
      <c r="F340" s="233" t="s">
        <v>401</v>
      </c>
      <c r="G340" s="231"/>
      <c r="H340" s="234">
        <v>-34.32</v>
      </c>
      <c r="I340" s="235"/>
      <c r="J340" s="231"/>
      <c r="K340" s="231"/>
      <c r="L340" s="236"/>
      <c r="M340" s="237"/>
      <c r="N340" s="238"/>
      <c r="O340" s="238"/>
      <c r="P340" s="238"/>
      <c r="Q340" s="238"/>
      <c r="R340" s="238"/>
      <c r="S340" s="238"/>
      <c r="T340" s="239"/>
      <c r="AT340" s="240" t="s">
        <v>162</v>
      </c>
      <c r="AU340" s="240" t="s">
        <v>85</v>
      </c>
      <c r="AV340" s="14" t="s">
        <v>85</v>
      </c>
      <c r="AW340" s="14" t="s">
        <v>31</v>
      </c>
      <c r="AX340" s="14" t="s">
        <v>75</v>
      </c>
      <c r="AY340" s="240" t="s">
        <v>153</v>
      </c>
    </row>
    <row r="341" spans="2:51" s="14" customFormat="1" ht="12">
      <c r="B341" s="230"/>
      <c r="C341" s="231"/>
      <c r="D341" s="221" t="s">
        <v>162</v>
      </c>
      <c r="E341" s="232" t="s">
        <v>1</v>
      </c>
      <c r="F341" s="233" t="s">
        <v>402</v>
      </c>
      <c r="G341" s="231"/>
      <c r="H341" s="234">
        <v>111.74</v>
      </c>
      <c r="I341" s="235"/>
      <c r="J341" s="231"/>
      <c r="K341" s="231"/>
      <c r="L341" s="236"/>
      <c r="M341" s="237"/>
      <c r="N341" s="238"/>
      <c r="O341" s="238"/>
      <c r="P341" s="238"/>
      <c r="Q341" s="238"/>
      <c r="R341" s="238"/>
      <c r="S341" s="238"/>
      <c r="T341" s="239"/>
      <c r="AT341" s="240" t="s">
        <v>162</v>
      </c>
      <c r="AU341" s="240" t="s">
        <v>85</v>
      </c>
      <c r="AV341" s="14" t="s">
        <v>85</v>
      </c>
      <c r="AW341" s="14" t="s">
        <v>31</v>
      </c>
      <c r="AX341" s="14" t="s">
        <v>75</v>
      </c>
      <c r="AY341" s="240" t="s">
        <v>153</v>
      </c>
    </row>
    <row r="342" spans="2:51" s="14" customFormat="1" ht="12">
      <c r="B342" s="230"/>
      <c r="C342" s="231"/>
      <c r="D342" s="221" t="s">
        <v>162</v>
      </c>
      <c r="E342" s="232" t="s">
        <v>1</v>
      </c>
      <c r="F342" s="233" t="s">
        <v>403</v>
      </c>
      <c r="G342" s="231"/>
      <c r="H342" s="234">
        <v>-9.43</v>
      </c>
      <c r="I342" s="235"/>
      <c r="J342" s="231"/>
      <c r="K342" s="231"/>
      <c r="L342" s="236"/>
      <c r="M342" s="237"/>
      <c r="N342" s="238"/>
      <c r="O342" s="238"/>
      <c r="P342" s="238"/>
      <c r="Q342" s="238"/>
      <c r="R342" s="238"/>
      <c r="S342" s="238"/>
      <c r="T342" s="239"/>
      <c r="AT342" s="240" t="s">
        <v>162</v>
      </c>
      <c r="AU342" s="240" t="s">
        <v>85</v>
      </c>
      <c r="AV342" s="14" t="s">
        <v>85</v>
      </c>
      <c r="AW342" s="14" t="s">
        <v>31</v>
      </c>
      <c r="AX342" s="14" t="s">
        <v>75</v>
      </c>
      <c r="AY342" s="240" t="s">
        <v>153</v>
      </c>
    </row>
    <row r="343" spans="2:51" s="13" customFormat="1" ht="12">
      <c r="B343" s="219"/>
      <c r="C343" s="220"/>
      <c r="D343" s="221" t="s">
        <v>162</v>
      </c>
      <c r="E343" s="222" t="s">
        <v>1</v>
      </c>
      <c r="F343" s="223" t="s">
        <v>380</v>
      </c>
      <c r="G343" s="220"/>
      <c r="H343" s="222" t="s">
        <v>1</v>
      </c>
      <c r="I343" s="224"/>
      <c r="J343" s="220"/>
      <c r="K343" s="220"/>
      <c r="L343" s="225"/>
      <c r="M343" s="226"/>
      <c r="N343" s="227"/>
      <c r="O343" s="227"/>
      <c r="P343" s="227"/>
      <c r="Q343" s="227"/>
      <c r="R343" s="227"/>
      <c r="S343" s="227"/>
      <c r="T343" s="228"/>
      <c r="AT343" s="229" t="s">
        <v>162</v>
      </c>
      <c r="AU343" s="229" t="s">
        <v>85</v>
      </c>
      <c r="AV343" s="13" t="s">
        <v>83</v>
      </c>
      <c r="AW343" s="13" t="s">
        <v>31</v>
      </c>
      <c r="AX343" s="13" t="s">
        <v>75</v>
      </c>
      <c r="AY343" s="229" t="s">
        <v>153</v>
      </c>
    </row>
    <row r="344" spans="2:51" s="14" customFormat="1" ht="12">
      <c r="B344" s="230"/>
      <c r="C344" s="231"/>
      <c r="D344" s="221" t="s">
        <v>162</v>
      </c>
      <c r="E344" s="232" t="s">
        <v>1</v>
      </c>
      <c r="F344" s="233" t="s">
        <v>404</v>
      </c>
      <c r="G344" s="231"/>
      <c r="H344" s="234">
        <v>-3.416</v>
      </c>
      <c r="I344" s="235"/>
      <c r="J344" s="231"/>
      <c r="K344" s="231"/>
      <c r="L344" s="236"/>
      <c r="M344" s="237"/>
      <c r="N344" s="238"/>
      <c r="O344" s="238"/>
      <c r="P344" s="238"/>
      <c r="Q344" s="238"/>
      <c r="R344" s="238"/>
      <c r="S344" s="238"/>
      <c r="T344" s="239"/>
      <c r="AT344" s="240" t="s">
        <v>162</v>
      </c>
      <c r="AU344" s="240" t="s">
        <v>85</v>
      </c>
      <c r="AV344" s="14" t="s">
        <v>85</v>
      </c>
      <c r="AW344" s="14" t="s">
        <v>31</v>
      </c>
      <c r="AX344" s="14" t="s">
        <v>75</v>
      </c>
      <c r="AY344" s="240" t="s">
        <v>153</v>
      </c>
    </row>
    <row r="345" spans="2:51" s="14" customFormat="1" ht="12">
      <c r="B345" s="230"/>
      <c r="C345" s="231"/>
      <c r="D345" s="221" t="s">
        <v>162</v>
      </c>
      <c r="E345" s="232" t="s">
        <v>1</v>
      </c>
      <c r="F345" s="233" t="s">
        <v>405</v>
      </c>
      <c r="G345" s="231"/>
      <c r="H345" s="234">
        <v>-11.88</v>
      </c>
      <c r="I345" s="235"/>
      <c r="J345" s="231"/>
      <c r="K345" s="231"/>
      <c r="L345" s="236"/>
      <c r="M345" s="237"/>
      <c r="N345" s="238"/>
      <c r="O345" s="238"/>
      <c r="P345" s="238"/>
      <c r="Q345" s="238"/>
      <c r="R345" s="238"/>
      <c r="S345" s="238"/>
      <c r="T345" s="239"/>
      <c r="AT345" s="240" t="s">
        <v>162</v>
      </c>
      <c r="AU345" s="240" t="s">
        <v>85</v>
      </c>
      <c r="AV345" s="14" t="s">
        <v>85</v>
      </c>
      <c r="AW345" s="14" t="s">
        <v>31</v>
      </c>
      <c r="AX345" s="14" t="s">
        <v>75</v>
      </c>
      <c r="AY345" s="240" t="s">
        <v>153</v>
      </c>
    </row>
    <row r="346" spans="2:51" s="14" customFormat="1" ht="12">
      <c r="B346" s="230"/>
      <c r="C346" s="231"/>
      <c r="D346" s="221" t="s">
        <v>162</v>
      </c>
      <c r="E346" s="232" t="s">
        <v>1</v>
      </c>
      <c r="F346" s="233" t="s">
        <v>406</v>
      </c>
      <c r="G346" s="231"/>
      <c r="H346" s="234">
        <v>-4.32</v>
      </c>
      <c r="I346" s="235"/>
      <c r="J346" s="231"/>
      <c r="K346" s="231"/>
      <c r="L346" s="236"/>
      <c r="M346" s="237"/>
      <c r="N346" s="238"/>
      <c r="O346" s="238"/>
      <c r="P346" s="238"/>
      <c r="Q346" s="238"/>
      <c r="R346" s="238"/>
      <c r="S346" s="238"/>
      <c r="T346" s="239"/>
      <c r="AT346" s="240" t="s">
        <v>162</v>
      </c>
      <c r="AU346" s="240" t="s">
        <v>85</v>
      </c>
      <c r="AV346" s="14" t="s">
        <v>85</v>
      </c>
      <c r="AW346" s="14" t="s">
        <v>31</v>
      </c>
      <c r="AX346" s="14" t="s">
        <v>75</v>
      </c>
      <c r="AY346" s="240" t="s">
        <v>153</v>
      </c>
    </row>
    <row r="347" spans="2:51" s="14" customFormat="1" ht="12">
      <c r="B347" s="230"/>
      <c r="C347" s="231"/>
      <c r="D347" s="221" t="s">
        <v>162</v>
      </c>
      <c r="E347" s="232" t="s">
        <v>1</v>
      </c>
      <c r="F347" s="233" t="s">
        <v>407</v>
      </c>
      <c r="G347" s="231"/>
      <c r="H347" s="234">
        <v>-30.24</v>
      </c>
      <c r="I347" s="235"/>
      <c r="J347" s="231"/>
      <c r="K347" s="231"/>
      <c r="L347" s="236"/>
      <c r="M347" s="237"/>
      <c r="N347" s="238"/>
      <c r="O347" s="238"/>
      <c r="P347" s="238"/>
      <c r="Q347" s="238"/>
      <c r="R347" s="238"/>
      <c r="S347" s="238"/>
      <c r="T347" s="239"/>
      <c r="AT347" s="240" t="s">
        <v>162</v>
      </c>
      <c r="AU347" s="240" t="s">
        <v>85</v>
      </c>
      <c r="AV347" s="14" t="s">
        <v>85</v>
      </c>
      <c r="AW347" s="14" t="s">
        <v>31</v>
      </c>
      <c r="AX347" s="14" t="s">
        <v>75</v>
      </c>
      <c r="AY347" s="240" t="s">
        <v>153</v>
      </c>
    </row>
    <row r="348" spans="2:51" s="14" customFormat="1" ht="12">
      <c r="B348" s="230"/>
      <c r="C348" s="231"/>
      <c r="D348" s="221" t="s">
        <v>162</v>
      </c>
      <c r="E348" s="232" t="s">
        <v>1</v>
      </c>
      <c r="F348" s="233" t="s">
        <v>408</v>
      </c>
      <c r="G348" s="231"/>
      <c r="H348" s="234">
        <v>-9.45</v>
      </c>
      <c r="I348" s="235"/>
      <c r="J348" s="231"/>
      <c r="K348" s="231"/>
      <c r="L348" s="236"/>
      <c r="M348" s="237"/>
      <c r="N348" s="238"/>
      <c r="O348" s="238"/>
      <c r="P348" s="238"/>
      <c r="Q348" s="238"/>
      <c r="R348" s="238"/>
      <c r="S348" s="238"/>
      <c r="T348" s="239"/>
      <c r="AT348" s="240" t="s">
        <v>162</v>
      </c>
      <c r="AU348" s="240" t="s">
        <v>85</v>
      </c>
      <c r="AV348" s="14" t="s">
        <v>85</v>
      </c>
      <c r="AW348" s="14" t="s">
        <v>31</v>
      </c>
      <c r="AX348" s="14" t="s">
        <v>75</v>
      </c>
      <c r="AY348" s="240" t="s">
        <v>153</v>
      </c>
    </row>
    <row r="349" spans="2:51" s="14" customFormat="1" ht="12">
      <c r="B349" s="230"/>
      <c r="C349" s="231"/>
      <c r="D349" s="221" t="s">
        <v>162</v>
      </c>
      <c r="E349" s="232" t="s">
        <v>1</v>
      </c>
      <c r="F349" s="233" t="s">
        <v>409</v>
      </c>
      <c r="G349" s="231"/>
      <c r="H349" s="234">
        <v>-15.12</v>
      </c>
      <c r="I349" s="235"/>
      <c r="J349" s="231"/>
      <c r="K349" s="231"/>
      <c r="L349" s="236"/>
      <c r="M349" s="237"/>
      <c r="N349" s="238"/>
      <c r="O349" s="238"/>
      <c r="P349" s="238"/>
      <c r="Q349" s="238"/>
      <c r="R349" s="238"/>
      <c r="S349" s="238"/>
      <c r="T349" s="239"/>
      <c r="AT349" s="240" t="s">
        <v>162</v>
      </c>
      <c r="AU349" s="240" t="s">
        <v>85</v>
      </c>
      <c r="AV349" s="14" t="s">
        <v>85</v>
      </c>
      <c r="AW349" s="14" t="s">
        <v>31</v>
      </c>
      <c r="AX349" s="14" t="s">
        <v>75</v>
      </c>
      <c r="AY349" s="240" t="s">
        <v>153</v>
      </c>
    </row>
    <row r="350" spans="2:51" s="16" customFormat="1" ht="12">
      <c r="B350" s="252"/>
      <c r="C350" s="253"/>
      <c r="D350" s="221" t="s">
        <v>162</v>
      </c>
      <c r="E350" s="254" t="s">
        <v>1</v>
      </c>
      <c r="F350" s="255" t="s">
        <v>286</v>
      </c>
      <c r="G350" s="253"/>
      <c r="H350" s="256">
        <v>295.431</v>
      </c>
      <c r="I350" s="257"/>
      <c r="J350" s="253"/>
      <c r="K350" s="253"/>
      <c r="L350" s="258"/>
      <c r="M350" s="259"/>
      <c r="N350" s="260"/>
      <c r="O350" s="260"/>
      <c r="P350" s="260"/>
      <c r="Q350" s="260"/>
      <c r="R350" s="260"/>
      <c r="S350" s="260"/>
      <c r="T350" s="261"/>
      <c r="AT350" s="262" t="s">
        <v>162</v>
      </c>
      <c r="AU350" s="262" t="s">
        <v>85</v>
      </c>
      <c r="AV350" s="16" t="s">
        <v>154</v>
      </c>
      <c r="AW350" s="16" t="s">
        <v>31</v>
      </c>
      <c r="AX350" s="16" t="s">
        <v>75</v>
      </c>
      <c r="AY350" s="262" t="s">
        <v>153</v>
      </c>
    </row>
    <row r="351" spans="2:51" s="13" customFormat="1" ht="12">
      <c r="B351" s="219"/>
      <c r="C351" s="220"/>
      <c r="D351" s="221" t="s">
        <v>162</v>
      </c>
      <c r="E351" s="222" t="s">
        <v>1</v>
      </c>
      <c r="F351" s="223" t="s">
        <v>329</v>
      </c>
      <c r="G351" s="220"/>
      <c r="H351" s="222" t="s">
        <v>1</v>
      </c>
      <c r="I351" s="224"/>
      <c r="J351" s="220"/>
      <c r="K351" s="220"/>
      <c r="L351" s="225"/>
      <c r="M351" s="226"/>
      <c r="N351" s="227"/>
      <c r="O351" s="227"/>
      <c r="P351" s="227"/>
      <c r="Q351" s="227"/>
      <c r="R351" s="227"/>
      <c r="S351" s="227"/>
      <c r="T351" s="228"/>
      <c r="AT351" s="229" t="s">
        <v>162</v>
      </c>
      <c r="AU351" s="229" t="s">
        <v>85</v>
      </c>
      <c r="AV351" s="13" t="s">
        <v>83</v>
      </c>
      <c r="AW351" s="13" t="s">
        <v>31</v>
      </c>
      <c r="AX351" s="13" t="s">
        <v>75</v>
      </c>
      <c r="AY351" s="229" t="s">
        <v>153</v>
      </c>
    </row>
    <row r="352" spans="2:51" s="14" customFormat="1" ht="12">
      <c r="B352" s="230"/>
      <c r="C352" s="231"/>
      <c r="D352" s="221" t="s">
        <v>162</v>
      </c>
      <c r="E352" s="232" t="s">
        <v>1</v>
      </c>
      <c r="F352" s="233" t="s">
        <v>410</v>
      </c>
      <c r="G352" s="231"/>
      <c r="H352" s="234">
        <v>289.624</v>
      </c>
      <c r="I352" s="235"/>
      <c r="J352" s="231"/>
      <c r="K352" s="231"/>
      <c r="L352" s="236"/>
      <c r="M352" s="237"/>
      <c r="N352" s="238"/>
      <c r="O352" s="238"/>
      <c r="P352" s="238"/>
      <c r="Q352" s="238"/>
      <c r="R352" s="238"/>
      <c r="S352" s="238"/>
      <c r="T352" s="239"/>
      <c r="AT352" s="240" t="s">
        <v>162</v>
      </c>
      <c r="AU352" s="240" t="s">
        <v>85</v>
      </c>
      <c r="AV352" s="14" t="s">
        <v>85</v>
      </c>
      <c r="AW352" s="14" t="s">
        <v>31</v>
      </c>
      <c r="AX352" s="14" t="s">
        <v>75</v>
      </c>
      <c r="AY352" s="240" t="s">
        <v>153</v>
      </c>
    </row>
    <row r="353" spans="2:51" s="14" customFormat="1" ht="12">
      <c r="B353" s="230"/>
      <c r="C353" s="231"/>
      <c r="D353" s="221" t="s">
        <v>162</v>
      </c>
      <c r="E353" s="232" t="s">
        <v>1</v>
      </c>
      <c r="F353" s="233" t="s">
        <v>411</v>
      </c>
      <c r="G353" s="231"/>
      <c r="H353" s="234">
        <v>77.559</v>
      </c>
      <c r="I353" s="235"/>
      <c r="J353" s="231"/>
      <c r="K353" s="231"/>
      <c r="L353" s="236"/>
      <c r="M353" s="237"/>
      <c r="N353" s="238"/>
      <c r="O353" s="238"/>
      <c r="P353" s="238"/>
      <c r="Q353" s="238"/>
      <c r="R353" s="238"/>
      <c r="S353" s="238"/>
      <c r="T353" s="239"/>
      <c r="AT353" s="240" t="s">
        <v>162</v>
      </c>
      <c r="AU353" s="240" t="s">
        <v>85</v>
      </c>
      <c r="AV353" s="14" t="s">
        <v>85</v>
      </c>
      <c r="AW353" s="14" t="s">
        <v>31</v>
      </c>
      <c r="AX353" s="14" t="s">
        <v>75</v>
      </c>
      <c r="AY353" s="240" t="s">
        <v>153</v>
      </c>
    </row>
    <row r="354" spans="2:51" s="13" customFormat="1" ht="12">
      <c r="B354" s="219"/>
      <c r="C354" s="220"/>
      <c r="D354" s="221" t="s">
        <v>162</v>
      </c>
      <c r="E354" s="222" t="s">
        <v>1</v>
      </c>
      <c r="F354" s="223" t="s">
        <v>380</v>
      </c>
      <c r="G354" s="220"/>
      <c r="H354" s="222" t="s">
        <v>1</v>
      </c>
      <c r="I354" s="224"/>
      <c r="J354" s="220"/>
      <c r="K354" s="220"/>
      <c r="L354" s="225"/>
      <c r="M354" s="226"/>
      <c r="N354" s="227"/>
      <c r="O354" s="227"/>
      <c r="P354" s="227"/>
      <c r="Q354" s="227"/>
      <c r="R354" s="227"/>
      <c r="S354" s="227"/>
      <c r="T354" s="228"/>
      <c r="AT354" s="229" t="s">
        <v>162</v>
      </c>
      <c r="AU354" s="229" t="s">
        <v>85</v>
      </c>
      <c r="AV354" s="13" t="s">
        <v>83</v>
      </c>
      <c r="AW354" s="13" t="s">
        <v>31</v>
      </c>
      <c r="AX354" s="13" t="s">
        <v>75</v>
      </c>
      <c r="AY354" s="229" t="s">
        <v>153</v>
      </c>
    </row>
    <row r="355" spans="2:51" s="14" customFormat="1" ht="12">
      <c r="B355" s="230"/>
      <c r="C355" s="231"/>
      <c r="D355" s="221" t="s">
        <v>162</v>
      </c>
      <c r="E355" s="232" t="s">
        <v>1</v>
      </c>
      <c r="F355" s="233" t="s">
        <v>412</v>
      </c>
      <c r="G355" s="231"/>
      <c r="H355" s="234">
        <v>-100.8</v>
      </c>
      <c r="I355" s="235"/>
      <c r="J355" s="231"/>
      <c r="K355" s="231"/>
      <c r="L355" s="236"/>
      <c r="M355" s="237"/>
      <c r="N355" s="238"/>
      <c r="O355" s="238"/>
      <c r="P355" s="238"/>
      <c r="Q355" s="238"/>
      <c r="R355" s="238"/>
      <c r="S355" s="238"/>
      <c r="T355" s="239"/>
      <c r="AT355" s="240" t="s">
        <v>162</v>
      </c>
      <c r="AU355" s="240" t="s">
        <v>85</v>
      </c>
      <c r="AV355" s="14" t="s">
        <v>85</v>
      </c>
      <c r="AW355" s="14" t="s">
        <v>31</v>
      </c>
      <c r="AX355" s="14" t="s">
        <v>75</v>
      </c>
      <c r="AY355" s="240" t="s">
        <v>153</v>
      </c>
    </row>
    <row r="356" spans="2:51" s="16" customFormat="1" ht="12">
      <c r="B356" s="252"/>
      <c r="C356" s="253"/>
      <c r="D356" s="221" t="s">
        <v>162</v>
      </c>
      <c r="E356" s="254" t="s">
        <v>1</v>
      </c>
      <c r="F356" s="255" t="s">
        <v>286</v>
      </c>
      <c r="G356" s="253"/>
      <c r="H356" s="256">
        <v>266.383</v>
      </c>
      <c r="I356" s="257"/>
      <c r="J356" s="253"/>
      <c r="K356" s="253"/>
      <c r="L356" s="258"/>
      <c r="M356" s="259"/>
      <c r="N356" s="260"/>
      <c r="O356" s="260"/>
      <c r="P356" s="260"/>
      <c r="Q356" s="260"/>
      <c r="R356" s="260"/>
      <c r="S356" s="260"/>
      <c r="T356" s="261"/>
      <c r="AT356" s="262" t="s">
        <v>162</v>
      </c>
      <c r="AU356" s="262" t="s">
        <v>85</v>
      </c>
      <c r="AV356" s="16" t="s">
        <v>154</v>
      </c>
      <c r="AW356" s="16" t="s">
        <v>31</v>
      </c>
      <c r="AX356" s="16" t="s">
        <v>75</v>
      </c>
      <c r="AY356" s="262" t="s">
        <v>153</v>
      </c>
    </row>
    <row r="357" spans="2:51" s="13" customFormat="1" ht="12">
      <c r="B357" s="219"/>
      <c r="C357" s="220"/>
      <c r="D357" s="221" t="s">
        <v>162</v>
      </c>
      <c r="E357" s="222" t="s">
        <v>1</v>
      </c>
      <c r="F357" s="223" t="s">
        <v>332</v>
      </c>
      <c r="G357" s="220"/>
      <c r="H357" s="222" t="s">
        <v>1</v>
      </c>
      <c r="I357" s="224"/>
      <c r="J357" s="220"/>
      <c r="K357" s="220"/>
      <c r="L357" s="225"/>
      <c r="M357" s="226"/>
      <c r="N357" s="227"/>
      <c r="O357" s="227"/>
      <c r="P357" s="227"/>
      <c r="Q357" s="227"/>
      <c r="R357" s="227"/>
      <c r="S357" s="227"/>
      <c r="T357" s="228"/>
      <c r="AT357" s="229" t="s">
        <v>162</v>
      </c>
      <c r="AU357" s="229" t="s">
        <v>85</v>
      </c>
      <c r="AV357" s="13" t="s">
        <v>83</v>
      </c>
      <c r="AW357" s="13" t="s">
        <v>31</v>
      </c>
      <c r="AX357" s="13" t="s">
        <v>75</v>
      </c>
      <c r="AY357" s="229" t="s">
        <v>153</v>
      </c>
    </row>
    <row r="358" spans="2:51" s="14" customFormat="1" ht="12">
      <c r="B358" s="230"/>
      <c r="C358" s="231"/>
      <c r="D358" s="221" t="s">
        <v>162</v>
      </c>
      <c r="E358" s="232" t="s">
        <v>1</v>
      </c>
      <c r="F358" s="233" t="s">
        <v>413</v>
      </c>
      <c r="G358" s="231"/>
      <c r="H358" s="234">
        <v>58.45</v>
      </c>
      <c r="I358" s="235"/>
      <c r="J358" s="231"/>
      <c r="K358" s="231"/>
      <c r="L358" s="236"/>
      <c r="M358" s="237"/>
      <c r="N358" s="238"/>
      <c r="O358" s="238"/>
      <c r="P358" s="238"/>
      <c r="Q358" s="238"/>
      <c r="R358" s="238"/>
      <c r="S358" s="238"/>
      <c r="T358" s="239"/>
      <c r="AT358" s="240" t="s">
        <v>162</v>
      </c>
      <c r="AU358" s="240" t="s">
        <v>85</v>
      </c>
      <c r="AV358" s="14" t="s">
        <v>85</v>
      </c>
      <c r="AW358" s="14" t="s">
        <v>31</v>
      </c>
      <c r="AX358" s="14" t="s">
        <v>75</v>
      </c>
      <c r="AY358" s="240" t="s">
        <v>153</v>
      </c>
    </row>
    <row r="359" spans="2:51" s="14" customFormat="1" ht="12">
      <c r="B359" s="230"/>
      <c r="C359" s="231"/>
      <c r="D359" s="221" t="s">
        <v>162</v>
      </c>
      <c r="E359" s="232" t="s">
        <v>1</v>
      </c>
      <c r="F359" s="233" t="s">
        <v>414</v>
      </c>
      <c r="G359" s="231"/>
      <c r="H359" s="234">
        <v>41.325</v>
      </c>
      <c r="I359" s="235"/>
      <c r="J359" s="231"/>
      <c r="K359" s="231"/>
      <c r="L359" s="236"/>
      <c r="M359" s="237"/>
      <c r="N359" s="238"/>
      <c r="O359" s="238"/>
      <c r="P359" s="238"/>
      <c r="Q359" s="238"/>
      <c r="R359" s="238"/>
      <c r="S359" s="238"/>
      <c r="T359" s="239"/>
      <c r="AT359" s="240" t="s">
        <v>162</v>
      </c>
      <c r="AU359" s="240" t="s">
        <v>85</v>
      </c>
      <c r="AV359" s="14" t="s">
        <v>85</v>
      </c>
      <c r="AW359" s="14" t="s">
        <v>31</v>
      </c>
      <c r="AX359" s="14" t="s">
        <v>75</v>
      </c>
      <c r="AY359" s="240" t="s">
        <v>153</v>
      </c>
    </row>
    <row r="360" spans="2:51" s="14" customFormat="1" ht="12">
      <c r="B360" s="230"/>
      <c r="C360" s="231"/>
      <c r="D360" s="221" t="s">
        <v>162</v>
      </c>
      <c r="E360" s="232" t="s">
        <v>1</v>
      </c>
      <c r="F360" s="233" t="s">
        <v>415</v>
      </c>
      <c r="G360" s="231"/>
      <c r="H360" s="234">
        <v>58.605</v>
      </c>
      <c r="I360" s="235"/>
      <c r="J360" s="231"/>
      <c r="K360" s="231"/>
      <c r="L360" s="236"/>
      <c r="M360" s="237"/>
      <c r="N360" s="238"/>
      <c r="O360" s="238"/>
      <c r="P360" s="238"/>
      <c r="Q360" s="238"/>
      <c r="R360" s="238"/>
      <c r="S360" s="238"/>
      <c r="T360" s="239"/>
      <c r="AT360" s="240" t="s">
        <v>162</v>
      </c>
      <c r="AU360" s="240" t="s">
        <v>85</v>
      </c>
      <c r="AV360" s="14" t="s">
        <v>85</v>
      </c>
      <c r="AW360" s="14" t="s">
        <v>31</v>
      </c>
      <c r="AX360" s="14" t="s">
        <v>75</v>
      </c>
      <c r="AY360" s="240" t="s">
        <v>153</v>
      </c>
    </row>
    <row r="361" spans="2:51" s="13" customFormat="1" ht="12">
      <c r="B361" s="219"/>
      <c r="C361" s="220"/>
      <c r="D361" s="221" t="s">
        <v>162</v>
      </c>
      <c r="E361" s="222" t="s">
        <v>1</v>
      </c>
      <c r="F361" s="223" t="s">
        <v>380</v>
      </c>
      <c r="G361" s="220"/>
      <c r="H361" s="222" t="s">
        <v>1</v>
      </c>
      <c r="I361" s="224"/>
      <c r="J361" s="220"/>
      <c r="K361" s="220"/>
      <c r="L361" s="225"/>
      <c r="M361" s="226"/>
      <c r="N361" s="227"/>
      <c r="O361" s="227"/>
      <c r="P361" s="227"/>
      <c r="Q361" s="227"/>
      <c r="R361" s="227"/>
      <c r="S361" s="227"/>
      <c r="T361" s="228"/>
      <c r="AT361" s="229" t="s">
        <v>162</v>
      </c>
      <c r="AU361" s="229" t="s">
        <v>85</v>
      </c>
      <c r="AV361" s="13" t="s">
        <v>83</v>
      </c>
      <c r="AW361" s="13" t="s">
        <v>31</v>
      </c>
      <c r="AX361" s="13" t="s">
        <v>75</v>
      </c>
      <c r="AY361" s="229" t="s">
        <v>153</v>
      </c>
    </row>
    <row r="362" spans="2:51" s="14" customFormat="1" ht="12">
      <c r="B362" s="230"/>
      <c r="C362" s="231"/>
      <c r="D362" s="221" t="s">
        <v>162</v>
      </c>
      <c r="E362" s="232" t="s">
        <v>1</v>
      </c>
      <c r="F362" s="233" t="s">
        <v>416</v>
      </c>
      <c r="G362" s="231"/>
      <c r="H362" s="234">
        <v>-4.095</v>
      </c>
      <c r="I362" s="235"/>
      <c r="J362" s="231"/>
      <c r="K362" s="231"/>
      <c r="L362" s="236"/>
      <c r="M362" s="237"/>
      <c r="N362" s="238"/>
      <c r="O362" s="238"/>
      <c r="P362" s="238"/>
      <c r="Q362" s="238"/>
      <c r="R362" s="238"/>
      <c r="S362" s="238"/>
      <c r="T362" s="239"/>
      <c r="AT362" s="240" t="s">
        <v>162</v>
      </c>
      <c r="AU362" s="240" t="s">
        <v>85</v>
      </c>
      <c r="AV362" s="14" t="s">
        <v>85</v>
      </c>
      <c r="AW362" s="14" t="s">
        <v>31</v>
      </c>
      <c r="AX362" s="14" t="s">
        <v>75</v>
      </c>
      <c r="AY362" s="240" t="s">
        <v>153</v>
      </c>
    </row>
    <row r="363" spans="2:51" s="14" customFormat="1" ht="12">
      <c r="B363" s="230"/>
      <c r="C363" s="231"/>
      <c r="D363" s="221" t="s">
        <v>162</v>
      </c>
      <c r="E363" s="232" t="s">
        <v>1</v>
      </c>
      <c r="F363" s="233" t="s">
        <v>417</v>
      </c>
      <c r="G363" s="231"/>
      <c r="H363" s="234">
        <v>-3.15</v>
      </c>
      <c r="I363" s="235"/>
      <c r="J363" s="231"/>
      <c r="K363" s="231"/>
      <c r="L363" s="236"/>
      <c r="M363" s="237"/>
      <c r="N363" s="238"/>
      <c r="O363" s="238"/>
      <c r="P363" s="238"/>
      <c r="Q363" s="238"/>
      <c r="R363" s="238"/>
      <c r="S363" s="238"/>
      <c r="T363" s="239"/>
      <c r="AT363" s="240" t="s">
        <v>162</v>
      </c>
      <c r="AU363" s="240" t="s">
        <v>85</v>
      </c>
      <c r="AV363" s="14" t="s">
        <v>85</v>
      </c>
      <c r="AW363" s="14" t="s">
        <v>31</v>
      </c>
      <c r="AX363" s="14" t="s">
        <v>75</v>
      </c>
      <c r="AY363" s="240" t="s">
        <v>153</v>
      </c>
    </row>
    <row r="364" spans="2:51" s="14" customFormat="1" ht="12">
      <c r="B364" s="230"/>
      <c r="C364" s="231"/>
      <c r="D364" s="221" t="s">
        <v>162</v>
      </c>
      <c r="E364" s="232" t="s">
        <v>1</v>
      </c>
      <c r="F364" s="233" t="s">
        <v>418</v>
      </c>
      <c r="G364" s="231"/>
      <c r="H364" s="234">
        <v>-2.7</v>
      </c>
      <c r="I364" s="235"/>
      <c r="J364" s="231"/>
      <c r="K364" s="231"/>
      <c r="L364" s="236"/>
      <c r="M364" s="237"/>
      <c r="N364" s="238"/>
      <c r="O364" s="238"/>
      <c r="P364" s="238"/>
      <c r="Q364" s="238"/>
      <c r="R364" s="238"/>
      <c r="S364" s="238"/>
      <c r="T364" s="239"/>
      <c r="AT364" s="240" t="s">
        <v>162</v>
      </c>
      <c r="AU364" s="240" t="s">
        <v>85</v>
      </c>
      <c r="AV364" s="14" t="s">
        <v>85</v>
      </c>
      <c r="AW364" s="14" t="s">
        <v>31</v>
      </c>
      <c r="AX364" s="14" t="s">
        <v>75</v>
      </c>
      <c r="AY364" s="240" t="s">
        <v>153</v>
      </c>
    </row>
    <row r="365" spans="2:51" s="14" customFormat="1" ht="12">
      <c r="B365" s="230"/>
      <c r="C365" s="231"/>
      <c r="D365" s="221" t="s">
        <v>162</v>
      </c>
      <c r="E365" s="232" t="s">
        <v>1</v>
      </c>
      <c r="F365" s="233" t="s">
        <v>419</v>
      </c>
      <c r="G365" s="231"/>
      <c r="H365" s="234">
        <v>-7.56</v>
      </c>
      <c r="I365" s="235"/>
      <c r="J365" s="231"/>
      <c r="K365" s="231"/>
      <c r="L365" s="236"/>
      <c r="M365" s="237"/>
      <c r="N365" s="238"/>
      <c r="O365" s="238"/>
      <c r="P365" s="238"/>
      <c r="Q365" s="238"/>
      <c r="R365" s="238"/>
      <c r="S365" s="238"/>
      <c r="T365" s="239"/>
      <c r="AT365" s="240" t="s">
        <v>162</v>
      </c>
      <c r="AU365" s="240" t="s">
        <v>85</v>
      </c>
      <c r="AV365" s="14" t="s">
        <v>85</v>
      </c>
      <c r="AW365" s="14" t="s">
        <v>31</v>
      </c>
      <c r="AX365" s="14" t="s">
        <v>75</v>
      </c>
      <c r="AY365" s="240" t="s">
        <v>153</v>
      </c>
    </row>
    <row r="366" spans="2:51" s="14" customFormat="1" ht="12">
      <c r="B366" s="230"/>
      <c r="C366" s="231"/>
      <c r="D366" s="221" t="s">
        <v>162</v>
      </c>
      <c r="E366" s="232" t="s">
        <v>1</v>
      </c>
      <c r="F366" s="233" t="s">
        <v>420</v>
      </c>
      <c r="G366" s="231"/>
      <c r="H366" s="234">
        <v>-4.5</v>
      </c>
      <c r="I366" s="235"/>
      <c r="J366" s="231"/>
      <c r="K366" s="231"/>
      <c r="L366" s="236"/>
      <c r="M366" s="237"/>
      <c r="N366" s="238"/>
      <c r="O366" s="238"/>
      <c r="P366" s="238"/>
      <c r="Q366" s="238"/>
      <c r="R366" s="238"/>
      <c r="S366" s="238"/>
      <c r="T366" s="239"/>
      <c r="AT366" s="240" t="s">
        <v>162</v>
      </c>
      <c r="AU366" s="240" t="s">
        <v>85</v>
      </c>
      <c r="AV366" s="14" t="s">
        <v>85</v>
      </c>
      <c r="AW366" s="14" t="s">
        <v>31</v>
      </c>
      <c r="AX366" s="14" t="s">
        <v>75</v>
      </c>
      <c r="AY366" s="240" t="s">
        <v>153</v>
      </c>
    </row>
    <row r="367" spans="2:51" s="16" customFormat="1" ht="12">
      <c r="B367" s="252"/>
      <c r="C367" s="253"/>
      <c r="D367" s="221" t="s">
        <v>162</v>
      </c>
      <c r="E367" s="254" t="s">
        <v>1</v>
      </c>
      <c r="F367" s="255" t="s">
        <v>286</v>
      </c>
      <c r="G367" s="253"/>
      <c r="H367" s="256">
        <v>136.375</v>
      </c>
      <c r="I367" s="257"/>
      <c r="J367" s="253"/>
      <c r="K367" s="253"/>
      <c r="L367" s="258"/>
      <c r="M367" s="259"/>
      <c r="N367" s="260"/>
      <c r="O367" s="260"/>
      <c r="P367" s="260"/>
      <c r="Q367" s="260"/>
      <c r="R367" s="260"/>
      <c r="S367" s="260"/>
      <c r="T367" s="261"/>
      <c r="AT367" s="262" t="s">
        <v>162</v>
      </c>
      <c r="AU367" s="262" t="s">
        <v>85</v>
      </c>
      <c r="AV367" s="16" t="s">
        <v>154</v>
      </c>
      <c r="AW367" s="16" t="s">
        <v>31</v>
      </c>
      <c r="AX367" s="16" t="s">
        <v>75</v>
      </c>
      <c r="AY367" s="262" t="s">
        <v>153</v>
      </c>
    </row>
    <row r="368" spans="2:51" s="13" customFormat="1" ht="12">
      <c r="B368" s="219"/>
      <c r="C368" s="220"/>
      <c r="D368" s="221" t="s">
        <v>162</v>
      </c>
      <c r="E368" s="222" t="s">
        <v>1</v>
      </c>
      <c r="F368" s="223" t="s">
        <v>336</v>
      </c>
      <c r="G368" s="220"/>
      <c r="H368" s="222" t="s">
        <v>1</v>
      </c>
      <c r="I368" s="224"/>
      <c r="J368" s="220"/>
      <c r="K368" s="220"/>
      <c r="L368" s="225"/>
      <c r="M368" s="226"/>
      <c r="N368" s="227"/>
      <c r="O368" s="227"/>
      <c r="P368" s="227"/>
      <c r="Q368" s="227"/>
      <c r="R368" s="227"/>
      <c r="S368" s="227"/>
      <c r="T368" s="228"/>
      <c r="AT368" s="229" t="s">
        <v>162</v>
      </c>
      <c r="AU368" s="229" t="s">
        <v>85</v>
      </c>
      <c r="AV368" s="13" t="s">
        <v>83</v>
      </c>
      <c r="AW368" s="13" t="s">
        <v>31</v>
      </c>
      <c r="AX368" s="13" t="s">
        <v>75</v>
      </c>
      <c r="AY368" s="229" t="s">
        <v>153</v>
      </c>
    </row>
    <row r="369" spans="2:51" s="14" customFormat="1" ht="12">
      <c r="B369" s="230"/>
      <c r="C369" s="231"/>
      <c r="D369" s="221" t="s">
        <v>162</v>
      </c>
      <c r="E369" s="232" t="s">
        <v>1</v>
      </c>
      <c r="F369" s="233" t="s">
        <v>421</v>
      </c>
      <c r="G369" s="231"/>
      <c r="H369" s="234">
        <v>118.21</v>
      </c>
      <c r="I369" s="235"/>
      <c r="J369" s="231"/>
      <c r="K369" s="231"/>
      <c r="L369" s="236"/>
      <c r="M369" s="237"/>
      <c r="N369" s="238"/>
      <c r="O369" s="238"/>
      <c r="P369" s="238"/>
      <c r="Q369" s="238"/>
      <c r="R369" s="238"/>
      <c r="S369" s="238"/>
      <c r="T369" s="239"/>
      <c r="AT369" s="240" t="s">
        <v>162</v>
      </c>
      <c r="AU369" s="240" t="s">
        <v>85</v>
      </c>
      <c r="AV369" s="14" t="s">
        <v>85</v>
      </c>
      <c r="AW369" s="14" t="s">
        <v>31</v>
      </c>
      <c r="AX369" s="14" t="s">
        <v>75</v>
      </c>
      <c r="AY369" s="240" t="s">
        <v>153</v>
      </c>
    </row>
    <row r="370" spans="2:51" s="13" customFormat="1" ht="12">
      <c r="B370" s="219"/>
      <c r="C370" s="220"/>
      <c r="D370" s="221" t="s">
        <v>162</v>
      </c>
      <c r="E370" s="222" t="s">
        <v>1</v>
      </c>
      <c r="F370" s="223" t="s">
        <v>380</v>
      </c>
      <c r="G370" s="220"/>
      <c r="H370" s="222" t="s">
        <v>1</v>
      </c>
      <c r="I370" s="224"/>
      <c r="J370" s="220"/>
      <c r="K370" s="220"/>
      <c r="L370" s="225"/>
      <c r="M370" s="226"/>
      <c r="N370" s="227"/>
      <c r="O370" s="227"/>
      <c r="P370" s="227"/>
      <c r="Q370" s="227"/>
      <c r="R370" s="227"/>
      <c r="S370" s="227"/>
      <c r="T370" s="228"/>
      <c r="AT370" s="229" t="s">
        <v>162</v>
      </c>
      <c r="AU370" s="229" t="s">
        <v>85</v>
      </c>
      <c r="AV370" s="13" t="s">
        <v>83</v>
      </c>
      <c r="AW370" s="13" t="s">
        <v>31</v>
      </c>
      <c r="AX370" s="13" t="s">
        <v>75</v>
      </c>
      <c r="AY370" s="229" t="s">
        <v>153</v>
      </c>
    </row>
    <row r="371" spans="2:51" s="14" customFormat="1" ht="12">
      <c r="B371" s="230"/>
      <c r="C371" s="231"/>
      <c r="D371" s="221" t="s">
        <v>162</v>
      </c>
      <c r="E371" s="232" t="s">
        <v>1</v>
      </c>
      <c r="F371" s="233" t="s">
        <v>422</v>
      </c>
      <c r="G371" s="231"/>
      <c r="H371" s="234">
        <v>43.488</v>
      </c>
      <c r="I371" s="235"/>
      <c r="J371" s="231"/>
      <c r="K371" s="231"/>
      <c r="L371" s="236"/>
      <c r="M371" s="237"/>
      <c r="N371" s="238"/>
      <c r="O371" s="238"/>
      <c r="P371" s="238"/>
      <c r="Q371" s="238"/>
      <c r="R371" s="238"/>
      <c r="S371" s="238"/>
      <c r="T371" s="239"/>
      <c r="AT371" s="240" t="s">
        <v>162</v>
      </c>
      <c r="AU371" s="240" t="s">
        <v>85</v>
      </c>
      <c r="AV371" s="14" t="s">
        <v>85</v>
      </c>
      <c r="AW371" s="14" t="s">
        <v>31</v>
      </c>
      <c r="AX371" s="14" t="s">
        <v>75</v>
      </c>
      <c r="AY371" s="240" t="s">
        <v>153</v>
      </c>
    </row>
    <row r="372" spans="2:51" s="16" customFormat="1" ht="12">
      <c r="B372" s="252"/>
      <c r="C372" s="253"/>
      <c r="D372" s="221" t="s">
        <v>162</v>
      </c>
      <c r="E372" s="254" t="s">
        <v>1</v>
      </c>
      <c r="F372" s="255" t="s">
        <v>286</v>
      </c>
      <c r="G372" s="253"/>
      <c r="H372" s="256">
        <v>161.698</v>
      </c>
      <c r="I372" s="257"/>
      <c r="J372" s="253"/>
      <c r="K372" s="253"/>
      <c r="L372" s="258"/>
      <c r="M372" s="259"/>
      <c r="N372" s="260"/>
      <c r="O372" s="260"/>
      <c r="P372" s="260"/>
      <c r="Q372" s="260"/>
      <c r="R372" s="260"/>
      <c r="S372" s="260"/>
      <c r="T372" s="261"/>
      <c r="AT372" s="262" t="s">
        <v>162</v>
      </c>
      <c r="AU372" s="262" t="s">
        <v>85</v>
      </c>
      <c r="AV372" s="16" t="s">
        <v>154</v>
      </c>
      <c r="AW372" s="16" t="s">
        <v>31</v>
      </c>
      <c r="AX372" s="16" t="s">
        <v>75</v>
      </c>
      <c r="AY372" s="262" t="s">
        <v>153</v>
      </c>
    </row>
    <row r="373" spans="2:51" s="13" customFormat="1" ht="12">
      <c r="B373" s="219"/>
      <c r="C373" s="220"/>
      <c r="D373" s="221" t="s">
        <v>162</v>
      </c>
      <c r="E373" s="222" t="s">
        <v>1</v>
      </c>
      <c r="F373" s="223" t="s">
        <v>423</v>
      </c>
      <c r="G373" s="220"/>
      <c r="H373" s="222" t="s">
        <v>1</v>
      </c>
      <c r="I373" s="224"/>
      <c r="J373" s="220"/>
      <c r="K373" s="220"/>
      <c r="L373" s="225"/>
      <c r="M373" s="226"/>
      <c r="N373" s="227"/>
      <c r="O373" s="227"/>
      <c r="P373" s="227"/>
      <c r="Q373" s="227"/>
      <c r="R373" s="227"/>
      <c r="S373" s="227"/>
      <c r="T373" s="228"/>
      <c r="AT373" s="229" t="s">
        <v>162</v>
      </c>
      <c r="AU373" s="229" t="s">
        <v>85</v>
      </c>
      <c r="AV373" s="13" t="s">
        <v>83</v>
      </c>
      <c r="AW373" s="13" t="s">
        <v>31</v>
      </c>
      <c r="AX373" s="13" t="s">
        <v>75</v>
      </c>
      <c r="AY373" s="229" t="s">
        <v>153</v>
      </c>
    </row>
    <row r="374" spans="2:51" s="14" customFormat="1" ht="12">
      <c r="B374" s="230"/>
      <c r="C374" s="231"/>
      <c r="D374" s="221" t="s">
        <v>162</v>
      </c>
      <c r="E374" s="232" t="s">
        <v>1</v>
      </c>
      <c r="F374" s="233" t="s">
        <v>424</v>
      </c>
      <c r="G374" s="231"/>
      <c r="H374" s="234">
        <v>-132.376</v>
      </c>
      <c r="I374" s="235"/>
      <c r="J374" s="231"/>
      <c r="K374" s="231"/>
      <c r="L374" s="236"/>
      <c r="M374" s="237"/>
      <c r="N374" s="238"/>
      <c r="O374" s="238"/>
      <c r="P374" s="238"/>
      <c r="Q374" s="238"/>
      <c r="R374" s="238"/>
      <c r="S374" s="238"/>
      <c r="T374" s="239"/>
      <c r="AT374" s="240" t="s">
        <v>162</v>
      </c>
      <c r="AU374" s="240" t="s">
        <v>85</v>
      </c>
      <c r="AV374" s="14" t="s">
        <v>85</v>
      </c>
      <c r="AW374" s="14" t="s">
        <v>31</v>
      </c>
      <c r="AX374" s="14" t="s">
        <v>75</v>
      </c>
      <c r="AY374" s="240" t="s">
        <v>153</v>
      </c>
    </row>
    <row r="375" spans="2:51" s="15" customFormat="1" ht="12">
      <c r="B375" s="241"/>
      <c r="C375" s="242"/>
      <c r="D375" s="221" t="s">
        <v>162</v>
      </c>
      <c r="E375" s="243" t="s">
        <v>1</v>
      </c>
      <c r="F375" s="244" t="s">
        <v>169</v>
      </c>
      <c r="G375" s="242"/>
      <c r="H375" s="245">
        <v>727.511</v>
      </c>
      <c r="I375" s="246"/>
      <c r="J375" s="242"/>
      <c r="K375" s="242"/>
      <c r="L375" s="247"/>
      <c r="M375" s="248"/>
      <c r="N375" s="249"/>
      <c r="O375" s="249"/>
      <c r="P375" s="249"/>
      <c r="Q375" s="249"/>
      <c r="R375" s="249"/>
      <c r="S375" s="249"/>
      <c r="T375" s="250"/>
      <c r="AT375" s="251" t="s">
        <v>162</v>
      </c>
      <c r="AU375" s="251" t="s">
        <v>85</v>
      </c>
      <c r="AV375" s="15" t="s">
        <v>160</v>
      </c>
      <c r="AW375" s="15" t="s">
        <v>31</v>
      </c>
      <c r="AX375" s="15" t="s">
        <v>83</v>
      </c>
      <c r="AY375" s="251" t="s">
        <v>153</v>
      </c>
    </row>
    <row r="376" spans="1:65" s="2" customFormat="1" ht="16.5" customHeight="1">
      <c r="A376" s="35"/>
      <c r="B376" s="36"/>
      <c r="C376" s="263" t="s">
        <v>425</v>
      </c>
      <c r="D376" s="263" t="s">
        <v>304</v>
      </c>
      <c r="E376" s="264" t="s">
        <v>426</v>
      </c>
      <c r="F376" s="265" t="s">
        <v>427</v>
      </c>
      <c r="G376" s="266" t="s">
        <v>187</v>
      </c>
      <c r="H376" s="267">
        <v>742.061</v>
      </c>
      <c r="I376" s="268"/>
      <c r="J376" s="269">
        <f>ROUND(I376*H376,2)</f>
        <v>0</v>
      </c>
      <c r="K376" s="270"/>
      <c r="L376" s="271"/>
      <c r="M376" s="272" t="s">
        <v>1</v>
      </c>
      <c r="N376" s="273" t="s">
        <v>40</v>
      </c>
      <c r="O376" s="72"/>
      <c r="P376" s="215">
        <f>O376*H376</f>
        <v>0</v>
      </c>
      <c r="Q376" s="215">
        <v>0.00272</v>
      </c>
      <c r="R376" s="215">
        <f>Q376*H376</f>
        <v>2.01840592</v>
      </c>
      <c r="S376" s="215">
        <v>0</v>
      </c>
      <c r="T376" s="216">
        <f>S376*H376</f>
        <v>0</v>
      </c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5"/>
      <c r="AR376" s="217" t="s">
        <v>221</v>
      </c>
      <c r="AT376" s="217" t="s">
        <v>304</v>
      </c>
      <c r="AU376" s="217" t="s">
        <v>85</v>
      </c>
      <c r="AY376" s="18" t="s">
        <v>153</v>
      </c>
      <c r="BE376" s="218">
        <f>IF(N376="základní",J376,0)</f>
        <v>0</v>
      </c>
      <c r="BF376" s="218">
        <f>IF(N376="snížená",J376,0)</f>
        <v>0</v>
      </c>
      <c r="BG376" s="218">
        <f>IF(N376="zákl. přenesená",J376,0)</f>
        <v>0</v>
      </c>
      <c r="BH376" s="218">
        <f>IF(N376="sníž. přenesená",J376,0)</f>
        <v>0</v>
      </c>
      <c r="BI376" s="218">
        <f>IF(N376="nulová",J376,0)</f>
        <v>0</v>
      </c>
      <c r="BJ376" s="18" t="s">
        <v>83</v>
      </c>
      <c r="BK376" s="218">
        <f>ROUND(I376*H376,2)</f>
        <v>0</v>
      </c>
      <c r="BL376" s="18" t="s">
        <v>160</v>
      </c>
      <c r="BM376" s="217" t="s">
        <v>428</v>
      </c>
    </row>
    <row r="377" spans="2:51" s="14" customFormat="1" ht="12">
      <c r="B377" s="230"/>
      <c r="C377" s="231"/>
      <c r="D377" s="221" t="s">
        <v>162</v>
      </c>
      <c r="E377" s="231"/>
      <c r="F377" s="233" t="s">
        <v>429</v>
      </c>
      <c r="G377" s="231"/>
      <c r="H377" s="234">
        <v>742.061</v>
      </c>
      <c r="I377" s="235"/>
      <c r="J377" s="231"/>
      <c r="K377" s="231"/>
      <c r="L377" s="236"/>
      <c r="M377" s="237"/>
      <c r="N377" s="238"/>
      <c r="O377" s="238"/>
      <c r="P377" s="238"/>
      <c r="Q377" s="238"/>
      <c r="R377" s="238"/>
      <c r="S377" s="238"/>
      <c r="T377" s="239"/>
      <c r="AT377" s="240" t="s">
        <v>162</v>
      </c>
      <c r="AU377" s="240" t="s">
        <v>85</v>
      </c>
      <c r="AV377" s="14" t="s">
        <v>85</v>
      </c>
      <c r="AW377" s="14" t="s">
        <v>4</v>
      </c>
      <c r="AX377" s="14" t="s">
        <v>83</v>
      </c>
      <c r="AY377" s="240" t="s">
        <v>153</v>
      </c>
    </row>
    <row r="378" spans="1:65" s="2" customFormat="1" ht="44.25" customHeight="1">
      <c r="A378" s="35"/>
      <c r="B378" s="36"/>
      <c r="C378" s="205" t="s">
        <v>430</v>
      </c>
      <c r="D378" s="205" t="s">
        <v>156</v>
      </c>
      <c r="E378" s="206" t="s">
        <v>431</v>
      </c>
      <c r="F378" s="207" t="s">
        <v>432</v>
      </c>
      <c r="G378" s="208" t="s">
        <v>276</v>
      </c>
      <c r="H378" s="209">
        <v>171.59</v>
      </c>
      <c r="I378" s="210"/>
      <c r="J378" s="211">
        <f>ROUND(I378*H378,2)</f>
        <v>0</v>
      </c>
      <c r="K378" s="212"/>
      <c r="L378" s="40"/>
      <c r="M378" s="213" t="s">
        <v>1</v>
      </c>
      <c r="N378" s="214" t="s">
        <v>40</v>
      </c>
      <c r="O378" s="72"/>
      <c r="P378" s="215">
        <f>O378*H378</f>
        <v>0</v>
      </c>
      <c r="Q378" s="215">
        <v>0.00176</v>
      </c>
      <c r="R378" s="215">
        <f>Q378*H378</f>
        <v>0.3019984</v>
      </c>
      <c r="S378" s="215">
        <v>0</v>
      </c>
      <c r="T378" s="216">
        <f>S378*H378</f>
        <v>0</v>
      </c>
      <c r="U378" s="35"/>
      <c r="V378" s="35"/>
      <c r="W378" s="35"/>
      <c r="X378" s="35"/>
      <c r="Y378" s="35"/>
      <c r="Z378" s="35"/>
      <c r="AA378" s="35"/>
      <c r="AB378" s="35"/>
      <c r="AC378" s="35"/>
      <c r="AD378" s="35"/>
      <c r="AE378" s="35"/>
      <c r="AR378" s="217" t="s">
        <v>160</v>
      </c>
      <c r="AT378" s="217" t="s">
        <v>156</v>
      </c>
      <c r="AU378" s="217" t="s">
        <v>85</v>
      </c>
      <c r="AY378" s="18" t="s">
        <v>153</v>
      </c>
      <c r="BE378" s="218">
        <f>IF(N378="základní",J378,0)</f>
        <v>0</v>
      </c>
      <c r="BF378" s="218">
        <f>IF(N378="snížená",J378,0)</f>
        <v>0</v>
      </c>
      <c r="BG378" s="218">
        <f>IF(N378="zákl. přenesená",J378,0)</f>
        <v>0</v>
      </c>
      <c r="BH378" s="218">
        <f>IF(N378="sníž. přenesená",J378,0)</f>
        <v>0</v>
      </c>
      <c r="BI378" s="218">
        <f>IF(N378="nulová",J378,0)</f>
        <v>0</v>
      </c>
      <c r="BJ378" s="18" t="s">
        <v>83</v>
      </c>
      <c r="BK378" s="218">
        <f>ROUND(I378*H378,2)</f>
        <v>0</v>
      </c>
      <c r="BL378" s="18" t="s">
        <v>160</v>
      </c>
      <c r="BM378" s="217" t="s">
        <v>433</v>
      </c>
    </row>
    <row r="379" spans="2:51" s="13" customFormat="1" ht="12">
      <c r="B379" s="219"/>
      <c r="C379" s="220"/>
      <c r="D379" s="221" t="s">
        <v>162</v>
      </c>
      <c r="E379" s="222" t="s">
        <v>1</v>
      </c>
      <c r="F379" s="223" t="s">
        <v>301</v>
      </c>
      <c r="G379" s="220"/>
      <c r="H379" s="222" t="s">
        <v>1</v>
      </c>
      <c r="I379" s="224"/>
      <c r="J379" s="220"/>
      <c r="K379" s="220"/>
      <c r="L379" s="225"/>
      <c r="M379" s="226"/>
      <c r="N379" s="227"/>
      <c r="O379" s="227"/>
      <c r="P379" s="227"/>
      <c r="Q379" s="227"/>
      <c r="R379" s="227"/>
      <c r="S379" s="227"/>
      <c r="T379" s="228"/>
      <c r="AT379" s="229" t="s">
        <v>162</v>
      </c>
      <c r="AU379" s="229" t="s">
        <v>85</v>
      </c>
      <c r="AV379" s="13" t="s">
        <v>83</v>
      </c>
      <c r="AW379" s="13" t="s">
        <v>31</v>
      </c>
      <c r="AX379" s="13" t="s">
        <v>75</v>
      </c>
      <c r="AY379" s="229" t="s">
        <v>153</v>
      </c>
    </row>
    <row r="380" spans="2:51" s="14" customFormat="1" ht="12">
      <c r="B380" s="230"/>
      <c r="C380" s="231"/>
      <c r="D380" s="221" t="s">
        <v>162</v>
      </c>
      <c r="E380" s="232" t="s">
        <v>1</v>
      </c>
      <c r="F380" s="233" t="s">
        <v>434</v>
      </c>
      <c r="G380" s="231"/>
      <c r="H380" s="234">
        <v>6.3</v>
      </c>
      <c r="I380" s="235"/>
      <c r="J380" s="231"/>
      <c r="K380" s="231"/>
      <c r="L380" s="236"/>
      <c r="M380" s="237"/>
      <c r="N380" s="238"/>
      <c r="O380" s="238"/>
      <c r="P380" s="238"/>
      <c r="Q380" s="238"/>
      <c r="R380" s="238"/>
      <c r="S380" s="238"/>
      <c r="T380" s="239"/>
      <c r="AT380" s="240" t="s">
        <v>162</v>
      </c>
      <c r="AU380" s="240" t="s">
        <v>85</v>
      </c>
      <c r="AV380" s="14" t="s">
        <v>85</v>
      </c>
      <c r="AW380" s="14" t="s">
        <v>31</v>
      </c>
      <c r="AX380" s="14" t="s">
        <v>75</v>
      </c>
      <c r="AY380" s="240" t="s">
        <v>153</v>
      </c>
    </row>
    <row r="381" spans="2:51" s="14" customFormat="1" ht="12">
      <c r="B381" s="230"/>
      <c r="C381" s="231"/>
      <c r="D381" s="221" t="s">
        <v>162</v>
      </c>
      <c r="E381" s="232" t="s">
        <v>1</v>
      </c>
      <c r="F381" s="233" t="s">
        <v>435</v>
      </c>
      <c r="G381" s="231"/>
      <c r="H381" s="234">
        <v>38.7</v>
      </c>
      <c r="I381" s="235"/>
      <c r="J381" s="231"/>
      <c r="K381" s="231"/>
      <c r="L381" s="236"/>
      <c r="M381" s="237"/>
      <c r="N381" s="238"/>
      <c r="O381" s="238"/>
      <c r="P381" s="238"/>
      <c r="Q381" s="238"/>
      <c r="R381" s="238"/>
      <c r="S381" s="238"/>
      <c r="T381" s="239"/>
      <c r="AT381" s="240" t="s">
        <v>162</v>
      </c>
      <c r="AU381" s="240" t="s">
        <v>85</v>
      </c>
      <c r="AV381" s="14" t="s">
        <v>85</v>
      </c>
      <c r="AW381" s="14" t="s">
        <v>31</v>
      </c>
      <c r="AX381" s="14" t="s">
        <v>75</v>
      </c>
      <c r="AY381" s="240" t="s">
        <v>153</v>
      </c>
    </row>
    <row r="382" spans="2:51" s="13" customFormat="1" ht="12">
      <c r="B382" s="219"/>
      <c r="C382" s="220"/>
      <c r="D382" s="221" t="s">
        <v>162</v>
      </c>
      <c r="E382" s="222" t="s">
        <v>1</v>
      </c>
      <c r="F382" s="223" t="s">
        <v>329</v>
      </c>
      <c r="G382" s="220"/>
      <c r="H382" s="222" t="s">
        <v>1</v>
      </c>
      <c r="I382" s="224"/>
      <c r="J382" s="220"/>
      <c r="K382" s="220"/>
      <c r="L382" s="225"/>
      <c r="M382" s="226"/>
      <c r="N382" s="227"/>
      <c r="O382" s="227"/>
      <c r="P382" s="227"/>
      <c r="Q382" s="227"/>
      <c r="R382" s="227"/>
      <c r="S382" s="227"/>
      <c r="T382" s="228"/>
      <c r="AT382" s="229" t="s">
        <v>162</v>
      </c>
      <c r="AU382" s="229" t="s">
        <v>85</v>
      </c>
      <c r="AV382" s="13" t="s">
        <v>83</v>
      </c>
      <c r="AW382" s="13" t="s">
        <v>31</v>
      </c>
      <c r="AX382" s="13" t="s">
        <v>75</v>
      </c>
      <c r="AY382" s="229" t="s">
        <v>153</v>
      </c>
    </row>
    <row r="383" spans="2:51" s="14" customFormat="1" ht="12">
      <c r="B383" s="230"/>
      <c r="C383" s="231"/>
      <c r="D383" s="221" t="s">
        <v>162</v>
      </c>
      <c r="E383" s="232" t="s">
        <v>1</v>
      </c>
      <c r="F383" s="233" t="s">
        <v>436</v>
      </c>
      <c r="G383" s="231"/>
      <c r="H383" s="234">
        <v>29.4</v>
      </c>
      <c r="I383" s="235"/>
      <c r="J383" s="231"/>
      <c r="K383" s="231"/>
      <c r="L383" s="236"/>
      <c r="M383" s="237"/>
      <c r="N383" s="238"/>
      <c r="O383" s="238"/>
      <c r="P383" s="238"/>
      <c r="Q383" s="238"/>
      <c r="R383" s="238"/>
      <c r="S383" s="238"/>
      <c r="T383" s="239"/>
      <c r="AT383" s="240" t="s">
        <v>162</v>
      </c>
      <c r="AU383" s="240" t="s">
        <v>85</v>
      </c>
      <c r="AV383" s="14" t="s">
        <v>85</v>
      </c>
      <c r="AW383" s="14" t="s">
        <v>31</v>
      </c>
      <c r="AX383" s="14" t="s">
        <v>75</v>
      </c>
      <c r="AY383" s="240" t="s">
        <v>153</v>
      </c>
    </row>
    <row r="384" spans="2:51" s="13" customFormat="1" ht="12">
      <c r="B384" s="219"/>
      <c r="C384" s="220"/>
      <c r="D384" s="221" t="s">
        <v>162</v>
      </c>
      <c r="E384" s="222" t="s">
        <v>1</v>
      </c>
      <c r="F384" s="223" t="s">
        <v>336</v>
      </c>
      <c r="G384" s="220"/>
      <c r="H384" s="222" t="s">
        <v>1</v>
      </c>
      <c r="I384" s="224"/>
      <c r="J384" s="220"/>
      <c r="K384" s="220"/>
      <c r="L384" s="225"/>
      <c r="M384" s="226"/>
      <c r="N384" s="227"/>
      <c r="O384" s="227"/>
      <c r="P384" s="227"/>
      <c r="Q384" s="227"/>
      <c r="R384" s="227"/>
      <c r="S384" s="227"/>
      <c r="T384" s="228"/>
      <c r="AT384" s="229" t="s">
        <v>162</v>
      </c>
      <c r="AU384" s="229" t="s">
        <v>85</v>
      </c>
      <c r="AV384" s="13" t="s">
        <v>83</v>
      </c>
      <c r="AW384" s="13" t="s">
        <v>31</v>
      </c>
      <c r="AX384" s="13" t="s">
        <v>75</v>
      </c>
      <c r="AY384" s="229" t="s">
        <v>153</v>
      </c>
    </row>
    <row r="385" spans="2:51" s="14" customFormat="1" ht="12">
      <c r="B385" s="230"/>
      <c r="C385" s="231"/>
      <c r="D385" s="221" t="s">
        <v>162</v>
      </c>
      <c r="E385" s="232" t="s">
        <v>1</v>
      </c>
      <c r="F385" s="233" t="s">
        <v>279</v>
      </c>
      <c r="G385" s="231"/>
      <c r="H385" s="234">
        <v>12.6</v>
      </c>
      <c r="I385" s="235"/>
      <c r="J385" s="231"/>
      <c r="K385" s="231"/>
      <c r="L385" s="236"/>
      <c r="M385" s="237"/>
      <c r="N385" s="238"/>
      <c r="O385" s="238"/>
      <c r="P385" s="238"/>
      <c r="Q385" s="238"/>
      <c r="R385" s="238"/>
      <c r="S385" s="238"/>
      <c r="T385" s="239"/>
      <c r="AT385" s="240" t="s">
        <v>162</v>
      </c>
      <c r="AU385" s="240" t="s">
        <v>85</v>
      </c>
      <c r="AV385" s="14" t="s">
        <v>85</v>
      </c>
      <c r="AW385" s="14" t="s">
        <v>31</v>
      </c>
      <c r="AX385" s="14" t="s">
        <v>75</v>
      </c>
      <c r="AY385" s="240" t="s">
        <v>153</v>
      </c>
    </row>
    <row r="386" spans="2:51" s="14" customFormat="1" ht="12">
      <c r="B386" s="230"/>
      <c r="C386" s="231"/>
      <c r="D386" s="221" t="s">
        <v>162</v>
      </c>
      <c r="E386" s="232" t="s">
        <v>1</v>
      </c>
      <c r="F386" s="233" t="s">
        <v>338</v>
      </c>
      <c r="G386" s="231"/>
      <c r="H386" s="234">
        <v>47.75</v>
      </c>
      <c r="I386" s="235"/>
      <c r="J386" s="231"/>
      <c r="K386" s="231"/>
      <c r="L386" s="236"/>
      <c r="M386" s="237"/>
      <c r="N386" s="238"/>
      <c r="O386" s="238"/>
      <c r="P386" s="238"/>
      <c r="Q386" s="238"/>
      <c r="R386" s="238"/>
      <c r="S386" s="238"/>
      <c r="T386" s="239"/>
      <c r="AT386" s="240" t="s">
        <v>162</v>
      </c>
      <c r="AU386" s="240" t="s">
        <v>85</v>
      </c>
      <c r="AV386" s="14" t="s">
        <v>85</v>
      </c>
      <c r="AW386" s="14" t="s">
        <v>31</v>
      </c>
      <c r="AX386" s="14" t="s">
        <v>75</v>
      </c>
      <c r="AY386" s="240" t="s">
        <v>153</v>
      </c>
    </row>
    <row r="387" spans="2:51" s="14" customFormat="1" ht="12">
      <c r="B387" s="230"/>
      <c r="C387" s="231"/>
      <c r="D387" s="221" t="s">
        <v>162</v>
      </c>
      <c r="E387" s="232" t="s">
        <v>1</v>
      </c>
      <c r="F387" s="233" t="s">
        <v>437</v>
      </c>
      <c r="G387" s="231"/>
      <c r="H387" s="234">
        <v>36.84</v>
      </c>
      <c r="I387" s="235"/>
      <c r="J387" s="231"/>
      <c r="K387" s="231"/>
      <c r="L387" s="236"/>
      <c r="M387" s="237"/>
      <c r="N387" s="238"/>
      <c r="O387" s="238"/>
      <c r="P387" s="238"/>
      <c r="Q387" s="238"/>
      <c r="R387" s="238"/>
      <c r="S387" s="238"/>
      <c r="T387" s="239"/>
      <c r="AT387" s="240" t="s">
        <v>162</v>
      </c>
      <c r="AU387" s="240" t="s">
        <v>85</v>
      </c>
      <c r="AV387" s="14" t="s">
        <v>85</v>
      </c>
      <c r="AW387" s="14" t="s">
        <v>31</v>
      </c>
      <c r="AX387" s="14" t="s">
        <v>75</v>
      </c>
      <c r="AY387" s="240" t="s">
        <v>153</v>
      </c>
    </row>
    <row r="388" spans="2:51" s="15" customFormat="1" ht="12">
      <c r="B388" s="241"/>
      <c r="C388" s="242"/>
      <c r="D388" s="221" t="s">
        <v>162</v>
      </c>
      <c r="E388" s="243" t="s">
        <v>1</v>
      </c>
      <c r="F388" s="244" t="s">
        <v>169</v>
      </c>
      <c r="G388" s="242"/>
      <c r="H388" s="245">
        <v>171.59</v>
      </c>
      <c r="I388" s="246"/>
      <c r="J388" s="242"/>
      <c r="K388" s="242"/>
      <c r="L388" s="247"/>
      <c r="M388" s="248"/>
      <c r="N388" s="249"/>
      <c r="O388" s="249"/>
      <c r="P388" s="249"/>
      <c r="Q388" s="249"/>
      <c r="R388" s="249"/>
      <c r="S388" s="249"/>
      <c r="T388" s="250"/>
      <c r="AT388" s="251" t="s">
        <v>162</v>
      </c>
      <c r="AU388" s="251" t="s">
        <v>85</v>
      </c>
      <c r="AV388" s="15" t="s">
        <v>160</v>
      </c>
      <c r="AW388" s="15" t="s">
        <v>31</v>
      </c>
      <c r="AX388" s="15" t="s">
        <v>83</v>
      </c>
      <c r="AY388" s="251" t="s">
        <v>153</v>
      </c>
    </row>
    <row r="389" spans="1:65" s="2" customFormat="1" ht="16.5" customHeight="1">
      <c r="A389" s="35"/>
      <c r="B389" s="36"/>
      <c r="C389" s="263" t="s">
        <v>438</v>
      </c>
      <c r="D389" s="263" t="s">
        <v>304</v>
      </c>
      <c r="E389" s="264" t="s">
        <v>354</v>
      </c>
      <c r="F389" s="265" t="s">
        <v>355</v>
      </c>
      <c r="G389" s="266" t="s">
        <v>187</v>
      </c>
      <c r="H389" s="267">
        <v>41.182</v>
      </c>
      <c r="I389" s="268"/>
      <c r="J389" s="269">
        <f>ROUND(I389*H389,2)</f>
        <v>0</v>
      </c>
      <c r="K389" s="270"/>
      <c r="L389" s="271"/>
      <c r="M389" s="272" t="s">
        <v>1</v>
      </c>
      <c r="N389" s="273" t="s">
        <v>40</v>
      </c>
      <c r="O389" s="72"/>
      <c r="P389" s="215">
        <f>O389*H389</f>
        <v>0</v>
      </c>
      <c r="Q389" s="215">
        <v>0.0018</v>
      </c>
      <c r="R389" s="215">
        <f>Q389*H389</f>
        <v>0.0741276</v>
      </c>
      <c r="S389" s="215">
        <v>0</v>
      </c>
      <c r="T389" s="216">
        <f>S389*H389</f>
        <v>0</v>
      </c>
      <c r="U389" s="35"/>
      <c r="V389" s="35"/>
      <c r="W389" s="35"/>
      <c r="X389" s="35"/>
      <c r="Y389" s="35"/>
      <c r="Z389" s="35"/>
      <c r="AA389" s="35"/>
      <c r="AB389" s="35"/>
      <c r="AC389" s="35"/>
      <c r="AD389" s="35"/>
      <c r="AE389" s="35"/>
      <c r="AR389" s="217" t="s">
        <v>221</v>
      </c>
      <c r="AT389" s="217" t="s">
        <v>304</v>
      </c>
      <c r="AU389" s="217" t="s">
        <v>85</v>
      </c>
      <c r="AY389" s="18" t="s">
        <v>153</v>
      </c>
      <c r="BE389" s="218">
        <f>IF(N389="základní",J389,0)</f>
        <v>0</v>
      </c>
      <c r="BF389" s="218">
        <f>IF(N389="snížená",J389,0)</f>
        <v>0</v>
      </c>
      <c r="BG389" s="218">
        <f>IF(N389="zákl. přenesená",J389,0)</f>
        <v>0</v>
      </c>
      <c r="BH389" s="218">
        <f>IF(N389="sníž. přenesená",J389,0)</f>
        <v>0</v>
      </c>
      <c r="BI389" s="218">
        <f>IF(N389="nulová",J389,0)</f>
        <v>0</v>
      </c>
      <c r="BJ389" s="18" t="s">
        <v>83</v>
      </c>
      <c r="BK389" s="218">
        <f>ROUND(I389*H389,2)</f>
        <v>0</v>
      </c>
      <c r="BL389" s="18" t="s">
        <v>160</v>
      </c>
      <c r="BM389" s="217" t="s">
        <v>439</v>
      </c>
    </row>
    <row r="390" spans="2:51" s="14" customFormat="1" ht="12">
      <c r="B390" s="230"/>
      <c r="C390" s="231"/>
      <c r="D390" s="221" t="s">
        <v>162</v>
      </c>
      <c r="E390" s="232" t="s">
        <v>1</v>
      </c>
      <c r="F390" s="233" t="s">
        <v>440</v>
      </c>
      <c r="G390" s="231"/>
      <c r="H390" s="234">
        <v>41.182</v>
      </c>
      <c r="I390" s="235"/>
      <c r="J390" s="231"/>
      <c r="K390" s="231"/>
      <c r="L390" s="236"/>
      <c r="M390" s="237"/>
      <c r="N390" s="238"/>
      <c r="O390" s="238"/>
      <c r="P390" s="238"/>
      <c r="Q390" s="238"/>
      <c r="R390" s="238"/>
      <c r="S390" s="238"/>
      <c r="T390" s="239"/>
      <c r="AT390" s="240" t="s">
        <v>162</v>
      </c>
      <c r="AU390" s="240" t="s">
        <v>85</v>
      </c>
      <c r="AV390" s="14" t="s">
        <v>85</v>
      </c>
      <c r="AW390" s="14" t="s">
        <v>31</v>
      </c>
      <c r="AX390" s="14" t="s">
        <v>83</v>
      </c>
      <c r="AY390" s="240" t="s">
        <v>153</v>
      </c>
    </row>
    <row r="391" spans="1:65" s="2" customFormat="1" ht="33" customHeight="1">
      <c r="A391" s="35"/>
      <c r="B391" s="36"/>
      <c r="C391" s="205" t="s">
        <v>441</v>
      </c>
      <c r="D391" s="205" t="s">
        <v>156</v>
      </c>
      <c r="E391" s="206" t="s">
        <v>442</v>
      </c>
      <c r="F391" s="207" t="s">
        <v>443</v>
      </c>
      <c r="G391" s="208" t="s">
        <v>187</v>
      </c>
      <c r="H391" s="209">
        <v>132.376</v>
      </c>
      <c r="I391" s="210"/>
      <c r="J391" s="211">
        <f>ROUND(I391*H391,2)</f>
        <v>0</v>
      </c>
      <c r="K391" s="212"/>
      <c r="L391" s="40"/>
      <c r="M391" s="213" t="s">
        <v>1</v>
      </c>
      <c r="N391" s="214" t="s">
        <v>40</v>
      </c>
      <c r="O391" s="72"/>
      <c r="P391" s="215">
        <f>O391*H391</f>
        <v>0</v>
      </c>
      <c r="Q391" s="215">
        <v>0.0096</v>
      </c>
      <c r="R391" s="215">
        <f>Q391*H391</f>
        <v>1.2708096</v>
      </c>
      <c r="S391" s="215">
        <v>0</v>
      </c>
      <c r="T391" s="216">
        <f>S391*H391</f>
        <v>0</v>
      </c>
      <c r="U391" s="35"/>
      <c r="V391" s="35"/>
      <c r="W391" s="35"/>
      <c r="X391" s="35"/>
      <c r="Y391" s="35"/>
      <c r="Z391" s="35"/>
      <c r="AA391" s="35"/>
      <c r="AB391" s="35"/>
      <c r="AC391" s="35"/>
      <c r="AD391" s="35"/>
      <c r="AE391" s="35"/>
      <c r="AR391" s="217" t="s">
        <v>160</v>
      </c>
      <c r="AT391" s="217" t="s">
        <v>156</v>
      </c>
      <c r="AU391" s="217" t="s">
        <v>85</v>
      </c>
      <c r="AY391" s="18" t="s">
        <v>153</v>
      </c>
      <c r="BE391" s="218">
        <f>IF(N391="základní",J391,0)</f>
        <v>0</v>
      </c>
      <c r="BF391" s="218">
        <f>IF(N391="snížená",J391,0)</f>
        <v>0</v>
      </c>
      <c r="BG391" s="218">
        <f>IF(N391="zákl. přenesená",J391,0)</f>
        <v>0</v>
      </c>
      <c r="BH391" s="218">
        <f>IF(N391="sníž. přenesená",J391,0)</f>
        <v>0</v>
      </c>
      <c r="BI391" s="218">
        <f>IF(N391="nulová",J391,0)</f>
        <v>0</v>
      </c>
      <c r="BJ391" s="18" t="s">
        <v>83</v>
      </c>
      <c r="BK391" s="218">
        <f>ROUND(I391*H391,2)</f>
        <v>0</v>
      </c>
      <c r="BL391" s="18" t="s">
        <v>160</v>
      </c>
      <c r="BM391" s="217" t="s">
        <v>444</v>
      </c>
    </row>
    <row r="392" spans="2:51" s="13" customFormat="1" ht="12">
      <c r="B392" s="219"/>
      <c r="C392" s="220"/>
      <c r="D392" s="221" t="s">
        <v>162</v>
      </c>
      <c r="E392" s="222" t="s">
        <v>1</v>
      </c>
      <c r="F392" s="223" t="s">
        <v>445</v>
      </c>
      <c r="G392" s="220"/>
      <c r="H392" s="222" t="s">
        <v>1</v>
      </c>
      <c r="I392" s="224"/>
      <c r="J392" s="220"/>
      <c r="K392" s="220"/>
      <c r="L392" s="225"/>
      <c r="M392" s="226"/>
      <c r="N392" s="227"/>
      <c r="O392" s="227"/>
      <c r="P392" s="227"/>
      <c r="Q392" s="227"/>
      <c r="R392" s="227"/>
      <c r="S392" s="227"/>
      <c r="T392" s="228"/>
      <c r="AT392" s="229" t="s">
        <v>162</v>
      </c>
      <c r="AU392" s="229" t="s">
        <v>85</v>
      </c>
      <c r="AV392" s="13" t="s">
        <v>83</v>
      </c>
      <c r="AW392" s="13" t="s">
        <v>31</v>
      </c>
      <c r="AX392" s="13" t="s">
        <v>75</v>
      </c>
      <c r="AY392" s="229" t="s">
        <v>153</v>
      </c>
    </row>
    <row r="393" spans="2:51" s="13" customFormat="1" ht="12">
      <c r="B393" s="219"/>
      <c r="C393" s="220"/>
      <c r="D393" s="221" t="s">
        <v>162</v>
      </c>
      <c r="E393" s="222" t="s">
        <v>1</v>
      </c>
      <c r="F393" s="223" t="s">
        <v>301</v>
      </c>
      <c r="G393" s="220"/>
      <c r="H393" s="222" t="s">
        <v>1</v>
      </c>
      <c r="I393" s="224"/>
      <c r="J393" s="220"/>
      <c r="K393" s="220"/>
      <c r="L393" s="225"/>
      <c r="M393" s="226"/>
      <c r="N393" s="227"/>
      <c r="O393" s="227"/>
      <c r="P393" s="227"/>
      <c r="Q393" s="227"/>
      <c r="R393" s="227"/>
      <c r="S393" s="227"/>
      <c r="T393" s="228"/>
      <c r="AT393" s="229" t="s">
        <v>162</v>
      </c>
      <c r="AU393" s="229" t="s">
        <v>85</v>
      </c>
      <c r="AV393" s="13" t="s">
        <v>83</v>
      </c>
      <c r="AW393" s="13" t="s">
        <v>31</v>
      </c>
      <c r="AX393" s="13" t="s">
        <v>75</v>
      </c>
      <c r="AY393" s="229" t="s">
        <v>153</v>
      </c>
    </row>
    <row r="394" spans="2:51" s="14" customFormat="1" ht="12">
      <c r="B394" s="230"/>
      <c r="C394" s="231"/>
      <c r="D394" s="221" t="s">
        <v>162</v>
      </c>
      <c r="E394" s="232" t="s">
        <v>1</v>
      </c>
      <c r="F394" s="233" t="s">
        <v>446</v>
      </c>
      <c r="G394" s="231"/>
      <c r="H394" s="234">
        <v>10.92</v>
      </c>
      <c r="I394" s="235"/>
      <c r="J394" s="231"/>
      <c r="K394" s="231"/>
      <c r="L394" s="236"/>
      <c r="M394" s="237"/>
      <c r="N394" s="238"/>
      <c r="O394" s="238"/>
      <c r="P394" s="238"/>
      <c r="Q394" s="238"/>
      <c r="R394" s="238"/>
      <c r="S394" s="238"/>
      <c r="T394" s="239"/>
      <c r="AT394" s="240" t="s">
        <v>162</v>
      </c>
      <c r="AU394" s="240" t="s">
        <v>85</v>
      </c>
      <c r="AV394" s="14" t="s">
        <v>85</v>
      </c>
      <c r="AW394" s="14" t="s">
        <v>31</v>
      </c>
      <c r="AX394" s="14" t="s">
        <v>75</v>
      </c>
      <c r="AY394" s="240" t="s">
        <v>153</v>
      </c>
    </row>
    <row r="395" spans="2:51" s="14" customFormat="1" ht="12">
      <c r="B395" s="230"/>
      <c r="C395" s="231"/>
      <c r="D395" s="221" t="s">
        <v>162</v>
      </c>
      <c r="E395" s="232" t="s">
        <v>1</v>
      </c>
      <c r="F395" s="233" t="s">
        <v>447</v>
      </c>
      <c r="G395" s="231"/>
      <c r="H395" s="234">
        <v>26.67</v>
      </c>
      <c r="I395" s="235"/>
      <c r="J395" s="231"/>
      <c r="K395" s="231"/>
      <c r="L395" s="236"/>
      <c r="M395" s="237"/>
      <c r="N395" s="238"/>
      <c r="O395" s="238"/>
      <c r="P395" s="238"/>
      <c r="Q395" s="238"/>
      <c r="R395" s="238"/>
      <c r="S395" s="238"/>
      <c r="T395" s="239"/>
      <c r="AT395" s="240" t="s">
        <v>162</v>
      </c>
      <c r="AU395" s="240" t="s">
        <v>85</v>
      </c>
      <c r="AV395" s="14" t="s">
        <v>85</v>
      </c>
      <c r="AW395" s="14" t="s">
        <v>31</v>
      </c>
      <c r="AX395" s="14" t="s">
        <v>75</v>
      </c>
      <c r="AY395" s="240" t="s">
        <v>153</v>
      </c>
    </row>
    <row r="396" spans="2:51" s="14" customFormat="1" ht="12">
      <c r="B396" s="230"/>
      <c r="C396" s="231"/>
      <c r="D396" s="221" t="s">
        <v>162</v>
      </c>
      <c r="E396" s="232" t="s">
        <v>1</v>
      </c>
      <c r="F396" s="233" t="s">
        <v>448</v>
      </c>
      <c r="G396" s="231"/>
      <c r="H396" s="234">
        <v>15.443</v>
      </c>
      <c r="I396" s="235"/>
      <c r="J396" s="231"/>
      <c r="K396" s="231"/>
      <c r="L396" s="236"/>
      <c r="M396" s="237"/>
      <c r="N396" s="238"/>
      <c r="O396" s="238"/>
      <c r="P396" s="238"/>
      <c r="Q396" s="238"/>
      <c r="R396" s="238"/>
      <c r="S396" s="238"/>
      <c r="T396" s="239"/>
      <c r="AT396" s="240" t="s">
        <v>162</v>
      </c>
      <c r="AU396" s="240" t="s">
        <v>85</v>
      </c>
      <c r="AV396" s="14" t="s">
        <v>85</v>
      </c>
      <c r="AW396" s="14" t="s">
        <v>31</v>
      </c>
      <c r="AX396" s="14" t="s">
        <v>75</v>
      </c>
      <c r="AY396" s="240" t="s">
        <v>153</v>
      </c>
    </row>
    <row r="397" spans="2:51" s="14" customFormat="1" ht="12">
      <c r="B397" s="230"/>
      <c r="C397" s="231"/>
      <c r="D397" s="221" t="s">
        <v>162</v>
      </c>
      <c r="E397" s="232" t="s">
        <v>1</v>
      </c>
      <c r="F397" s="233" t="s">
        <v>449</v>
      </c>
      <c r="G397" s="231"/>
      <c r="H397" s="234">
        <v>-4.1</v>
      </c>
      <c r="I397" s="235"/>
      <c r="J397" s="231"/>
      <c r="K397" s="231"/>
      <c r="L397" s="236"/>
      <c r="M397" s="237"/>
      <c r="N397" s="238"/>
      <c r="O397" s="238"/>
      <c r="P397" s="238"/>
      <c r="Q397" s="238"/>
      <c r="R397" s="238"/>
      <c r="S397" s="238"/>
      <c r="T397" s="239"/>
      <c r="AT397" s="240" t="s">
        <v>162</v>
      </c>
      <c r="AU397" s="240" t="s">
        <v>85</v>
      </c>
      <c r="AV397" s="14" t="s">
        <v>85</v>
      </c>
      <c r="AW397" s="14" t="s">
        <v>31</v>
      </c>
      <c r="AX397" s="14" t="s">
        <v>75</v>
      </c>
      <c r="AY397" s="240" t="s">
        <v>153</v>
      </c>
    </row>
    <row r="398" spans="2:51" s="16" customFormat="1" ht="12">
      <c r="B398" s="252"/>
      <c r="C398" s="253"/>
      <c r="D398" s="221" t="s">
        <v>162</v>
      </c>
      <c r="E398" s="254" t="s">
        <v>1</v>
      </c>
      <c r="F398" s="255" t="s">
        <v>286</v>
      </c>
      <c r="G398" s="253"/>
      <c r="H398" s="256">
        <v>48.933</v>
      </c>
      <c r="I398" s="257"/>
      <c r="J398" s="253"/>
      <c r="K398" s="253"/>
      <c r="L398" s="258"/>
      <c r="M398" s="259"/>
      <c r="N398" s="260"/>
      <c r="O398" s="260"/>
      <c r="P398" s="260"/>
      <c r="Q398" s="260"/>
      <c r="R398" s="260"/>
      <c r="S398" s="260"/>
      <c r="T398" s="261"/>
      <c r="AT398" s="262" t="s">
        <v>162</v>
      </c>
      <c r="AU398" s="262" t="s">
        <v>85</v>
      </c>
      <c r="AV398" s="16" t="s">
        <v>154</v>
      </c>
      <c r="AW398" s="16" t="s">
        <v>31</v>
      </c>
      <c r="AX398" s="16" t="s">
        <v>75</v>
      </c>
      <c r="AY398" s="262" t="s">
        <v>153</v>
      </c>
    </row>
    <row r="399" spans="2:51" s="13" customFormat="1" ht="12">
      <c r="B399" s="219"/>
      <c r="C399" s="220"/>
      <c r="D399" s="221" t="s">
        <v>162</v>
      </c>
      <c r="E399" s="222" t="s">
        <v>1</v>
      </c>
      <c r="F399" s="223" t="s">
        <v>329</v>
      </c>
      <c r="G399" s="220"/>
      <c r="H399" s="222" t="s">
        <v>1</v>
      </c>
      <c r="I399" s="224"/>
      <c r="J399" s="220"/>
      <c r="K399" s="220"/>
      <c r="L399" s="225"/>
      <c r="M399" s="226"/>
      <c r="N399" s="227"/>
      <c r="O399" s="227"/>
      <c r="P399" s="227"/>
      <c r="Q399" s="227"/>
      <c r="R399" s="227"/>
      <c r="S399" s="227"/>
      <c r="T399" s="228"/>
      <c r="AT399" s="229" t="s">
        <v>162</v>
      </c>
      <c r="AU399" s="229" t="s">
        <v>85</v>
      </c>
      <c r="AV399" s="13" t="s">
        <v>83</v>
      </c>
      <c r="AW399" s="13" t="s">
        <v>31</v>
      </c>
      <c r="AX399" s="13" t="s">
        <v>75</v>
      </c>
      <c r="AY399" s="229" t="s">
        <v>153</v>
      </c>
    </row>
    <row r="400" spans="2:51" s="14" customFormat="1" ht="12">
      <c r="B400" s="230"/>
      <c r="C400" s="231"/>
      <c r="D400" s="221" t="s">
        <v>162</v>
      </c>
      <c r="E400" s="232" t="s">
        <v>1</v>
      </c>
      <c r="F400" s="233" t="s">
        <v>450</v>
      </c>
      <c r="G400" s="231"/>
      <c r="H400" s="234">
        <v>35.32</v>
      </c>
      <c r="I400" s="235"/>
      <c r="J400" s="231"/>
      <c r="K400" s="231"/>
      <c r="L400" s="236"/>
      <c r="M400" s="237"/>
      <c r="N400" s="238"/>
      <c r="O400" s="238"/>
      <c r="P400" s="238"/>
      <c r="Q400" s="238"/>
      <c r="R400" s="238"/>
      <c r="S400" s="238"/>
      <c r="T400" s="239"/>
      <c r="AT400" s="240" t="s">
        <v>162</v>
      </c>
      <c r="AU400" s="240" t="s">
        <v>85</v>
      </c>
      <c r="AV400" s="14" t="s">
        <v>85</v>
      </c>
      <c r="AW400" s="14" t="s">
        <v>31</v>
      </c>
      <c r="AX400" s="14" t="s">
        <v>75</v>
      </c>
      <c r="AY400" s="240" t="s">
        <v>153</v>
      </c>
    </row>
    <row r="401" spans="2:51" s="14" customFormat="1" ht="12">
      <c r="B401" s="230"/>
      <c r="C401" s="231"/>
      <c r="D401" s="221" t="s">
        <v>162</v>
      </c>
      <c r="E401" s="232" t="s">
        <v>1</v>
      </c>
      <c r="F401" s="233" t="s">
        <v>451</v>
      </c>
      <c r="G401" s="231"/>
      <c r="H401" s="234">
        <v>10.3</v>
      </c>
      <c r="I401" s="235"/>
      <c r="J401" s="231"/>
      <c r="K401" s="231"/>
      <c r="L401" s="236"/>
      <c r="M401" s="237"/>
      <c r="N401" s="238"/>
      <c r="O401" s="238"/>
      <c r="P401" s="238"/>
      <c r="Q401" s="238"/>
      <c r="R401" s="238"/>
      <c r="S401" s="238"/>
      <c r="T401" s="239"/>
      <c r="AT401" s="240" t="s">
        <v>162</v>
      </c>
      <c r="AU401" s="240" t="s">
        <v>85</v>
      </c>
      <c r="AV401" s="14" t="s">
        <v>85</v>
      </c>
      <c r="AW401" s="14" t="s">
        <v>31</v>
      </c>
      <c r="AX401" s="14" t="s">
        <v>75</v>
      </c>
      <c r="AY401" s="240" t="s">
        <v>153</v>
      </c>
    </row>
    <row r="402" spans="2:51" s="16" customFormat="1" ht="12">
      <c r="B402" s="252"/>
      <c r="C402" s="253"/>
      <c r="D402" s="221" t="s">
        <v>162</v>
      </c>
      <c r="E402" s="254" t="s">
        <v>1</v>
      </c>
      <c r="F402" s="255" t="s">
        <v>286</v>
      </c>
      <c r="G402" s="253"/>
      <c r="H402" s="256">
        <v>45.62</v>
      </c>
      <c r="I402" s="257"/>
      <c r="J402" s="253"/>
      <c r="K402" s="253"/>
      <c r="L402" s="258"/>
      <c r="M402" s="259"/>
      <c r="N402" s="260"/>
      <c r="O402" s="260"/>
      <c r="P402" s="260"/>
      <c r="Q402" s="260"/>
      <c r="R402" s="260"/>
      <c r="S402" s="260"/>
      <c r="T402" s="261"/>
      <c r="AT402" s="262" t="s">
        <v>162</v>
      </c>
      <c r="AU402" s="262" t="s">
        <v>85</v>
      </c>
      <c r="AV402" s="16" t="s">
        <v>154</v>
      </c>
      <c r="AW402" s="16" t="s">
        <v>31</v>
      </c>
      <c r="AX402" s="16" t="s">
        <v>75</v>
      </c>
      <c r="AY402" s="262" t="s">
        <v>153</v>
      </c>
    </row>
    <row r="403" spans="2:51" s="13" customFormat="1" ht="12">
      <c r="B403" s="219"/>
      <c r="C403" s="220"/>
      <c r="D403" s="221" t="s">
        <v>162</v>
      </c>
      <c r="E403" s="222" t="s">
        <v>1</v>
      </c>
      <c r="F403" s="223" t="s">
        <v>332</v>
      </c>
      <c r="G403" s="220"/>
      <c r="H403" s="222" t="s">
        <v>1</v>
      </c>
      <c r="I403" s="224"/>
      <c r="J403" s="220"/>
      <c r="K403" s="220"/>
      <c r="L403" s="225"/>
      <c r="M403" s="226"/>
      <c r="N403" s="227"/>
      <c r="O403" s="227"/>
      <c r="P403" s="227"/>
      <c r="Q403" s="227"/>
      <c r="R403" s="227"/>
      <c r="S403" s="227"/>
      <c r="T403" s="228"/>
      <c r="AT403" s="229" t="s">
        <v>162</v>
      </c>
      <c r="AU403" s="229" t="s">
        <v>85</v>
      </c>
      <c r="AV403" s="13" t="s">
        <v>83</v>
      </c>
      <c r="AW403" s="13" t="s">
        <v>31</v>
      </c>
      <c r="AX403" s="13" t="s">
        <v>75</v>
      </c>
      <c r="AY403" s="229" t="s">
        <v>153</v>
      </c>
    </row>
    <row r="404" spans="2:51" s="14" customFormat="1" ht="12">
      <c r="B404" s="230"/>
      <c r="C404" s="231"/>
      <c r="D404" s="221" t="s">
        <v>162</v>
      </c>
      <c r="E404" s="232" t="s">
        <v>1</v>
      </c>
      <c r="F404" s="233" t="s">
        <v>452</v>
      </c>
      <c r="G404" s="231"/>
      <c r="H404" s="234">
        <v>8.35</v>
      </c>
      <c r="I404" s="235"/>
      <c r="J404" s="231"/>
      <c r="K404" s="231"/>
      <c r="L404" s="236"/>
      <c r="M404" s="237"/>
      <c r="N404" s="238"/>
      <c r="O404" s="238"/>
      <c r="P404" s="238"/>
      <c r="Q404" s="238"/>
      <c r="R404" s="238"/>
      <c r="S404" s="238"/>
      <c r="T404" s="239"/>
      <c r="AT404" s="240" t="s">
        <v>162</v>
      </c>
      <c r="AU404" s="240" t="s">
        <v>85</v>
      </c>
      <c r="AV404" s="14" t="s">
        <v>85</v>
      </c>
      <c r="AW404" s="14" t="s">
        <v>31</v>
      </c>
      <c r="AX404" s="14" t="s">
        <v>75</v>
      </c>
      <c r="AY404" s="240" t="s">
        <v>153</v>
      </c>
    </row>
    <row r="405" spans="2:51" s="14" customFormat="1" ht="12">
      <c r="B405" s="230"/>
      <c r="C405" s="231"/>
      <c r="D405" s="221" t="s">
        <v>162</v>
      </c>
      <c r="E405" s="232" t="s">
        <v>1</v>
      </c>
      <c r="F405" s="233" t="s">
        <v>453</v>
      </c>
      <c r="G405" s="231"/>
      <c r="H405" s="234">
        <v>5.653</v>
      </c>
      <c r="I405" s="235"/>
      <c r="J405" s="231"/>
      <c r="K405" s="231"/>
      <c r="L405" s="236"/>
      <c r="M405" s="237"/>
      <c r="N405" s="238"/>
      <c r="O405" s="238"/>
      <c r="P405" s="238"/>
      <c r="Q405" s="238"/>
      <c r="R405" s="238"/>
      <c r="S405" s="238"/>
      <c r="T405" s="239"/>
      <c r="AT405" s="240" t="s">
        <v>162</v>
      </c>
      <c r="AU405" s="240" t="s">
        <v>85</v>
      </c>
      <c r="AV405" s="14" t="s">
        <v>85</v>
      </c>
      <c r="AW405" s="14" t="s">
        <v>31</v>
      </c>
      <c r="AX405" s="14" t="s">
        <v>75</v>
      </c>
      <c r="AY405" s="240" t="s">
        <v>153</v>
      </c>
    </row>
    <row r="406" spans="2:51" s="14" customFormat="1" ht="12">
      <c r="B406" s="230"/>
      <c r="C406" s="231"/>
      <c r="D406" s="221" t="s">
        <v>162</v>
      </c>
      <c r="E406" s="232" t="s">
        <v>1</v>
      </c>
      <c r="F406" s="233" t="s">
        <v>454</v>
      </c>
      <c r="G406" s="231"/>
      <c r="H406" s="234">
        <v>7.1</v>
      </c>
      <c r="I406" s="235"/>
      <c r="J406" s="231"/>
      <c r="K406" s="231"/>
      <c r="L406" s="236"/>
      <c r="M406" s="237"/>
      <c r="N406" s="238"/>
      <c r="O406" s="238"/>
      <c r="P406" s="238"/>
      <c r="Q406" s="238"/>
      <c r="R406" s="238"/>
      <c r="S406" s="238"/>
      <c r="T406" s="239"/>
      <c r="AT406" s="240" t="s">
        <v>162</v>
      </c>
      <c r="AU406" s="240" t="s">
        <v>85</v>
      </c>
      <c r="AV406" s="14" t="s">
        <v>85</v>
      </c>
      <c r="AW406" s="14" t="s">
        <v>31</v>
      </c>
      <c r="AX406" s="14" t="s">
        <v>75</v>
      </c>
      <c r="AY406" s="240" t="s">
        <v>153</v>
      </c>
    </row>
    <row r="407" spans="2:51" s="16" customFormat="1" ht="12">
      <c r="B407" s="252"/>
      <c r="C407" s="253"/>
      <c r="D407" s="221" t="s">
        <v>162</v>
      </c>
      <c r="E407" s="254" t="s">
        <v>1</v>
      </c>
      <c r="F407" s="255" t="s">
        <v>286</v>
      </c>
      <c r="G407" s="253"/>
      <c r="H407" s="256">
        <v>21.103</v>
      </c>
      <c r="I407" s="257"/>
      <c r="J407" s="253"/>
      <c r="K407" s="253"/>
      <c r="L407" s="258"/>
      <c r="M407" s="259"/>
      <c r="N407" s="260"/>
      <c r="O407" s="260"/>
      <c r="P407" s="260"/>
      <c r="Q407" s="260"/>
      <c r="R407" s="260"/>
      <c r="S407" s="260"/>
      <c r="T407" s="261"/>
      <c r="AT407" s="262" t="s">
        <v>162</v>
      </c>
      <c r="AU407" s="262" t="s">
        <v>85</v>
      </c>
      <c r="AV407" s="16" t="s">
        <v>154</v>
      </c>
      <c r="AW407" s="16" t="s">
        <v>31</v>
      </c>
      <c r="AX407" s="16" t="s">
        <v>75</v>
      </c>
      <c r="AY407" s="262" t="s">
        <v>153</v>
      </c>
    </row>
    <row r="408" spans="2:51" s="13" customFormat="1" ht="12">
      <c r="B408" s="219"/>
      <c r="C408" s="220"/>
      <c r="D408" s="221" t="s">
        <v>162</v>
      </c>
      <c r="E408" s="222" t="s">
        <v>1</v>
      </c>
      <c r="F408" s="223" t="s">
        <v>336</v>
      </c>
      <c r="G408" s="220"/>
      <c r="H408" s="222" t="s">
        <v>1</v>
      </c>
      <c r="I408" s="224"/>
      <c r="J408" s="220"/>
      <c r="K408" s="220"/>
      <c r="L408" s="225"/>
      <c r="M408" s="226"/>
      <c r="N408" s="227"/>
      <c r="O408" s="227"/>
      <c r="P408" s="227"/>
      <c r="Q408" s="227"/>
      <c r="R408" s="227"/>
      <c r="S408" s="227"/>
      <c r="T408" s="228"/>
      <c r="AT408" s="229" t="s">
        <v>162</v>
      </c>
      <c r="AU408" s="229" t="s">
        <v>85</v>
      </c>
      <c r="AV408" s="13" t="s">
        <v>83</v>
      </c>
      <c r="AW408" s="13" t="s">
        <v>31</v>
      </c>
      <c r="AX408" s="13" t="s">
        <v>75</v>
      </c>
      <c r="AY408" s="229" t="s">
        <v>153</v>
      </c>
    </row>
    <row r="409" spans="2:51" s="14" customFormat="1" ht="12">
      <c r="B409" s="230"/>
      <c r="C409" s="231"/>
      <c r="D409" s="221" t="s">
        <v>162</v>
      </c>
      <c r="E409" s="232" t="s">
        <v>1</v>
      </c>
      <c r="F409" s="233" t="s">
        <v>455</v>
      </c>
      <c r="G409" s="231"/>
      <c r="H409" s="234">
        <v>16.72</v>
      </c>
      <c r="I409" s="235"/>
      <c r="J409" s="231"/>
      <c r="K409" s="231"/>
      <c r="L409" s="236"/>
      <c r="M409" s="237"/>
      <c r="N409" s="238"/>
      <c r="O409" s="238"/>
      <c r="P409" s="238"/>
      <c r="Q409" s="238"/>
      <c r="R409" s="238"/>
      <c r="S409" s="238"/>
      <c r="T409" s="239"/>
      <c r="AT409" s="240" t="s">
        <v>162</v>
      </c>
      <c r="AU409" s="240" t="s">
        <v>85</v>
      </c>
      <c r="AV409" s="14" t="s">
        <v>85</v>
      </c>
      <c r="AW409" s="14" t="s">
        <v>31</v>
      </c>
      <c r="AX409" s="14" t="s">
        <v>75</v>
      </c>
      <c r="AY409" s="240" t="s">
        <v>153</v>
      </c>
    </row>
    <row r="410" spans="2:51" s="15" customFormat="1" ht="12">
      <c r="B410" s="241"/>
      <c r="C410" s="242"/>
      <c r="D410" s="221" t="s">
        <v>162</v>
      </c>
      <c r="E410" s="243" t="s">
        <v>1</v>
      </c>
      <c r="F410" s="244" t="s">
        <v>169</v>
      </c>
      <c r="G410" s="242"/>
      <c r="H410" s="245">
        <v>132.376</v>
      </c>
      <c r="I410" s="246"/>
      <c r="J410" s="242"/>
      <c r="K410" s="242"/>
      <c r="L410" s="247"/>
      <c r="M410" s="248"/>
      <c r="N410" s="249"/>
      <c r="O410" s="249"/>
      <c r="P410" s="249"/>
      <c r="Q410" s="249"/>
      <c r="R410" s="249"/>
      <c r="S410" s="249"/>
      <c r="T410" s="250"/>
      <c r="AT410" s="251" t="s">
        <v>162</v>
      </c>
      <c r="AU410" s="251" t="s">
        <v>85</v>
      </c>
      <c r="AV410" s="15" t="s">
        <v>160</v>
      </c>
      <c r="AW410" s="15" t="s">
        <v>31</v>
      </c>
      <c r="AX410" s="15" t="s">
        <v>83</v>
      </c>
      <c r="AY410" s="251" t="s">
        <v>153</v>
      </c>
    </row>
    <row r="411" spans="1:65" s="2" customFormat="1" ht="21.75" customHeight="1">
      <c r="A411" s="35"/>
      <c r="B411" s="36"/>
      <c r="C411" s="263" t="s">
        <v>456</v>
      </c>
      <c r="D411" s="263" t="s">
        <v>304</v>
      </c>
      <c r="E411" s="264" t="s">
        <v>305</v>
      </c>
      <c r="F411" s="265" t="s">
        <v>306</v>
      </c>
      <c r="G411" s="266" t="s">
        <v>187</v>
      </c>
      <c r="H411" s="267">
        <v>135.024</v>
      </c>
      <c r="I411" s="268"/>
      <c r="J411" s="269">
        <f>ROUND(I411*H411,2)</f>
        <v>0</v>
      </c>
      <c r="K411" s="270"/>
      <c r="L411" s="271"/>
      <c r="M411" s="272" t="s">
        <v>1</v>
      </c>
      <c r="N411" s="273" t="s">
        <v>40</v>
      </c>
      <c r="O411" s="72"/>
      <c r="P411" s="215">
        <f>O411*H411</f>
        <v>0</v>
      </c>
      <c r="Q411" s="215">
        <v>0.018</v>
      </c>
      <c r="R411" s="215">
        <f>Q411*H411</f>
        <v>2.4304319999999997</v>
      </c>
      <c r="S411" s="215">
        <v>0</v>
      </c>
      <c r="T411" s="216">
        <f>S411*H411</f>
        <v>0</v>
      </c>
      <c r="U411" s="35"/>
      <c r="V411" s="35"/>
      <c r="W411" s="35"/>
      <c r="X411" s="35"/>
      <c r="Y411" s="35"/>
      <c r="Z411" s="35"/>
      <c r="AA411" s="35"/>
      <c r="AB411" s="35"/>
      <c r="AC411" s="35"/>
      <c r="AD411" s="35"/>
      <c r="AE411" s="35"/>
      <c r="AR411" s="217" t="s">
        <v>221</v>
      </c>
      <c r="AT411" s="217" t="s">
        <v>304</v>
      </c>
      <c r="AU411" s="217" t="s">
        <v>85</v>
      </c>
      <c r="AY411" s="18" t="s">
        <v>153</v>
      </c>
      <c r="BE411" s="218">
        <f>IF(N411="základní",J411,0)</f>
        <v>0</v>
      </c>
      <c r="BF411" s="218">
        <f>IF(N411="snížená",J411,0)</f>
        <v>0</v>
      </c>
      <c r="BG411" s="218">
        <f>IF(N411="zákl. přenesená",J411,0)</f>
        <v>0</v>
      </c>
      <c r="BH411" s="218">
        <f>IF(N411="sníž. přenesená",J411,0)</f>
        <v>0</v>
      </c>
      <c r="BI411" s="218">
        <f>IF(N411="nulová",J411,0)</f>
        <v>0</v>
      </c>
      <c r="BJ411" s="18" t="s">
        <v>83</v>
      </c>
      <c r="BK411" s="218">
        <f>ROUND(I411*H411,2)</f>
        <v>0</v>
      </c>
      <c r="BL411" s="18" t="s">
        <v>160</v>
      </c>
      <c r="BM411" s="217" t="s">
        <v>457</v>
      </c>
    </row>
    <row r="412" spans="2:51" s="14" customFormat="1" ht="12">
      <c r="B412" s="230"/>
      <c r="C412" s="231"/>
      <c r="D412" s="221" t="s">
        <v>162</v>
      </c>
      <c r="E412" s="231"/>
      <c r="F412" s="233" t="s">
        <v>458</v>
      </c>
      <c r="G412" s="231"/>
      <c r="H412" s="234">
        <v>135.024</v>
      </c>
      <c r="I412" s="235"/>
      <c r="J412" s="231"/>
      <c r="K412" s="231"/>
      <c r="L412" s="236"/>
      <c r="M412" s="237"/>
      <c r="N412" s="238"/>
      <c r="O412" s="238"/>
      <c r="P412" s="238"/>
      <c r="Q412" s="238"/>
      <c r="R412" s="238"/>
      <c r="S412" s="238"/>
      <c r="T412" s="239"/>
      <c r="AT412" s="240" t="s">
        <v>162</v>
      </c>
      <c r="AU412" s="240" t="s">
        <v>85</v>
      </c>
      <c r="AV412" s="14" t="s">
        <v>85</v>
      </c>
      <c r="AW412" s="14" t="s">
        <v>4</v>
      </c>
      <c r="AX412" s="14" t="s">
        <v>83</v>
      </c>
      <c r="AY412" s="240" t="s">
        <v>153</v>
      </c>
    </row>
    <row r="413" spans="1:65" s="2" customFormat="1" ht="21.75" customHeight="1">
      <c r="A413" s="35"/>
      <c r="B413" s="36"/>
      <c r="C413" s="205" t="s">
        <v>459</v>
      </c>
      <c r="D413" s="205" t="s">
        <v>156</v>
      </c>
      <c r="E413" s="206" t="s">
        <v>460</v>
      </c>
      <c r="F413" s="207" t="s">
        <v>461</v>
      </c>
      <c r="G413" s="208" t="s">
        <v>276</v>
      </c>
      <c r="H413" s="209">
        <v>136.746</v>
      </c>
      <c r="I413" s="210"/>
      <c r="J413" s="211">
        <f>ROUND(I413*H413,2)</f>
        <v>0</v>
      </c>
      <c r="K413" s="212"/>
      <c r="L413" s="40"/>
      <c r="M413" s="213" t="s">
        <v>1</v>
      </c>
      <c r="N413" s="214" t="s">
        <v>40</v>
      </c>
      <c r="O413" s="72"/>
      <c r="P413" s="215">
        <f>O413*H413</f>
        <v>0</v>
      </c>
      <c r="Q413" s="215">
        <v>3E-05</v>
      </c>
      <c r="R413" s="215">
        <f>Q413*H413</f>
        <v>0.00410238</v>
      </c>
      <c r="S413" s="215">
        <v>0</v>
      </c>
      <c r="T413" s="216">
        <f>S413*H413</f>
        <v>0</v>
      </c>
      <c r="U413" s="35"/>
      <c r="V413" s="35"/>
      <c r="W413" s="35"/>
      <c r="X413" s="35"/>
      <c r="Y413" s="35"/>
      <c r="Z413" s="35"/>
      <c r="AA413" s="35"/>
      <c r="AB413" s="35"/>
      <c r="AC413" s="35"/>
      <c r="AD413" s="35"/>
      <c r="AE413" s="35"/>
      <c r="AR413" s="217" t="s">
        <v>160</v>
      </c>
      <c r="AT413" s="217" t="s">
        <v>156</v>
      </c>
      <c r="AU413" s="217" t="s">
        <v>85</v>
      </c>
      <c r="AY413" s="18" t="s">
        <v>153</v>
      </c>
      <c r="BE413" s="218">
        <f>IF(N413="základní",J413,0)</f>
        <v>0</v>
      </c>
      <c r="BF413" s="218">
        <f>IF(N413="snížená",J413,0)</f>
        <v>0</v>
      </c>
      <c r="BG413" s="218">
        <f>IF(N413="zákl. přenesená",J413,0)</f>
        <v>0</v>
      </c>
      <c r="BH413" s="218">
        <f>IF(N413="sníž. přenesená",J413,0)</f>
        <v>0</v>
      </c>
      <c r="BI413" s="218">
        <f>IF(N413="nulová",J413,0)</f>
        <v>0</v>
      </c>
      <c r="BJ413" s="18" t="s">
        <v>83</v>
      </c>
      <c r="BK413" s="218">
        <f>ROUND(I413*H413,2)</f>
        <v>0</v>
      </c>
      <c r="BL413" s="18" t="s">
        <v>160</v>
      </c>
      <c r="BM413" s="217" t="s">
        <v>462</v>
      </c>
    </row>
    <row r="414" spans="2:51" s="13" customFormat="1" ht="12">
      <c r="B414" s="219"/>
      <c r="C414" s="220"/>
      <c r="D414" s="221" t="s">
        <v>162</v>
      </c>
      <c r="E414" s="222" t="s">
        <v>1</v>
      </c>
      <c r="F414" s="223" t="s">
        <v>301</v>
      </c>
      <c r="G414" s="220"/>
      <c r="H414" s="222" t="s">
        <v>1</v>
      </c>
      <c r="I414" s="224"/>
      <c r="J414" s="220"/>
      <c r="K414" s="220"/>
      <c r="L414" s="225"/>
      <c r="M414" s="226"/>
      <c r="N414" s="227"/>
      <c r="O414" s="227"/>
      <c r="P414" s="227"/>
      <c r="Q414" s="227"/>
      <c r="R414" s="227"/>
      <c r="S414" s="227"/>
      <c r="T414" s="228"/>
      <c r="AT414" s="229" t="s">
        <v>162</v>
      </c>
      <c r="AU414" s="229" t="s">
        <v>85</v>
      </c>
      <c r="AV414" s="13" t="s">
        <v>83</v>
      </c>
      <c r="AW414" s="13" t="s">
        <v>31</v>
      </c>
      <c r="AX414" s="13" t="s">
        <v>75</v>
      </c>
      <c r="AY414" s="229" t="s">
        <v>153</v>
      </c>
    </row>
    <row r="415" spans="2:51" s="14" customFormat="1" ht="12">
      <c r="B415" s="230"/>
      <c r="C415" s="231"/>
      <c r="D415" s="221" t="s">
        <v>162</v>
      </c>
      <c r="E415" s="232" t="s">
        <v>1</v>
      </c>
      <c r="F415" s="233" t="s">
        <v>463</v>
      </c>
      <c r="G415" s="231"/>
      <c r="H415" s="234">
        <v>10.92</v>
      </c>
      <c r="I415" s="235"/>
      <c r="J415" s="231"/>
      <c r="K415" s="231"/>
      <c r="L415" s="236"/>
      <c r="M415" s="237"/>
      <c r="N415" s="238"/>
      <c r="O415" s="238"/>
      <c r="P415" s="238"/>
      <c r="Q415" s="238"/>
      <c r="R415" s="238"/>
      <c r="S415" s="238"/>
      <c r="T415" s="239"/>
      <c r="AT415" s="240" t="s">
        <v>162</v>
      </c>
      <c r="AU415" s="240" t="s">
        <v>85</v>
      </c>
      <c r="AV415" s="14" t="s">
        <v>85</v>
      </c>
      <c r="AW415" s="14" t="s">
        <v>31</v>
      </c>
      <c r="AX415" s="14" t="s">
        <v>75</v>
      </c>
      <c r="AY415" s="240" t="s">
        <v>153</v>
      </c>
    </row>
    <row r="416" spans="2:51" s="14" customFormat="1" ht="12">
      <c r="B416" s="230"/>
      <c r="C416" s="231"/>
      <c r="D416" s="221" t="s">
        <v>162</v>
      </c>
      <c r="E416" s="232" t="s">
        <v>1</v>
      </c>
      <c r="F416" s="233" t="s">
        <v>464</v>
      </c>
      <c r="G416" s="231"/>
      <c r="H416" s="234">
        <v>26.67</v>
      </c>
      <c r="I416" s="235"/>
      <c r="J416" s="231"/>
      <c r="K416" s="231"/>
      <c r="L416" s="236"/>
      <c r="M416" s="237"/>
      <c r="N416" s="238"/>
      <c r="O416" s="238"/>
      <c r="P416" s="238"/>
      <c r="Q416" s="238"/>
      <c r="R416" s="238"/>
      <c r="S416" s="238"/>
      <c r="T416" s="239"/>
      <c r="AT416" s="240" t="s">
        <v>162</v>
      </c>
      <c r="AU416" s="240" t="s">
        <v>85</v>
      </c>
      <c r="AV416" s="14" t="s">
        <v>85</v>
      </c>
      <c r="AW416" s="14" t="s">
        <v>31</v>
      </c>
      <c r="AX416" s="14" t="s">
        <v>75</v>
      </c>
      <c r="AY416" s="240" t="s">
        <v>153</v>
      </c>
    </row>
    <row r="417" spans="2:51" s="14" customFormat="1" ht="12">
      <c r="B417" s="230"/>
      <c r="C417" s="231"/>
      <c r="D417" s="221" t="s">
        <v>162</v>
      </c>
      <c r="E417" s="232" t="s">
        <v>1</v>
      </c>
      <c r="F417" s="233" t="s">
        <v>465</v>
      </c>
      <c r="G417" s="231"/>
      <c r="H417" s="234">
        <v>15.578</v>
      </c>
      <c r="I417" s="235"/>
      <c r="J417" s="231"/>
      <c r="K417" s="231"/>
      <c r="L417" s="236"/>
      <c r="M417" s="237"/>
      <c r="N417" s="238"/>
      <c r="O417" s="238"/>
      <c r="P417" s="238"/>
      <c r="Q417" s="238"/>
      <c r="R417" s="238"/>
      <c r="S417" s="238"/>
      <c r="T417" s="239"/>
      <c r="AT417" s="240" t="s">
        <v>162</v>
      </c>
      <c r="AU417" s="240" t="s">
        <v>85</v>
      </c>
      <c r="AV417" s="14" t="s">
        <v>85</v>
      </c>
      <c r="AW417" s="14" t="s">
        <v>31</v>
      </c>
      <c r="AX417" s="14" t="s">
        <v>75</v>
      </c>
      <c r="AY417" s="240" t="s">
        <v>153</v>
      </c>
    </row>
    <row r="418" spans="2:51" s="16" customFormat="1" ht="12">
      <c r="B418" s="252"/>
      <c r="C418" s="253"/>
      <c r="D418" s="221" t="s">
        <v>162</v>
      </c>
      <c r="E418" s="254" t="s">
        <v>1</v>
      </c>
      <c r="F418" s="255" t="s">
        <v>286</v>
      </c>
      <c r="G418" s="253"/>
      <c r="H418" s="256">
        <v>53.168</v>
      </c>
      <c r="I418" s="257"/>
      <c r="J418" s="253"/>
      <c r="K418" s="253"/>
      <c r="L418" s="258"/>
      <c r="M418" s="259"/>
      <c r="N418" s="260"/>
      <c r="O418" s="260"/>
      <c r="P418" s="260"/>
      <c r="Q418" s="260"/>
      <c r="R418" s="260"/>
      <c r="S418" s="260"/>
      <c r="T418" s="261"/>
      <c r="AT418" s="262" t="s">
        <v>162</v>
      </c>
      <c r="AU418" s="262" t="s">
        <v>85</v>
      </c>
      <c r="AV418" s="16" t="s">
        <v>154</v>
      </c>
      <c r="AW418" s="16" t="s">
        <v>31</v>
      </c>
      <c r="AX418" s="16" t="s">
        <v>75</v>
      </c>
      <c r="AY418" s="262" t="s">
        <v>153</v>
      </c>
    </row>
    <row r="419" spans="2:51" s="13" customFormat="1" ht="12">
      <c r="B419" s="219"/>
      <c r="C419" s="220"/>
      <c r="D419" s="221" t="s">
        <v>162</v>
      </c>
      <c r="E419" s="222" t="s">
        <v>1</v>
      </c>
      <c r="F419" s="223" t="s">
        <v>329</v>
      </c>
      <c r="G419" s="220"/>
      <c r="H419" s="222" t="s">
        <v>1</v>
      </c>
      <c r="I419" s="224"/>
      <c r="J419" s="220"/>
      <c r="K419" s="220"/>
      <c r="L419" s="225"/>
      <c r="M419" s="226"/>
      <c r="N419" s="227"/>
      <c r="O419" s="227"/>
      <c r="P419" s="227"/>
      <c r="Q419" s="227"/>
      <c r="R419" s="227"/>
      <c r="S419" s="227"/>
      <c r="T419" s="228"/>
      <c r="AT419" s="229" t="s">
        <v>162</v>
      </c>
      <c r="AU419" s="229" t="s">
        <v>85</v>
      </c>
      <c r="AV419" s="13" t="s">
        <v>83</v>
      </c>
      <c r="AW419" s="13" t="s">
        <v>31</v>
      </c>
      <c r="AX419" s="13" t="s">
        <v>75</v>
      </c>
      <c r="AY419" s="229" t="s">
        <v>153</v>
      </c>
    </row>
    <row r="420" spans="2:51" s="14" customFormat="1" ht="12">
      <c r="B420" s="230"/>
      <c r="C420" s="231"/>
      <c r="D420" s="221" t="s">
        <v>162</v>
      </c>
      <c r="E420" s="232" t="s">
        <v>1</v>
      </c>
      <c r="F420" s="233" t="s">
        <v>466</v>
      </c>
      <c r="G420" s="231"/>
      <c r="H420" s="234">
        <v>35.32</v>
      </c>
      <c r="I420" s="235"/>
      <c r="J420" s="231"/>
      <c r="K420" s="231"/>
      <c r="L420" s="236"/>
      <c r="M420" s="237"/>
      <c r="N420" s="238"/>
      <c r="O420" s="238"/>
      <c r="P420" s="238"/>
      <c r="Q420" s="238"/>
      <c r="R420" s="238"/>
      <c r="S420" s="238"/>
      <c r="T420" s="239"/>
      <c r="AT420" s="240" t="s">
        <v>162</v>
      </c>
      <c r="AU420" s="240" t="s">
        <v>85</v>
      </c>
      <c r="AV420" s="14" t="s">
        <v>85</v>
      </c>
      <c r="AW420" s="14" t="s">
        <v>31</v>
      </c>
      <c r="AX420" s="14" t="s">
        <v>75</v>
      </c>
      <c r="AY420" s="240" t="s">
        <v>153</v>
      </c>
    </row>
    <row r="421" spans="2:51" s="14" customFormat="1" ht="12">
      <c r="B421" s="230"/>
      <c r="C421" s="231"/>
      <c r="D421" s="221" t="s">
        <v>162</v>
      </c>
      <c r="E421" s="232" t="s">
        <v>1</v>
      </c>
      <c r="F421" s="233" t="s">
        <v>467</v>
      </c>
      <c r="G421" s="231"/>
      <c r="H421" s="234">
        <v>10.3</v>
      </c>
      <c r="I421" s="235"/>
      <c r="J421" s="231"/>
      <c r="K421" s="231"/>
      <c r="L421" s="236"/>
      <c r="M421" s="237"/>
      <c r="N421" s="238"/>
      <c r="O421" s="238"/>
      <c r="P421" s="238"/>
      <c r="Q421" s="238"/>
      <c r="R421" s="238"/>
      <c r="S421" s="238"/>
      <c r="T421" s="239"/>
      <c r="AT421" s="240" t="s">
        <v>162</v>
      </c>
      <c r="AU421" s="240" t="s">
        <v>85</v>
      </c>
      <c r="AV421" s="14" t="s">
        <v>85</v>
      </c>
      <c r="AW421" s="14" t="s">
        <v>31</v>
      </c>
      <c r="AX421" s="14" t="s">
        <v>75</v>
      </c>
      <c r="AY421" s="240" t="s">
        <v>153</v>
      </c>
    </row>
    <row r="422" spans="2:51" s="16" customFormat="1" ht="12">
      <c r="B422" s="252"/>
      <c r="C422" s="253"/>
      <c r="D422" s="221" t="s">
        <v>162</v>
      </c>
      <c r="E422" s="254" t="s">
        <v>1</v>
      </c>
      <c r="F422" s="255" t="s">
        <v>286</v>
      </c>
      <c r="G422" s="253"/>
      <c r="H422" s="256">
        <v>45.62</v>
      </c>
      <c r="I422" s="257"/>
      <c r="J422" s="253"/>
      <c r="K422" s="253"/>
      <c r="L422" s="258"/>
      <c r="M422" s="259"/>
      <c r="N422" s="260"/>
      <c r="O422" s="260"/>
      <c r="P422" s="260"/>
      <c r="Q422" s="260"/>
      <c r="R422" s="260"/>
      <c r="S422" s="260"/>
      <c r="T422" s="261"/>
      <c r="AT422" s="262" t="s">
        <v>162</v>
      </c>
      <c r="AU422" s="262" t="s">
        <v>85</v>
      </c>
      <c r="AV422" s="16" t="s">
        <v>154</v>
      </c>
      <c r="AW422" s="16" t="s">
        <v>31</v>
      </c>
      <c r="AX422" s="16" t="s">
        <v>75</v>
      </c>
      <c r="AY422" s="262" t="s">
        <v>153</v>
      </c>
    </row>
    <row r="423" spans="2:51" s="13" customFormat="1" ht="12">
      <c r="B423" s="219"/>
      <c r="C423" s="220"/>
      <c r="D423" s="221" t="s">
        <v>162</v>
      </c>
      <c r="E423" s="222" t="s">
        <v>1</v>
      </c>
      <c r="F423" s="223" t="s">
        <v>332</v>
      </c>
      <c r="G423" s="220"/>
      <c r="H423" s="222" t="s">
        <v>1</v>
      </c>
      <c r="I423" s="224"/>
      <c r="J423" s="220"/>
      <c r="K423" s="220"/>
      <c r="L423" s="225"/>
      <c r="M423" s="226"/>
      <c r="N423" s="227"/>
      <c r="O423" s="227"/>
      <c r="P423" s="227"/>
      <c r="Q423" s="227"/>
      <c r="R423" s="227"/>
      <c r="S423" s="227"/>
      <c r="T423" s="228"/>
      <c r="AT423" s="229" t="s">
        <v>162</v>
      </c>
      <c r="AU423" s="229" t="s">
        <v>85</v>
      </c>
      <c r="AV423" s="13" t="s">
        <v>83</v>
      </c>
      <c r="AW423" s="13" t="s">
        <v>31</v>
      </c>
      <c r="AX423" s="13" t="s">
        <v>75</v>
      </c>
      <c r="AY423" s="229" t="s">
        <v>153</v>
      </c>
    </row>
    <row r="424" spans="2:51" s="14" customFormat="1" ht="12">
      <c r="B424" s="230"/>
      <c r="C424" s="231"/>
      <c r="D424" s="221" t="s">
        <v>162</v>
      </c>
      <c r="E424" s="232" t="s">
        <v>1</v>
      </c>
      <c r="F424" s="233" t="s">
        <v>468</v>
      </c>
      <c r="G424" s="231"/>
      <c r="H424" s="234">
        <v>8.35</v>
      </c>
      <c r="I424" s="235"/>
      <c r="J424" s="231"/>
      <c r="K424" s="231"/>
      <c r="L424" s="236"/>
      <c r="M424" s="237"/>
      <c r="N424" s="238"/>
      <c r="O424" s="238"/>
      <c r="P424" s="238"/>
      <c r="Q424" s="238"/>
      <c r="R424" s="238"/>
      <c r="S424" s="238"/>
      <c r="T424" s="239"/>
      <c r="AT424" s="240" t="s">
        <v>162</v>
      </c>
      <c r="AU424" s="240" t="s">
        <v>85</v>
      </c>
      <c r="AV424" s="14" t="s">
        <v>85</v>
      </c>
      <c r="AW424" s="14" t="s">
        <v>31</v>
      </c>
      <c r="AX424" s="14" t="s">
        <v>75</v>
      </c>
      <c r="AY424" s="240" t="s">
        <v>153</v>
      </c>
    </row>
    <row r="425" spans="2:51" s="14" customFormat="1" ht="12">
      <c r="B425" s="230"/>
      <c r="C425" s="231"/>
      <c r="D425" s="221" t="s">
        <v>162</v>
      </c>
      <c r="E425" s="232" t="s">
        <v>1</v>
      </c>
      <c r="F425" s="233" t="s">
        <v>469</v>
      </c>
      <c r="G425" s="231"/>
      <c r="H425" s="234">
        <v>5.788</v>
      </c>
      <c r="I425" s="235"/>
      <c r="J425" s="231"/>
      <c r="K425" s="231"/>
      <c r="L425" s="236"/>
      <c r="M425" s="237"/>
      <c r="N425" s="238"/>
      <c r="O425" s="238"/>
      <c r="P425" s="238"/>
      <c r="Q425" s="238"/>
      <c r="R425" s="238"/>
      <c r="S425" s="238"/>
      <c r="T425" s="239"/>
      <c r="AT425" s="240" t="s">
        <v>162</v>
      </c>
      <c r="AU425" s="240" t="s">
        <v>85</v>
      </c>
      <c r="AV425" s="14" t="s">
        <v>85</v>
      </c>
      <c r="AW425" s="14" t="s">
        <v>31</v>
      </c>
      <c r="AX425" s="14" t="s">
        <v>75</v>
      </c>
      <c r="AY425" s="240" t="s">
        <v>153</v>
      </c>
    </row>
    <row r="426" spans="2:51" s="14" customFormat="1" ht="12">
      <c r="B426" s="230"/>
      <c r="C426" s="231"/>
      <c r="D426" s="221" t="s">
        <v>162</v>
      </c>
      <c r="E426" s="232" t="s">
        <v>1</v>
      </c>
      <c r="F426" s="233" t="s">
        <v>470</v>
      </c>
      <c r="G426" s="231"/>
      <c r="H426" s="234">
        <v>7.1</v>
      </c>
      <c r="I426" s="235"/>
      <c r="J426" s="231"/>
      <c r="K426" s="231"/>
      <c r="L426" s="236"/>
      <c r="M426" s="237"/>
      <c r="N426" s="238"/>
      <c r="O426" s="238"/>
      <c r="P426" s="238"/>
      <c r="Q426" s="238"/>
      <c r="R426" s="238"/>
      <c r="S426" s="238"/>
      <c r="T426" s="239"/>
      <c r="AT426" s="240" t="s">
        <v>162</v>
      </c>
      <c r="AU426" s="240" t="s">
        <v>85</v>
      </c>
      <c r="AV426" s="14" t="s">
        <v>85</v>
      </c>
      <c r="AW426" s="14" t="s">
        <v>31</v>
      </c>
      <c r="AX426" s="14" t="s">
        <v>75</v>
      </c>
      <c r="AY426" s="240" t="s">
        <v>153</v>
      </c>
    </row>
    <row r="427" spans="2:51" s="16" customFormat="1" ht="12">
      <c r="B427" s="252"/>
      <c r="C427" s="253"/>
      <c r="D427" s="221" t="s">
        <v>162</v>
      </c>
      <c r="E427" s="254" t="s">
        <v>1</v>
      </c>
      <c r="F427" s="255" t="s">
        <v>286</v>
      </c>
      <c r="G427" s="253"/>
      <c r="H427" s="256">
        <v>21.238</v>
      </c>
      <c r="I427" s="257"/>
      <c r="J427" s="253"/>
      <c r="K427" s="253"/>
      <c r="L427" s="258"/>
      <c r="M427" s="259"/>
      <c r="N427" s="260"/>
      <c r="O427" s="260"/>
      <c r="P427" s="260"/>
      <c r="Q427" s="260"/>
      <c r="R427" s="260"/>
      <c r="S427" s="260"/>
      <c r="T427" s="261"/>
      <c r="AT427" s="262" t="s">
        <v>162</v>
      </c>
      <c r="AU427" s="262" t="s">
        <v>85</v>
      </c>
      <c r="AV427" s="16" t="s">
        <v>154</v>
      </c>
      <c r="AW427" s="16" t="s">
        <v>31</v>
      </c>
      <c r="AX427" s="16" t="s">
        <v>75</v>
      </c>
      <c r="AY427" s="262" t="s">
        <v>153</v>
      </c>
    </row>
    <row r="428" spans="2:51" s="13" customFormat="1" ht="12">
      <c r="B428" s="219"/>
      <c r="C428" s="220"/>
      <c r="D428" s="221" t="s">
        <v>162</v>
      </c>
      <c r="E428" s="222" t="s">
        <v>1</v>
      </c>
      <c r="F428" s="223" t="s">
        <v>336</v>
      </c>
      <c r="G428" s="220"/>
      <c r="H428" s="222" t="s">
        <v>1</v>
      </c>
      <c r="I428" s="224"/>
      <c r="J428" s="220"/>
      <c r="K428" s="220"/>
      <c r="L428" s="225"/>
      <c r="M428" s="226"/>
      <c r="N428" s="227"/>
      <c r="O428" s="227"/>
      <c r="P428" s="227"/>
      <c r="Q428" s="227"/>
      <c r="R428" s="227"/>
      <c r="S428" s="227"/>
      <c r="T428" s="228"/>
      <c r="AT428" s="229" t="s">
        <v>162</v>
      </c>
      <c r="AU428" s="229" t="s">
        <v>85</v>
      </c>
      <c r="AV428" s="13" t="s">
        <v>83</v>
      </c>
      <c r="AW428" s="13" t="s">
        <v>31</v>
      </c>
      <c r="AX428" s="13" t="s">
        <v>75</v>
      </c>
      <c r="AY428" s="229" t="s">
        <v>153</v>
      </c>
    </row>
    <row r="429" spans="2:51" s="14" customFormat="1" ht="12">
      <c r="B429" s="230"/>
      <c r="C429" s="231"/>
      <c r="D429" s="221" t="s">
        <v>162</v>
      </c>
      <c r="E429" s="232" t="s">
        <v>1</v>
      </c>
      <c r="F429" s="233" t="s">
        <v>471</v>
      </c>
      <c r="G429" s="231"/>
      <c r="H429" s="234">
        <v>16.72</v>
      </c>
      <c r="I429" s="235"/>
      <c r="J429" s="231"/>
      <c r="K429" s="231"/>
      <c r="L429" s="236"/>
      <c r="M429" s="237"/>
      <c r="N429" s="238"/>
      <c r="O429" s="238"/>
      <c r="P429" s="238"/>
      <c r="Q429" s="238"/>
      <c r="R429" s="238"/>
      <c r="S429" s="238"/>
      <c r="T429" s="239"/>
      <c r="AT429" s="240" t="s">
        <v>162</v>
      </c>
      <c r="AU429" s="240" t="s">
        <v>85</v>
      </c>
      <c r="AV429" s="14" t="s">
        <v>85</v>
      </c>
      <c r="AW429" s="14" t="s">
        <v>31</v>
      </c>
      <c r="AX429" s="14" t="s">
        <v>75</v>
      </c>
      <c r="AY429" s="240" t="s">
        <v>153</v>
      </c>
    </row>
    <row r="430" spans="2:51" s="15" customFormat="1" ht="12">
      <c r="B430" s="241"/>
      <c r="C430" s="242"/>
      <c r="D430" s="221" t="s">
        <v>162</v>
      </c>
      <c r="E430" s="243" t="s">
        <v>1</v>
      </c>
      <c r="F430" s="244" t="s">
        <v>169</v>
      </c>
      <c r="G430" s="242"/>
      <c r="H430" s="245">
        <v>136.746</v>
      </c>
      <c r="I430" s="246"/>
      <c r="J430" s="242"/>
      <c r="K430" s="242"/>
      <c r="L430" s="247"/>
      <c r="M430" s="248"/>
      <c r="N430" s="249"/>
      <c r="O430" s="249"/>
      <c r="P430" s="249"/>
      <c r="Q430" s="249"/>
      <c r="R430" s="249"/>
      <c r="S430" s="249"/>
      <c r="T430" s="250"/>
      <c r="AT430" s="251" t="s">
        <v>162</v>
      </c>
      <c r="AU430" s="251" t="s">
        <v>85</v>
      </c>
      <c r="AV430" s="15" t="s">
        <v>160</v>
      </c>
      <c r="AW430" s="15" t="s">
        <v>31</v>
      </c>
      <c r="AX430" s="15" t="s">
        <v>83</v>
      </c>
      <c r="AY430" s="251" t="s">
        <v>153</v>
      </c>
    </row>
    <row r="431" spans="1:65" s="2" customFormat="1" ht="21.75" customHeight="1">
      <c r="A431" s="35"/>
      <c r="B431" s="36"/>
      <c r="C431" s="263" t="s">
        <v>472</v>
      </c>
      <c r="D431" s="263" t="s">
        <v>304</v>
      </c>
      <c r="E431" s="264" t="s">
        <v>473</v>
      </c>
      <c r="F431" s="265" t="s">
        <v>474</v>
      </c>
      <c r="G431" s="266" t="s">
        <v>276</v>
      </c>
      <c r="H431" s="267">
        <v>143.583</v>
      </c>
      <c r="I431" s="268"/>
      <c r="J431" s="269">
        <f>ROUND(I431*H431,2)</f>
        <v>0</v>
      </c>
      <c r="K431" s="270"/>
      <c r="L431" s="271"/>
      <c r="M431" s="272" t="s">
        <v>1</v>
      </c>
      <c r="N431" s="273" t="s">
        <v>40</v>
      </c>
      <c r="O431" s="72"/>
      <c r="P431" s="215">
        <f>O431*H431</f>
        <v>0</v>
      </c>
      <c r="Q431" s="215">
        <v>0.0006</v>
      </c>
      <c r="R431" s="215">
        <f>Q431*H431</f>
        <v>0.08614979999999998</v>
      </c>
      <c r="S431" s="215">
        <v>0</v>
      </c>
      <c r="T431" s="216">
        <f>S431*H431</f>
        <v>0</v>
      </c>
      <c r="U431" s="35"/>
      <c r="V431" s="35"/>
      <c r="W431" s="35"/>
      <c r="X431" s="35"/>
      <c r="Y431" s="35"/>
      <c r="Z431" s="35"/>
      <c r="AA431" s="35"/>
      <c r="AB431" s="35"/>
      <c r="AC431" s="35"/>
      <c r="AD431" s="35"/>
      <c r="AE431" s="35"/>
      <c r="AR431" s="217" t="s">
        <v>221</v>
      </c>
      <c r="AT431" s="217" t="s">
        <v>304</v>
      </c>
      <c r="AU431" s="217" t="s">
        <v>85</v>
      </c>
      <c r="AY431" s="18" t="s">
        <v>153</v>
      </c>
      <c r="BE431" s="218">
        <f>IF(N431="základní",J431,0)</f>
        <v>0</v>
      </c>
      <c r="BF431" s="218">
        <f>IF(N431="snížená",J431,0)</f>
        <v>0</v>
      </c>
      <c r="BG431" s="218">
        <f>IF(N431="zákl. přenesená",J431,0)</f>
        <v>0</v>
      </c>
      <c r="BH431" s="218">
        <f>IF(N431="sníž. přenesená",J431,0)</f>
        <v>0</v>
      </c>
      <c r="BI431" s="218">
        <f>IF(N431="nulová",J431,0)</f>
        <v>0</v>
      </c>
      <c r="BJ431" s="18" t="s">
        <v>83</v>
      </c>
      <c r="BK431" s="218">
        <f>ROUND(I431*H431,2)</f>
        <v>0</v>
      </c>
      <c r="BL431" s="18" t="s">
        <v>160</v>
      </c>
      <c r="BM431" s="217" t="s">
        <v>475</v>
      </c>
    </row>
    <row r="432" spans="2:51" s="14" customFormat="1" ht="12">
      <c r="B432" s="230"/>
      <c r="C432" s="231"/>
      <c r="D432" s="221" t="s">
        <v>162</v>
      </c>
      <c r="E432" s="231"/>
      <c r="F432" s="233" t="s">
        <v>476</v>
      </c>
      <c r="G432" s="231"/>
      <c r="H432" s="234">
        <v>143.583</v>
      </c>
      <c r="I432" s="235"/>
      <c r="J432" s="231"/>
      <c r="K432" s="231"/>
      <c r="L432" s="236"/>
      <c r="M432" s="237"/>
      <c r="N432" s="238"/>
      <c r="O432" s="238"/>
      <c r="P432" s="238"/>
      <c r="Q432" s="238"/>
      <c r="R432" s="238"/>
      <c r="S432" s="238"/>
      <c r="T432" s="239"/>
      <c r="AT432" s="240" t="s">
        <v>162</v>
      </c>
      <c r="AU432" s="240" t="s">
        <v>85</v>
      </c>
      <c r="AV432" s="14" t="s">
        <v>85</v>
      </c>
      <c r="AW432" s="14" t="s">
        <v>4</v>
      </c>
      <c r="AX432" s="14" t="s">
        <v>83</v>
      </c>
      <c r="AY432" s="240" t="s">
        <v>153</v>
      </c>
    </row>
    <row r="433" spans="1:65" s="2" customFormat="1" ht="16.5" customHeight="1">
      <c r="A433" s="35"/>
      <c r="B433" s="36"/>
      <c r="C433" s="205" t="s">
        <v>477</v>
      </c>
      <c r="D433" s="205" t="s">
        <v>156</v>
      </c>
      <c r="E433" s="206" t="s">
        <v>478</v>
      </c>
      <c r="F433" s="207" t="s">
        <v>479</v>
      </c>
      <c r="G433" s="208" t="s">
        <v>276</v>
      </c>
      <c r="H433" s="209">
        <v>991.99</v>
      </c>
      <c r="I433" s="210"/>
      <c r="J433" s="211">
        <f>ROUND(I433*H433,2)</f>
        <v>0</v>
      </c>
      <c r="K433" s="212"/>
      <c r="L433" s="40"/>
      <c r="M433" s="213" t="s">
        <v>1</v>
      </c>
      <c r="N433" s="214" t="s">
        <v>40</v>
      </c>
      <c r="O433" s="72"/>
      <c r="P433" s="215">
        <f>O433*H433</f>
        <v>0</v>
      </c>
      <c r="Q433" s="215">
        <v>0</v>
      </c>
      <c r="R433" s="215">
        <f>Q433*H433</f>
        <v>0</v>
      </c>
      <c r="S433" s="215">
        <v>0</v>
      </c>
      <c r="T433" s="216">
        <f>S433*H433</f>
        <v>0</v>
      </c>
      <c r="U433" s="35"/>
      <c r="V433" s="35"/>
      <c r="W433" s="35"/>
      <c r="X433" s="35"/>
      <c r="Y433" s="35"/>
      <c r="Z433" s="35"/>
      <c r="AA433" s="35"/>
      <c r="AB433" s="35"/>
      <c r="AC433" s="35"/>
      <c r="AD433" s="35"/>
      <c r="AE433" s="35"/>
      <c r="AR433" s="217" t="s">
        <v>160</v>
      </c>
      <c r="AT433" s="217" t="s">
        <v>156</v>
      </c>
      <c r="AU433" s="217" t="s">
        <v>85</v>
      </c>
      <c r="AY433" s="18" t="s">
        <v>153</v>
      </c>
      <c r="BE433" s="218">
        <f>IF(N433="základní",J433,0)</f>
        <v>0</v>
      </c>
      <c r="BF433" s="218">
        <f>IF(N433="snížená",J433,0)</f>
        <v>0</v>
      </c>
      <c r="BG433" s="218">
        <f>IF(N433="zákl. přenesená",J433,0)</f>
        <v>0</v>
      </c>
      <c r="BH433" s="218">
        <f>IF(N433="sníž. přenesená",J433,0)</f>
        <v>0</v>
      </c>
      <c r="BI433" s="218">
        <f>IF(N433="nulová",J433,0)</f>
        <v>0</v>
      </c>
      <c r="BJ433" s="18" t="s">
        <v>83</v>
      </c>
      <c r="BK433" s="218">
        <f>ROUND(I433*H433,2)</f>
        <v>0</v>
      </c>
      <c r="BL433" s="18" t="s">
        <v>160</v>
      </c>
      <c r="BM433" s="217" t="s">
        <v>480</v>
      </c>
    </row>
    <row r="434" spans="2:51" s="13" customFormat="1" ht="12">
      <c r="B434" s="219"/>
      <c r="C434" s="220"/>
      <c r="D434" s="221" t="s">
        <v>162</v>
      </c>
      <c r="E434" s="222" t="s">
        <v>1</v>
      </c>
      <c r="F434" s="223" t="s">
        <v>481</v>
      </c>
      <c r="G434" s="220"/>
      <c r="H434" s="222" t="s">
        <v>1</v>
      </c>
      <c r="I434" s="224"/>
      <c r="J434" s="220"/>
      <c r="K434" s="220"/>
      <c r="L434" s="225"/>
      <c r="M434" s="226"/>
      <c r="N434" s="227"/>
      <c r="O434" s="227"/>
      <c r="P434" s="227"/>
      <c r="Q434" s="227"/>
      <c r="R434" s="227"/>
      <c r="S434" s="227"/>
      <c r="T434" s="228"/>
      <c r="AT434" s="229" t="s">
        <v>162</v>
      </c>
      <c r="AU434" s="229" t="s">
        <v>85</v>
      </c>
      <c r="AV434" s="13" t="s">
        <v>83</v>
      </c>
      <c r="AW434" s="13" t="s">
        <v>31</v>
      </c>
      <c r="AX434" s="13" t="s">
        <v>75</v>
      </c>
      <c r="AY434" s="229" t="s">
        <v>153</v>
      </c>
    </row>
    <row r="435" spans="2:51" s="13" customFormat="1" ht="12">
      <c r="B435" s="219"/>
      <c r="C435" s="220"/>
      <c r="D435" s="221" t="s">
        <v>162</v>
      </c>
      <c r="E435" s="222" t="s">
        <v>1</v>
      </c>
      <c r="F435" s="223" t="s">
        <v>301</v>
      </c>
      <c r="G435" s="220"/>
      <c r="H435" s="222" t="s">
        <v>1</v>
      </c>
      <c r="I435" s="224"/>
      <c r="J435" s="220"/>
      <c r="K435" s="220"/>
      <c r="L435" s="225"/>
      <c r="M435" s="226"/>
      <c r="N435" s="227"/>
      <c r="O435" s="227"/>
      <c r="P435" s="227"/>
      <c r="Q435" s="227"/>
      <c r="R435" s="227"/>
      <c r="S435" s="227"/>
      <c r="T435" s="228"/>
      <c r="AT435" s="229" t="s">
        <v>162</v>
      </c>
      <c r="AU435" s="229" t="s">
        <v>85</v>
      </c>
      <c r="AV435" s="13" t="s">
        <v>83</v>
      </c>
      <c r="AW435" s="13" t="s">
        <v>31</v>
      </c>
      <c r="AX435" s="13" t="s">
        <v>75</v>
      </c>
      <c r="AY435" s="229" t="s">
        <v>153</v>
      </c>
    </row>
    <row r="436" spans="2:51" s="14" customFormat="1" ht="12">
      <c r="B436" s="230"/>
      <c r="C436" s="231"/>
      <c r="D436" s="221" t="s">
        <v>162</v>
      </c>
      <c r="E436" s="232" t="s">
        <v>1</v>
      </c>
      <c r="F436" s="233" t="s">
        <v>482</v>
      </c>
      <c r="G436" s="231"/>
      <c r="H436" s="234">
        <v>61.7</v>
      </c>
      <c r="I436" s="235"/>
      <c r="J436" s="231"/>
      <c r="K436" s="231"/>
      <c r="L436" s="236"/>
      <c r="M436" s="237"/>
      <c r="N436" s="238"/>
      <c r="O436" s="238"/>
      <c r="P436" s="238"/>
      <c r="Q436" s="238"/>
      <c r="R436" s="238"/>
      <c r="S436" s="238"/>
      <c r="T436" s="239"/>
      <c r="AT436" s="240" t="s">
        <v>162</v>
      </c>
      <c r="AU436" s="240" t="s">
        <v>85</v>
      </c>
      <c r="AV436" s="14" t="s">
        <v>85</v>
      </c>
      <c r="AW436" s="14" t="s">
        <v>31</v>
      </c>
      <c r="AX436" s="14" t="s">
        <v>75</v>
      </c>
      <c r="AY436" s="240" t="s">
        <v>153</v>
      </c>
    </row>
    <row r="437" spans="2:51" s="14" customFormat="1" ht="12">
      <c r="B437" s="230"/>
      <c r="C437" s="231"/>
      <c r="D437" s="221" t="s">
        <v>162</v>
      </c>
      <c r="E437" s="232" t="s">
        <v>1</v>
      </c>
      <c r="F437" s="233" t="s">
        <v>483</v>
      </c>
      <c r="G437" s="231"/>
      <c r="H437" s="234">
        <v>6.6</v>
      </c>
      <c r="I437" s="235"/>
      <c r="J437" s="231"/>
      <c r="K437" s="231"/>
      <c r="L437" s="236"/>
      <c r="M437" s="237"/>
      <c r="N437" s="238"/>
      <c r="O437" s="238"/>
      <c r="P437" s="238"/>
      <c r="Q437" s="238"/>
      <c r="R437" s="238"/>
      <c r="S437" s="238"/>
      <c r="T437" s="239"/>
      <c r="AT437" s="240" t="s">
        <v>162</v>
      </c>
      <c r="AU437" s="240" t="s">
        <v>85</v>
      </c>
      <c r="AV437" s="14" t="s">
        <v>85</v>
      </c>
      <c r="AW437" s="14" t="s">
        <v>31</v>
      </c>
      <c r="AX437" s="14" t="s">
        <v>75</v>
      </c>
      <c r="AY437" s="240" t="s">
        <v>153</v>
      </c>
    </row>
    <row r="438" spans="2:51" s="13" customFormat="1" ht="12">
      <c r="B438" s="219"/>
      <c r="C438" s="220"/>
      <c r="D438" s="221" t="s">
        <v>162</v>
      </c>
      <c r="E438" s="222" t="s">
        <v>1</v>
      </c>
      <c r="F438" s="223" t="s">
        <v>329</v>
      </c>
      <c r="G438" s="220"/>
      <c r="H438" s="222" t="s">
        <v>1</v>
      </c>
      <c r="I438" s="224"/>
      <c r="J438" s="220"/>
      <c r="K438" s="220"/>
      <c r="L438" s="225"/>
      <c r="M438" s="226"/>
      <c r="N438" s="227"/>
      <c r="O438" s="227"/>
      <c r="P438" s="227"/>
      <c r="Q438" s="227"/>
      <c r="R438" s="227"/>
      <c r="S438" s="227"/>
      <c r="T438" s="228"/>
      <c r="AT438" s="229" t="s">
        <v>162</v>
      </c>
      <c r="AU438" s="229" t="s">
        <v>85</v>
      </c>
      <c r="AV438" s="13" t="s">
        <v>83</v>
      </c>
      <c r="AW438" s="13" t="s">
        <v>31</v>
      </c>
      <c r="AX438" s="13" t="s">
        <v>75</v>
      </c>
      <c r="AY438" s="229" t="s">
        <v>153</v>
      </c>
    </row>
    <row r="439" spans="2:51" s="14" customFormat="1" ht="12">
      <c r="B439" s="230"/>
      <c r="C439" s="231"/>
      <c r="D439" s="221" t="s">
        <v>162</v>
      </c>
      <c r="E439" s="232" t="s">
        <v>1</v>
      </c>
      <c r="F439" s="233" t="s">
        <v>484</v>
      </c>
      <c r="G439" s="231"/>
      <c r="H439" s="234">
        <v>26.52</v>
      </c>
      <c r="I439" s="235"/>
      <c r="J439" s="231"/>
      <c r="K439" s="231"/>
      <c r="L439" s="236"/>
      <c r="M439" s="237"/>
      <c r="N439" s="238"/>
      <c r="O439" s="238"/>
      <c r="P439" s="238"/>
      <c r="Q439" s="238"/>
      <c r="R439" s="238"/>
      <c r="S439" s="238"/>
      <c r="T439" s="239"/>
      <c r="AT439" s="240" t="s">
        <v>162</v>
      </c>
      <c r="AU439" s="240" t="s">
        <v>85</v>
      </c>
      <c r="AV439" s="14" t="s">
        <v>85</v>
      </c>
      <c r="AW439" s="14" t="s">
        <v>31</v>
      </c>
      <c r="AX439" s="14" t="s">
        <v>75</v>
      </c>
      <c r="AY439" s="240" t="s">
        <v>153</v>
      </c>
    </row>
    <row r="440" spans="2:51" s="13" customFormat="1" ht="12">
      <c r="B440" s="219"/>
      <c r="C440" s="220"/>
      <c r="D440" s="221" t="s">
        <v>162</v>
      </c>
      <c r="E440" s="222" t="s">
        <v>1</v>
      </c>
      <c r="F440" s="223" t="s">
        <v>332</v>
      </c>
      <c r="G440" s="220"/>
      <c r="H440" s="222" t="s">
        <v>1</v>
      </c>
      <c r="I440" s="224"/>
      <c r="J440" s="220"/>
      <c r="K440" s="220"/>
      <c r="L440" s="225"/>
      <c r="M440" s="226"/>
      <c r="N440" s="227"/>
      <c r="O440" s="227"/>
      <c r="P440" s="227"/>
      <c r="Q440" s="227"/>
      <c r="R440" s="227"/>
      <c r="S440" s="227"/>
      <c r="T440" s="228"/>
      <c r="AT440" s="229" t="s">
        <v>162</v>
      </c>
      <c r="AU440" s="229" t="s">
        <v>85</v>
      </c>
      <c r="AV440" s="13" t="s">
        <v>83</v>
      </c>
      <c r="AW440" s="13" t="s">
        <v>31</v>
      </c>
      <c r="AX440" s="13" t="s">
        <v>75</v>
      </c>
      <c r="AY440" s="229" t="s">
        <v>153</v>
      </c>
    </row>
    <row r="441" spans="2:51" s="14" customFormat="1" ht="12">
      <c r="B441" s="230"/>
      <c r="C441" s="231"/>
      <c r="D441" s="221" t="s">
        <v>162</v>
      </c>
      <c r="E441" s="232" t="s">
        <v>1</v>
      </c>
      <c r="F441" s="233" t="s">
        <v>485</v>
      </c>
      <c r="G441" s="231"/>
      <c r="H441" s="234">
        <v>8.35</v>
      </c>
      <c r="I441" s="235"/>
      <c r="J441" s="231"/>
      <c r="K441" s="231"/>
      <c r="L441" s="236"/>
      <c r="M441" s="237"/>
      <c r="N441" s="238"/>
      <c r="O441" s="238"/>
      <c r="P441" s="238"/>
      <c r="Q441" s="238"/>
      <c r="R441" s="238"/>
      <c r="S441" s="238"/>
      <c r="T441" s="239"/>
      <c r="AT441" s="240" t="s">
        <v>162</v>
      </c>
      <c r="AU441" s="240" t="s">
        <v>85</v>
      </c>
      <c r="AV441" s="14" t="s">
        <v>85</v>
      </c>
      <c r="AW441" s="14" t="s">
        <v>31</v>
      </c>
      <c r="AX441" s="14" t="s">
        <v>75</v>
      </c>
      <c r="AY441" s="240" t="s">
        <v>153</v>
      </c>
    </row>
    <row r="442" spans="2:51" s="13" customFormat="1" ht="12">
      <c r="B442" s="219"/>
      <c r="C442" s="220"/>
      <c r="D442" s="221" t="s">
        <v>162</v>
      </c>
      <c r="E442" s="222" t="s">
        <v>1</v>
      </c>
      <c r="F442" s="223" t="s">
        <v>336</v>
      </c>
      <c r="G442" s="220"/>
      <c r="H442" s="222" t="s">
        <v>1</v>
      </c>
      <c r="I442" s="224"/>
      <c r="J442" s="220"/>
      <c r="K442" s="220"/>
      <c r="L442" s="225"/>
      <c r="M442" s="226"/>
      <c r="N442" s="227"/>
      <c r="O442" s="227"/>
      <c r="P442" s="227"/>
      <c r="Q442" s="227"/>
      <c r="R442" s="227"/>
      <c r="S442" s="227"/>
      <c r="T442" s="228"/>
      <c r="AT442" s="229" t="s">
        <v>162</v>
      </c>
      <c r="AU442" s="229" t="s">
        <v>85</v>
      </c>
      <c r="AV442" s="13" t="s">
        <v>83</v>
      </c>
      <c r="AW442" s="13" t="s">
        <v>31</v>
      </c>
      <c r="AX442" s="13" t="s">
        <v>75</v>
      </c>
      <c r="AY442" s="229" t="s">
        <v>153</v>
      </c>
    </row>
    <row r="443" spans="2:51" s="14" customFormat="1" ht="12">
      <c r="B443" s="230"/>
      <c r="C443" s="231"/>
      <c r="D443" s="221" t="s">
        <v>162</v>
      </c>
      <c r="E443" s="232" t="s">
        <v>1</v>
      </c>
      <c r="F443" s="233" t="s">
        <v>486</v>
      </c>
      <c r="G443" s="231"/>
      <c r="H443" s="234">
        <v>36.7</v>
      </c>
      <c r="I443" s="235"/>
      <c r="J443" s="231"/>
      <c r="K443" s="231"/>
      <c r="L443" s="236"/>
      <c r="M443" s="237"/>
      <c r="N443" s="238"/>
      <c r="O443" s="238"/>
      <c r="P443" s="238"/>
      <c r="Q443" s="238"/>
      <c r="R443" s="238"/>
      <c r="S443" s="238"/>
      <c r="T443" s="239"/>
      <c r="AT443" s="240" t="s">
        <v>162</v>
      </c>
      <c r="AU443" s="240" t="s">
        <v>85</v>
      </c>
      <c r="AV443" s="14" t="s">
        <v>85</v>
      </c>
      <c r="AW443" s="14" t="s">
        <v>31</v>
      </c>
      <c r="AX443" s="14" t="s">
        <v>75</v>
      </c>
      <c r="AY443" s="240" t="s">
        <v>153</v>
      </c>
    </row>
    <row r="444" spans="2:51" s="14" customFormat="1" ht="12">
      <c r="B444" s="230"/>
      <c r="C444" s="231"/>
      <c r="D444" s="221" t="s">
        <v>162</v>
      </c>
      <c r="E444" s="232" t="s">
        <v>1</v>
      </c>
      <c r="F444" s="233" t="s">
        <v>487</v>
      </c>
      <c r="G444" s="231"/>
      <c r="H444" s="234">
        <v>22.95</v>
      </c>
      <c r="I444" s="235"/>
      <c r="J444" s="231"/>
      <c r="K444" s="231"/>
      <c r="L444" s="236"/>
      <c r="M444" s="237"/>
      <c r="N444" s="238"/>
      <c r="O444" s="238"/>
      <c r="P444" s="238"/>
      <c r="Q444" s="238"/>
      <c r="R444" s="238"/>
      <c r="S444" s="238"/>
      <c r="T444" s="239"/>
      <c r="AT444" s="240" t="s">
        <v>162</v>
      </c>
      <c r="AU444" s="240" t="s">
        <v>85</v>
      </c>
      <c r="AV444" s="14" t="s">
        <v>85</v>
      </c>
      <c r="AW444" s="14" t="s">
        <v>31</v>
      </c>
      <c r="AX444" s="14" t="s">
        <v>75</v>
      </c>
      <c r="AY444" s="240" t="s">
        <v>153</v>
      </c>
    </row>
    <row r="445" spans="2:51" s="16" customFormat="1" ht="12">
      <c r="B445" s="252"/>
      <c r="C445" s="253"/>
      <c r="D445" s="221" t="s">
        <v>162</v>
      </c>
      <c r="E445" s="254" t="s">
        <v>1</v>
      </c>
      <c r="F445" s="255" t="s">
        <v>286</v>
      </c>
      <c r="G445" s="253"/>
      <c r="H445" s="256">
        <v>162.82</v>
      </c>
      <c r="I445" s="257"/>
      <c r="J445" s="253"/>
      <c r="K445" s="253"/>
      <c r="L445" s="258"/>
      <c r="M445" s="259"/>
      <c r="N445" s="260"/>
      <c r="O445" s="260"/>
      <c r="P445" s="260"/>
      <c r="Q445" s="260"/>
      <c r="R445" s="260"/>
      <c r="S445" s="260"/>
      <c r="T445" s="261"/>
      <c r="AT445" s="262" t="s">
        <v>162</v>
      </c>
      <c r="AU445" s="262" t="s">
        <v>85</v>
      </c>
      <c r="AV445" s="16" t="s">
        <v>154</v>
      </c>
      <c r="AW445" s="16" t="s">
        <v>31</v>
      </c>
      <c r="AX445" s="16" t="s">
        <v>75</v>
      </c>
      <c r="AY445" s="262" t="s">
        <v>153</v>
      </c>
    </row>
    <row r="446" spans="2:51" s="13" customFormat="1" ht="12">
      <c r="B446" s="219"/>
      <c r="C446" s="220"/>
      <c r="D446" s="221" t="s">
        <v>162</v>
      </c>
      <c r="E446" s="222" t="s">
        <v>1</v>
      </c>
      <c r="F446" s="223" t="s">
        <v>488</v>
      </c>
      <c r="G446" s="220"/>
      <c r="H446" s="222" t="s">
        <v>1</v>
      </c>
      <c r="I446" s="224"/>
      <c r="J446" s="220"/>
      <c r="K446" s="220"/>
      <c r="L446" s="225"/>
      <c r="M446" s="226"/>
      <c r="N446" s="227"/>
      <c r="O446" s="227"/>
      <c r="P446" s="227"/>
      <c r="Q446" s="227"/>
      <c r="R446" s="227"/>
      <c r="S446" s="227"/>
      <c r="T446" s="228"/>
      <c r="AT446" s="229" t="s">
        <v>162</v>
      </c>
      <c r="AU446" s="229" t="s">
        <v>85</v>
      </c>
      <c r="AV446" s="13" t="s">
        <v>83</v>
      </c>
      <c r="AW446" s="13" t="s">
        <v>31</v>
      </c>
      <c r="AX446" s="13" t="s">
        <v>75</v>
      </c>
      <c r="AY446" s="229" t="s">
        <v>153</v>
      </c>
    </row>
    <row r="447" spans="2:51" s="14" customFormat="1" ht="12">
      <c r="B447" s="230"/>
      <c r="C447" s="231"/>
      <c r="D447" s="221" t="s">
        <v>162</v>
      </c>
      <c r="E447" s="232" t="s">
        <v>1</v>
      </c>
      <c r="F447" s="233" t="s">
        <v>489</v>
      </c>
      <c r="G447" s="231"/>
      <c r="H447" s="234">
        <v>829.17</v>
      </c>
      <c r="I447" s="235"/>
      <c r="J447" s="231"/>
      <c r="K447" s="231"/>
      <c r="L447" s="236"/>
      <c r="M447" s="237"/>
      <c r="N447" s="238"/>
      <c r="O447" s="238"/>
      <c r="P447" s="238"/>
      <c r="Q447" s="238"/>
      <c r="R447" s="238"/>
      <c r="S447" s="238"/>
      <c r="T447" s="239"/>
      <c r="AT447" s="240" t="s">
        <v>162</v>
      </c>
      <c r="AU447" s="240" t="s">
        <v>85</v>
      </c>
      <c r="AV447" s="14" t="s">
        <v>85</v>
      </c>
      <c r="AW447" s="14" t="s">
        <v>31</v>
      </c>
      <c r="AX447" s="14" t="s">
        <v>75</v>
      </c>
      <c r="AY447" s="240" t="s">
        <v>153</v>
      </c>
    </row>
    <row r="448" spans="2:51" s="16" customFormat="1" ht="12">
      <c r="B448" s="252"/>
      <c r="C448" s="253"/>
      <c r="D448" s="221" t="s">
        <v>162</v>
      </c>
      <c r="E448" s="254" t="s">
        <v>1</v>
      </c>
      <c r="F448" s="255" t="s">
        <v>286</v>
      </c>
      <c r="G448" s="253"/>
      <c r="H448" s="256">
        <v>829.17</v>
      </c>
      <c r="I448" s="257"/>
      <c r="J448" s="253"/>
      <c r="K448" s="253"/>
      <c r="L448" s="258"/>
      <c r="M448" s="259"/>
      <c r="N448" s="260"/>
      <c r="O448" s="260"/>
      <c r="P448" s="260"/>
      <c r="Q448" s="260"/>
      <c r="R448" s="260"/>
      <c r="S448" s="260"/>
      <c r="T448" s="261"/>
      <c r="AT448" s="262" t="s">
        <v>162</v>
      </c>
      <c r="AU448" s="262" t="s">
        <v>85</v>
      </c>
      <c r="AV448" s="16" t="s">
        <v>154</v>
      </c>
      <c r="AW448" s="16" t="s">
        <v>31</v>
      </c>
      <c r="AX448" s="16" t="s">
        <v>75</v>
      </c>
      <c r="AY448" s="262" t="s">
        <v>153</v>
      </c>
    </row>
    <row r="449" spans="2:51" s="15" customFormat="1" ht="12">
      <c r="B449" s="241"/>
      <c r="C449" s="242"/>
      <c r="D449" s="221" t="s">
        <v>162</v>
      </c>
      <c r="E449" s="243" t="s">
        <v>1</v>
      </c>
      <c r="F449" s="244" t="s">
        <v>169</v>
      </c>
      <c r="G449" s="242"/>
      <c r="H449" s="245">
        <v>991.99</v>
      </c>
      <c r="I449" s="246"/>
      <c r="J449" s="242"/>
      <c r="K449" s="242"/>
      <c r="L449" s="247"/>
      <c r="M449" s="248"/>
      <c r="N449" s="249"/>
      <c r="O449" s="249"/>
      <c r="P449" s="249"/>
      <c r="Q449" s="249"/>
      <c r="R449" s="249"/>
      <c r="S449" s="249"/>
      <c r="T449" s="250"/>
      <c r="AT449" s="251" t="s">
        <v>162</v>
      </c>
      <c r="AU449" s="251" t="s">
        <v>85</v>
      </c>
      <c r="AV449" s="15" t="s">
        <v>160</v>
      </c>
      <c r="AW449" s="15" t="s">
        <v>31</v>
      </c>
      <c r="AX449" s="15" t="s">
        <v>83</v>
      </c>
      <c r="AY449" s="251" t="s">
        <v>153</v>
      </c>
    </row>
    <row r="450" spans="1:65" s="2" customFormat="1" ht="21.75" customHeight="1">
      <c r="A450" s="35"/>
      <c r="B450" s="36"/>
      <c r="C450" s="263" t="s">
        <v>490</v>
      </c>
      <c r="D450" s="263" t="s">
        <v>304</v>
      </c>
      <c r="E450" s="264" t="s">
        <v>491</v>
      </c>
      <c r="F450" s="265" t="s">
        <v>492</v>
      </c>
      <c r="G450" s="266" t="s">
        <v>276</v>
      </c>
      <c r="H450" s="267">
        <v>1041.59</v>
      </c>
      <c r="I450" s="268"/>
      <c r="J450" s="269">
        <f>ROUND(I450*H450,2)</f>
        <v>0</v>
      </c>
      <c r="K450" s="270"/>
      <c r="L450" s="271"/>
      <c r="M450" s="272" t="s">
        <v>1</v>
      </c>
      <c r="N450" s="273" t="s">
        <v>40</v>
      </c>
      <c r="O450" s="72"/>
      <c r="P450" s="215">
        <f>O450*H450</f>
        <v>0</v>
      </c>
      <c r="Q450" s="215">
        <v>0.00011</v>
      </c>
      <c r="R450" s="215">
        <f>Q450*H450</f>
        <v>0.1145749</v>
      </c>
      <c r="S450" s="215">
        <v>0</v>
      </c>
      <c r="T450" s="216">
        <f>S450*H450</f>
        <v>0</v>
      </c>
      <c r="U450" s="35"/>
      <c r="V450" s="35"/>
      <c r="W450" s="35"/>
      <c r="X450" s="35"/>
      <c r="Y450" s="35"/>
      <c r="Z450" s="35"/>
      <c r="AA450" s="35"/>
      <c r="AB450" s="35"/>
      <c r="AC450" s="35"/>
      <c r="AD450" s="35"/>
      <c r="AE450" s="35"/>
      <c r="AR450" s="217" t="s">
        <v>221</v>
      </c>
      <c r="AT450" s="217" t="s">
        <v>304</v>
      </c>
      <c r="AU450" s="217" t="s">
        <v>85</v>
      </c>
      <c r="AY450" s="18" t="s">
        <v>153</v>
      </c>
      <c r="BE450" s="218">
        <f>IF(N450="základní",J450,0)</f>
        <v>0</v>
      </c>
      <c r="BF450" s="218">
        <f>IF(N450="snížená",J450,0)</f>
        <v>0</v>
      </c>
      <c r="BG450" s="218">
        <f>IF(N450="zákl. přenesená",J450,0)</f>
        <v>0</v>
      </c>
      <c r="BH450" s="218">
        <f>IF(N450="sníž. přenesená",J450,0)</f>
        <v>0</v>
      </c>
      <c r="BI450" s="218">
        <f>IF(N450="nulová",J450,0)</f>
        <v>0</v>
      </c>
      <c r="BJ450" s="18" t="s">
        <v>83</v>
      </c>
      <c r="BK450" s="218">
        <f>ROUND(I450*H450,2)</f>
        <v>0</v>
      </c>
      <c r="BL450" s="18" t="s">
        <v>160</v>
      </c>
      <c r="BM450" s="217" t="s">
        <v>493</v>
      </c>
    </row>
    <row r="451" spans="2:51" s="14" customFormat="1" ht="12">
      <c r="B451" s="230"/>
      <c r="C451" s="231"/>
      <c r="D451" s="221" t="s">
        <v>162</v>
      </c>
      <c r="E451" s="231"/>
      <c r="F451" s="233" t="s">
        <v>494</v>
      </c>
      <c r="G451" s="231"/>
      <c r="H451" s="234">
        <v>1041.59</v>
      </c>
      <c r="I451" s="235"/>
      <c r="J451" s="231"/>
      <c r="K451" s="231"/>
      <c r="L451" s="236"/>
      <c r="M451" s="237"/>
      <c r="N451" s="238"/>
      <c r="O451" s="238"/>
      <c r="P451" s="238"/>
      <c r="Q451" s="238"/>
      <c r="R451" s="238"/>
      <c r="S451" s="238"/>
      <c r="T451" s="239"/>
      <c r="AT451" s="240" t="s">
        <v>162</v>
      </c>
      <c r="AU451" s="240" t="s">
        <v>85</v>
      </c>
      <c r="AV451" s="14" t="s">
        <v>85</v>
      </c>
      <c r="AW451" s="14" t="s">
        <v>4</v>
      </c>
      <c r="AX451" s="14" t="s">
        <v>83</v>
      </c>
      <c r="AY451" s="240" t="s">
        <v>153</v>
      </c>
    </row>
    <row r="452" spans="1:65" s="2" customFormat="1" ht="21.75" customHeight="1">
      <c r="A452" s="35"/>
      <c r="B452" s="36"/>
      <c r="C452" s="205" t="s">
        <v>495</v>
      </c>
      <c r="D452" s="205" t="s">
        <v>156</v>
      </c>
      <c r="E452" s="206" t="s">
        <v>496</v>
      </c>
      <c r="F452" s="207" t="s">
        <v>497</v>
      </c>
      <c r="G452" s="208" t="s">
        <v>187</v>
      </c>
      <c r="H452" s="209">
        <v>1042.609</v>
      </c>
      <c r="I452" s="210"/>
      <c r="J452" s="211">
        <f>ROUND(I452*H452,2)</f>
        <v>0</v>
      </c>
      <c r="K452" s="212"/>
      <c r="L452" s="40"/>
      <c r="M452" s="213" t="s">
        <v>1</v>
      </c>
      <c r="N452" s="214" t="s">
        <v>40</v>
      </c>
      <c r="O452" s="72"/>
      <c r="P452" s="215">
        <f>O452*H452</f>
        <v>0</v>
      </c>
      <c r="Q452" s="215">
        <v>0.01146</v>
      </c>
      <c r="R452" s="215">
        <f>Q452*H452</f>
        <v>11.94829914</v>
      </c>
      <c r="S452" s="215">
        <v>0</v>
      </c>
      <c r="T452" s="216">
        <f>S452*H452</f>
        <v>0</v>
      </c>
      <c r="U452" s="35"/>
      <c r="V452" s="35"/>
      <c r="W452" s="35"/>
      <c r="X452" s="35"/>
      <c r="Y452" s="35"/>
      <c r="Z452" s="35"/>
      <c r="AA452" s="35"/>
      <c r="AB452" s="35"/>
      <c r="AC452" s="35"/>
      <c r="AD452" s="35"/>
      <c r="AE452" s="35"/>
      <c r="AR452" s="217" t="s">
        <v>160</v>
      </c>
      <c r="AT452" s="217" t="s">
        <v>156</v>
      </c>
      <c r="AU452" s="217" t="s">
        <v>85</v>
      </c>
      <c r="AY452" s="18" t="s">
        <v>153</v>
      </c>
      <c r="BE452" s="218">
        <f>IF(N452="základní",J452,0)</f>
        <v>0</v>
      </c>
      <c r="BF452" s="218">
        <f>IF(N452="snížená",J452,0)</f>
        <v>0</v>
      </c>
      <c r="BG452" s="218">
        <f>IF(N452="zákl. přenesená",J452,0)</f>
        <v>0</v>
      </c>
      <c r="BH452" s="218">
        <f>IF(N452="sníž. přenesená",J452,0)</f>
        <v>0</v>
      </c>
      <c r="BI452" s="218">
        <f>IF(N452="nulová",J452,0)</f>
        <v>0</v>
      </c>
      <c r="BJ452" s="18" t="s">
        <v>83</v>
      </c>
      <c r="BK452" s="218">
        <f>ROUND(I452*H452,2)</f>
        <v>0</v>
      </c>
      <c r="BL452" s="18" t="s">
        <v>160</v>
      </c>
      <c r="BM452" s="217" t="s">
        <v>498</v>
      </c>
    </row>
    <row r="453" spans="2:51" s="14" customFormat="1" ht="12">
      <c r="B453" s="230"/>
      <c r="C453" s="231"/>
      <c r="D453" s="221" t="s">
        <v>162</v>
      </c>
      <c r="E453" s="232" t="s">
        <v>1</v>
      </c>
      <c r="F453" s="233" t="s">
        <v>499</v>
      </c>
      <c r="G453" s="231"/>
      <c r="H453" s="234">
        <v>1008.291</v>
      </c>
      <c r="I453" s="235"/>
      <c r="J453" s="231"/>
      <c r="K453" s="231"/>
      <c r="L453" s="236"/>
      <c r="M453" s="237"/>
      <c r="N453" s="238"/>
      <c r="O453" s="238"/>
      <c r="P453" s="238"/>
      <c r="Q453" s="238"/>
      <c r="R453" s="238"/>
      <c r="S453" s="238"/>
      <c r="T453" s="239"/>
      <c r="AT453" s="240" t="s">
        <v>162</v>
      </c>
      <c r="AU453" s="240" t="s">
        <v>85</v>
      </c>
      <c r="AV453" s="14" t="s">
        <v>85</v>
      </c>
      <c r="AW453" s="14" t="s">
        <v>31</v>
      </c>
      <c r="AX453" s="14" t="s">
        <v>75</v>
      </c>
      <c r="AY453" s="240" t="s">
        <v>153</v>
      </c>
    </row>
    <row r="454" spans="2:51" s="14" customFormat="1" ht="12">
      <c r="B454" s="230"/>
      <c r="C454" s="231"/>
      <c r="D454" s="221" t="s">
        <v>162</v>
      </c>
      <c r="E454" s="232" t="s">
        <v>1</v>
      </c>
      <c r="F454" s="233" t="s">
        <v>500</v>
      </c>
      <c r="G454" s="231"/>
      <c r="H454" s="234">
        <v>34.318</v>
      </c>
      <c r="I454" s="235"/>
      <c r="J454" s="231"/>
      <c r="K454" s="231"/>
      <c r="L454" s="236"/>
      <c r="M454" s="237"/>
      <c r="N454" s="238"/>
      <c r="O454" s="238"/>
      <c r="P454" s="238"/>
      <c r="Q454" s="238"/>
      <c r="R454" s="238"/>
      <c r="S454" s="238"/>
      <c r="T454" s="239"/>
      <c r="AT454" s="240" t="s">
        <v>162</v>
      </c>
      <c r="AU454" s="240" t="s">
        <v>85</v>
      </c>
      <c r="AV454" s="14" t="s">
        <v>85</v>
      </c>
      <c r="AW454" s="14" t="s">
        <v>31</v>
      </c>
      <c r="AX454" s="14" t="s">
        <v>75</v>
      </c>
      <c r="AY454" s="240" t="s">
        <v>153</v>
      </c>
    </row>
    <row r="455" spans="2:51" s="15" customFormat="1" ht="12">
      <c r="B455" s="241"/>
      <c r="C455" s="242"/>
      <c r="D455" s="221" t="s">
        <v>162</v>
      </c>
      <c r="E455" s="243" t="s">
        <v>1</v>
      </c>
      <c r="F455" s="244" t="s">
        <v>169</v>
      </c>
      <c r="G455" s="242"/>
      <c r="H455" s="245">
        <v>1042.609</v>
      </c>
      <c r="I455" s="246"/>
      <c r="J455" s="242"/>
      <c r="K455" s="242"/>
      <c r="L455" s="247"/>
      <c r="M455" s="248"/>
      <c r="N455" s="249"/>
      <c r="O455" s="249"/>
      <c r="P455" s="249"/>
      <c r="Q455" s="249"/>
      <c r="R455" s="249"/>
      <c r="S455" s="249"/>
      <c r="T455" s="250"/>
      <c r="AT455" s="251" t="s">
        <v>162</v>
      </c>
      <c r="AU455" s="251" t="s">
        <v>85</v>
      </c>
      <c r="AV455" s="15" t="s">
        <v>160</v>
      </c>
      <c r="AW455" s="15" t="s">
        <v>31</v>
      </c>
      <c r="AX455" s="15" t="s">
        <v>83</v>
      </c>
      <c r="AY455" s="251" t="s">
        <v>153</v>
      </c>
    </row>
    <row r="456" spans="1:65" s="2" customFormat="1" ht="33" customHeight="1">
      <c r="A456" s="35"/>
      <c r="B456" s="36"/>
      <c r="C456" s="205" t="s">
        <v>501</v>
      </c>
      <c r="D456" s="205" t="s">
        <v>156</v>
      </c>
      <c r="E456" s="206" t="s">
        <v>502</v>
      </c>
      <c r="F456" s="207" t="s">
        <v>503</v>
      </c>
      <c r="G456" s="208" t="s">
        <v>187</v>
      </c>
      <c r="H456" s="209">
        <v>1175.276</v>
      </c>
      <c r="I456" s="210"/>
      <c r="J456" s="211">
        <f>ROUND(I456*H456,2)</f>
        <v>0</v>
      </c>
      <c r="K456" s="212"/>
      <c r="L456" s="40"/>
      <c r="M456" s="213" t="s">
        <v>1</v>
      </c>
      <c r="N456" s="214" t="s">
        <v>40</v>
      </c>
      <c r="O456" s="72"/>
      <c r="P456" s="215">
        <f>O456*H456</f>
        <v>0</v>
      </c>
      <c r="Q456" s="215">
        <v>0.00268</v>
      </c>
      <c r="R456" s="215">
        <f>Q456*H456</f>
        <v>3.14973968</v>
      </c>
      <c r="S456" s="215">
        <v>0</v>
      </c>
      <c r="T456" s="216">
        <f>S456*H456</f>
        <v>0</v>
      </c>
      <c r="U456" s="35"/>
      <c r="V456" s="35"/>
      <c r="W456" s="35"/>
      <c r="X456" s="35"/>
      <c r="Y456" s="35"/>
      <c r="Z456" s="35"/>
      <c r="AA456" s="35"/>
      <c r="AB456" s="35"/>
      <c r="AC456" s="35"/>
      <c r="AD456" s="35"/>
      <c r="AE456" s="35"/>
      <c r="AR456" s="217" t="s">
        <v>160</v>
      </c>
      <c r="AT456" s="217" t="s">
        <v>156</v>
      </c>
      <c r="AU456" s="217" t="s">
        <v>85</v>
      </c>
      <c r="AY456" s="18" t="s">
        <v>153</v>
      </c>
      <c r="BE456" s="218">
        <f>IF(N456="základní",J456,0)</f>
        <v>0</v>
      </c>
      <c r="BF456" s="218">
        <f>IF(N456="snížená",J456,0)</f>
        <v>0</v>
      </c>
      <c r="BG456" s="218">
        <f>IF(N456="zákl. přenesená",J456,0)</f>
        <v>0</v>
      </c>
      <c r="BH456" s="218">
        <f>IF(N456="sníž. přenesená",J456,0)</f>
        <v>0</v>
      </c>
      <c r="BI456" s="218">
        <f>IF(N456="nulová",J456,0)</f>
        <v>0</v>
      </c>
      <c r="BJ456" s="18" t="s">
        <v>83</v>
      </c>
      <c r="BK456" s="218">
        <f>ROUND(I456*H456,2)</f>
        <v>0</v>
      </c>
      <c r="BL456" s="18" t="s">
        <v>160</v>
      </c>
      <c r="BM456" s="217" t="s">
        <v>504</v>
      </c>
    </row>
    <row r="457" spans="2:51" s="14" customFormat="1" ht="12">
      <c r="B457" s="230"/>
      <c r="C457" s="231"/>
      <c r="D457" s="221" t="s">
        <v>162</v>
      </c>
      <c r="E457" s="232" t="s">
        <v>1</v>
      </c>
      <c r="F457" s="233" t="s">
        <v>499</v>
      </c>
      <c r="G457" s="231"/>
      <c r="H457" s="234">
        <v>1008.291</v>
      </c>
      <c r="I457" s="235"/>
      <c r="J457" s="231"/>
      <c r="K457" s="231"/>
      <c r="L457" s="236"/>
      <c r="M457" s="237"/>
      <c r="N457" s="238"/>
      <c r="O457" s="238"/>
      <c r="P457" s="238"/>
      <c r="Q457" s="238"/>
      <c r="R457" s="238"/>
      <c r="S457" s="238"/>
      <c r="T457" s="239"/>
      <c r="AT457" s="240" t="s">
        <v>162</v>
      </c>
      <c r="AU457" s="240" t="s">
        <v>85</v>
      </c>
      <c r="AV457" s="14" t="s">
        <v>85</v>
      </c>
      <c r="AW457" s="14" t="s">
        <v>31</v>
      </c>
      <c r="AX457" s="14" t="s">
        <v>75</v>
      </c>
      <c r="AY457" s="240" t="s">
        <v>153</v>
      </c>
    </row>
    <row r="458" spans="2:51" s="14" customFormat="1" ht="12">
      <c r="B458" s="230"/>
      <c r="C458" s="231"/>
      <c r="D458" s="221" t="s">
        <v>162</v>
      </c>
      <c r="E458" s="232" t="s">
        <v>1</v>
      </c>
      <c r="F458" s="233" t="s">
        <v>500</v>
      </c>
      <c r="G458" s="231"/>
      <c r="H458" s="234">
        <v>34.318</v>
      </c>
      <c r="I458" s="235"/>
      <c r="J458" s="231"/>
      <c r="K458" s="231"/>
      <c r="L458" s="236"/>
      <c r="M458" s="237"/>
      <c r="N458" s="238"/>
      <c r="O458" s="238"/>
      <c r="P458" s="238"/>
      <c r="Q458" s="238"/>
      <c r="R458" s="238"/>
      <c r="S458" s="238"/>
      <c r="T458" s="239"/>
      <c r="AT458" s="240" t="s">
        <v>162</v>
      </c>
      <c r="AU458" s="240" t="s">
        <v>85</v>
      </c>
      <c r="AV458" s="14" t="s">
        <v>85</v>
      </c>
      <c r="AW458" s="14" t="s">
        <v>31</v>
      </c>
      <c r="AX458" s="14" t="s">
        <v>75</v>
      </c>
      <c r="AY458" s="240" t="s">
        <v>153</v>
      </c>
    </row>
    <row r="459" spans="2:51" s="14" customFormat="1" ht="12">
      <c r="B459" s="230"/>
      <c r="C459" s="231"/>
      <c r="D459" s="221" t="s">
        <v>162</v>
      </c>
      <c r="E459" s="232" t="s">
        <v>1</v>
      </c>
      <c r="F459" s="233" t="s">
        <v>505</v>
      </c>
      <c r="G459" s="231"/>
      <c r="H459" s="234">
        <v>132.667</v>
      </c>
      <c r="I459" s="235"/>
      <c r="J459" s="231"/>
      <c r="K459" s="231"/>
      <c r="L459" s="236"/>
      <c r="M459" s="237"/>
      <c r="N459" s="238"/>
      <c r="O459" s="238"/>
      <c r="P459" s="238"/>
      <c r="Q459" s="238"/>
      <c r="R459" s="238"/>
      <c r="S459" s="238"/>
      <c r="T459" s="239"/>
      <c r="AT459" s="240" t="s">
        <v>162</v>
      </c>
      <c r="AU459" s="240" t="s">
        <v>85</v>
      </c>
      <c r="AV459" s="14" t="s">
        <v>85</v>
      </c>
      <c r="AW459" s="14" t="s">
        <v>31</v>
      </c>
      <c r="AX459" s="14" t="s">
        <v>75</v>
      </c>
      <c r="AY459" s="240" t="s">
        <v>153</v>
      </c>
    </row>
    <row r="460" spans="2:51" s="15" customFormat="1" ht="12">
      <c r="B460" s="241"/>
      <c r="C460" s="242"/>
      <c r="D460" s="221" t="s">
        <v>162</v>
      </c>
      <c r="E460" s="243" t="s">
        <v>1</v>
      </c>
      <c r="F460" s="244" t="s">
        <v>169</v>
      </c>
      <c r="G460" s="242"/>
      <c r="H460" s="245">
        <v>1175.276</v>
      </c>
      <c r="I460" s="246"/>
      <c r="J460" s="242"/>
      <c r="K460" s="242"/>
      <c r="L460" s="247"/>
      <c r="M460" s="248"/>
      <c r="N460" s="249"/>
      <c r="O460" s="249"/>
      <c r="P460" s="249"/>
      <c r="Q460" s="249"/>
      <c r="R460" s="249"/>
      <c r="S460" s="249"/>
      <c r="T460" s="250"/>
      <c r="AT460" s="251" t="s">
        <v>162</v>
      </c>
      <c r="AU460" s="251" t="s">
        <v>85</v>
      </c>
      <c r="AV460" s="15" t="s">
        <v>160</v>
      </c>
      <c r="AW460" s="15" t="s">
        <v>31</v>
      </c>
      <c r="AX460" s="15" t="s">
        <v>83</v>
      </c>
      <c r="AY460" s="251" t="s">
        <v>153</v>
      </c>
    </row>
    <row r="461" spans="1:65" s="2" customFormat="1" ht="21.75" customHeight="1">
      <c r="A461" s="35"/>
      <c r="B461" s="36"/>
      <c r="C461" s="205" t="s">
        <v>506</v>
      </c>
      <c r="D461" s="205" t="s">
        <v>156</v>
      </c>
      <c r="E461" s="206" t="s">
        <v>507</v>
      </c>
      <c r="F461" s="207" t="s">
        <v>508</v>
      </c>
      <c r="G461" s="208" t="s">
        <v>187</v>
      </c>
      <c r="H461" s="209">
        <v>0.354</v>
      </c>
      <c r="I461" s="210"/>
      <c r="J461" s="211">
        <f>ROUND(I461*H461,2)</f>
        <v>0</v>
      </c>
      <c r="K461" s="212"/>
      <c r="L461" s="40"/>
      <c r="M461" s="213" t="s">
        <v>1</v>
      </c>
      <c r="N461" s="214" t="s">
        <v>40</v>
      </c>
      <c r="O461" s="72"/>
      <c r="P461" s="215">
        <f>O461*H461</f>
        <v>0</v>
      </c>
      <c r="Q461" s="215">
        <v>0.0416</v>
      </c>
      <c r="R461" s="215">
        <f>Q461*H461</f>
        <v>0.014726399999999999</v>
      </c>
      <c r="S461" s="215">
        <v>0</v>
      </c>
      <c r="T461" s="216">
        <f>S461*H461</f>
        <v>0</v>
      </c>
      <c r="U461" s="35"/>
      <c r="V461" s="35"/>
      <c r="W461" s="35"/>
      <c r="X461" s="35"/>
      <c r="Y461" s="35"/>
      <c r="Z461" s="35"/>
      <c r="AA461" s="35"/>
      <c r="AB461" s="35"/>
      <c r="AC461" s="35"/>
      <c r="AD461" s="35"/>
      <c r="AE461" s="35"/>
      <c r="AR461" s="217" t="s">
        <v>160</v>
      </c>
      <c r="AT461" s="217" t="s">
        <v>156</v>
      </c>
      <c r="AU461" s="217" t="s">
        <v>85</v>
      </c>
      <c r="AY461" s="18" t="s">
        <v>153</v>
      </c>
      <c r="BE461" s="218">
        <f>IF(N461="základní",J461,0)</f>
        <v>0</v>
      </c>
      <c r="BF461" s="218">
        <f>IF(N461="snížená",J461,0)</f>
        <v>0</v>
      </c>
      <c r="BG461" s="218">
        <f>IF(N461="zákl. přenesená",J461,0)</f>
        <v>0</v>
      </c>
      <c r="BH461" s="218">
        <f>IF(N461="sníž. přenesená",J461,0)</f>
        <v>0</v>
      </c>
      <c r="BI461" s="218">
        <f>IF(N461="nulová",J461,0)</f>
        <v>0</v>
      </c>
      <c r="BJ461" s="18" t="s">
        <v>83</v>
      </c>
      <c r="BK461" s="218">
        <f>ROUND(I461*H461,2)</f>
        <v>0</v>
      </c>
      <c r="BL461" s="18" t="s">
        <v>160</v>
      </c>
      <c r="BM461" s="217" t="s">
        <v>509</v>
      </c>
    </row>
    <row r="462" spans="2:51" s="14" customFormat="1" ht="12">
      <c r="B462" s="230"/>
      <c r="C462" s="231"/>
      <c r="D462" s="221" t="s">
        <v>162</v>
      </c>
      <c r="E462" s="232" t="s">
        <v>1</v>
      </c>
      <c r="F462" s="233" t="s">
        <v>510</v>
      </c>
      <c r="G462" s="231"/>
      <c r="H462" s="234">
        <v>0.354</v>
      </c>
      <c r="I462" s="235"/>
      <c r="J462" s="231"/>
      <c r="K462" s="231"/>
      <c r="L462" s="236"/>
      <c r="M462" s="237"/>
      <c r="N462" s="238"/>
      <c r="O462" s="238"/>
      <c r="P462" s="238"/>
      <c r="Q462" s="238"/>
      <c r="R462" s="238"/>
      <c r="S462" s="238"/>
      <c r="T462" s="239"/>
      <c r="AT462" s="240" t="s">
        <v>162</v>
      </c>
      <c r="AU462" s="240" t="s">
        <v>85</v>
      </c>
      <c r="AV462" s="14" t="s">
        <v>85</v>
      </c>
      <c r="AW462" s="14" t="s">
        <v>31</v>
      </c>
      <c r="AX462" s="14" t="s">
        <v>83</v>
      </c>
      <c r="AY462" s="240" t="s">
        <v>153</v>
      </c>
    </row>
    <row r="463" spans="1:65" s="2" customFormat="1" ht="21.75" customHeight="1">
      <c r="A463" s="35"/>
      <c r="B463" s="36"/>
      <c r="C463" s="205" t="s">
        <v>511</v>
      </c>
      <c r="D463" s="205" t="s">
        <v>156</v>
      </c>
      <c r="E463" s="206" t="s">
        <v>512</v>
      </c>
      <c r="F463" s="207" t="s">
        <v>513</v>
      </c>
      <c r="G463" s="208" t="s">
        <v>276</v>
      </c>
      <c r="H463" s="209">
        <v>191.07</v>
      </c>
      <c r="I463" s="210"/>
      <c r="J463" s="211">
        <f>ROUND(I463*H463,2)</f>
        <v>0</v>
      </c>
      <c r="K463" s="212"/>
      <c r="L463" s="40"/>
      <c r="M463" s="213" t="s">
        <v>1</v>
      </c>
      <c r="N463" s="214" t="s">
        <v>40</v>
      </c>
      <c r="O463" s="72"/>
      <c r="P463" s="215">
        <f>O463*H463</f>
        <v>0</v>
      </c>
      <c r="Q463" s="215">
        <v>0.02065</v>
      </c>
      <c r="R463" s="215">
        <f>Q463*H463</f>
        <v>3.9455955</v>
      </c>
      <c r="S463" s="215">
        <v>0</v>
      </c>
      <c r="T463" s="216">
        <f>S463*H463</f>
        <v>0</v>
      </c>
      <c r="U463" s="35"/>
      <c r="V463" s="35"/>
      <c r="W463" s="35"/>
      <c r="X463" s="35"/>
      <c r="Y463" s="35"/>
      <c r="Z463" s="35"/>
      <c r="AA463" s="35"/>
      <c r="AB463" s="35"/>
      <c r="AC463" s="35"/>
      <c r="AD463" s="35"/>
      <c r="AE463" s="35"/>
      <c r="AR463" s="217" t="s">
        <v>160</v>
      </c>
      <c r="AT463" s="217" t="s">
        <v>156</v>
      </c>
      <c r="AU463" s="217" t="s">
        <v>85</v>
      </c>
      <c r="AY463" s="18" t="s">
        <v>153</v>
      </c>
      <c r="BE463" s="218">
        <f>IF(N463="základní",J463,0)</f>
        <v>0</v>
      </c>
      <c r="BF463" s="218">
        <f>IF(N463="snížená",J463,0)</f>
        <v>0</v>
      </c>
      <c r="BG463" s="218">
        <f>IF(N463="zákl. přenesená",J463,0)</f>
        <v>0</v>
      </c>
      <c r="BH463" s="218">
        <f>IF(N463="sníž. přenesená",J463,0)</f>
        <v>0</v>
      </c>
      <c r="BI463" s="218">
        <f>IF(N463="nulová",J463,0)</f>
        <v>0</v>
      </c>
      <c r="BJ463" s="18" t="s">
        <v>83</v>
      </c>
      <c r="BK463" s="218">
        <f>ROUND(I463*H463,2)</f>
        <v>0</v>
      </c>
      <c r="BL463" s="18" t="s">
        <v>160</v>
      </c>
      <c r="BM463" s="217" t="s">
        <v>514</v>
      </c>
    </row>
    <row r="464" spans="2:51" s="13" customFormat="1" ht="12">
      <c r="B464" s="219"/>
      <c r="C464" s="220"/>
      <c r="D464" s="221" t="s">
        <v>162</v>
      </c>
      <c r="E464" s="222" t="s">
        <v>1</v>
      </c>
      <c r="F464" s="223" t="s">
        <v>515</v>
      </c>
      <c r="G464" s="220"/>
      <c r="H464" s="222" t="s">
        <v>1</v>
      </c>
      <c r="I464" s="224"/>
      <c r="J464" s="220"/>
      <c r="K464" s="220"/>
      <c r="L464" s="225"/>
      <c r="M464" s="226"/>
      <c r="N464" s="227"/>
      <c r="O464" s="227"/>
      <c r="P464" s="227"/>
      <c r="Q464" s="227"/>
      <c r="R464" s="227"/>
      <c r="S464" s="227"/>
      <c r="T464" s="228"/>
      <c r="AT464" s="229" t="s">
        <v>162</v>
      </c>
      <c r="AU464" s="229" t="s">
        <v>85</v>
      </c>
      <c r="AV464" s="13" t="s">
        <v>83</v>
      </c>
      <c r="AW464" s="13" t="s">
        <v>31</v>
      </c>
      <c r="AX464" s="13" t="s">
        <v>75</v>
      </c>
      <c r="AY464" s="229" t="s">
        <v>153</v>
      </c>
    </row>
    <row r="465" spans="2:51" s="14" customFormat="1" ht="12">
      <c r="B465" s="230"/>
      <c r="C465" s="231"/>
      <c r="D465" s="221" t="s">
        <v>162</v>
      </c>
      <c r="E465" s="232" t="s">
        <v>1</v>
      </c>
      <c r="F465" s="233" t="s">
        <v>516</v>
      </c>
      <c r="G465" s="231"/>
      <c r="H465" s="234">
        <v>173.75</v>
      </c>
      <c r="I465" s="235"/>
      <c r="J465" s="231"/>
      <c r="K465" s="231"/>
      <c r="L465" s="236"/>
      <c r="M465" s="237"/>
      <c r="N465" s="238"/>
      <c r="O465" s="238"/>
      <c r="P465" s="238"/>
      <c r="Q465" s="238"/>
      <c r="R465" s="238"/>
      <c r="S465" s="238"/>
      <c r="T465" s="239"/>
      <c r="AT465" s="240" t="s">
        <v>162</v>
      </c>
      <c r="AU465" s="240" t="s">
        <v>85</v>
      </c>
      <c r="AV465" s="14" t="s">
        <v>85</v>
      </c>
      <c r="AW465" s="14" t="s">
        <v>31</v>
      </c>
      <c r="AX465" s="14" t="s">
        <v>75</v>
      </c>
      <c r="AY465" s="240" t="s">
        <v>153</v>
      </c>
    </row>
    <row r="466" spans="2:51" s="13" customFormat="1" ht="12">
      <c r="B466" s="219"/>
      <c r="C466" s="220"/>
      <c r="D466" s="221" t="s">
        <v>162</v>
      </c>
      <c r="E466" s="222" t="s">
        <v>1</v>
      </c>
      <c r="F466" s="223" t="s">
        <v>517</v>
      </c>
      <c r="G466" s="220"/>
      <c r="H466" s="222" t="s">
        <v>1</v>
      </c>
      <c r="I466" s="224"/>
      <c r="J466" s="220"/>
      <c r="K466" s="220"/>
      <c r="L466" s="225"/>
      <c r="M466" s="226"/>
      <c r="N466" s="227"/>
      <c r="O466" s="227"/>
      <c r="P466" s="227"/>
      <c r="Q466" s="227"/>
      <c r="R466" s="227"/>
      <c r="S466" s="227"/>
      <c r="T466" s="228"/>
      <c r="AT466" s="229" t="s">
        <v>162</v>
      </c>
      <c r="AU466" s="229" t="s">
        <v>85</v>
      </c>
      <c r="AV466" s="13" t="s">
        <v>83</v>
      </c>
      <c r="AW466" s="13" t="s">
        <v>31</v>
      </c>
      <c r="AX466" s="13" t="s">
        <v>75</v>
      </c>
      <c r="AY466" s="229" t="s">
        <v>153</v>
      </c>
    </row>
    <row r="467" spans="2:51" s="14" customFormat="1" ht="12">
      <c r="B467" s="230"/>
      <c r="C467" s="231"/>
      <c r="D467" s="221" t="s">
        <v>162</v>
      </c>
      <c r="E467" s="232" t="s">
        <v>1</v>
      </c>
      <c r="F467" s="233" t="s">
        <v>518</v>
      </c>
      <c r="G467" s="231"/>
      <c r="H467" s="234">
        <v>17.32</v>
      </c>
      <c r="I467" s="235"/>
      <c r="J467" s="231"/>
      <c r="K467" s="231"/>
      <c r="L467" s="236"/>
      <c r="M467" s="237"/>
      <c r="N467" s="238"/>
      <c r="O467" s="238"/>
      <c r="P467" s="238"/>
      <c r="Q467" s="238"/>
      <c r="R467" s="238"/>
      <c r="S467" s="238"/>
      <c r="T467" s="239"/>
      <c r="AT467" s="240" t="s">
        <v>162</v>
      </c>
      <c r="AU467" s="240" t="s">
        <v>85</v>
      </c>
      <c r="AV467" s="14" t="s">
        <v>85</v>
      </c>
      <c r="AW467" s="14" t="s">
        <v>31</v>
      </c>
      <c r="AX467" s="14" t="s">
        <v>75</v>
      </c>
      <c r="AY467" s="240" t="s">
        <v>153</v>
      </c>
    </row>
    <row r="468" spans="2:51" s="15" customFormat="1" ht="12">
      <c r="B468" s="241"/>
      <c r="C468" s="242"/>
      <c r="D468" s="221" t="s">
        <v>162</v>
      </c>
      <c r="E468" s="243" t="s">
        <v>1</v>
      </c>
      <c r="F468" s="244" t="s">
        <v>169</v>
      </c>
      <c r="G468" s="242"/>
      <c r="H468" s="245">
        <v>191.07</v>
      </c>
      <c r="I468" s="246"/>
      <c r="J468" s="242"/>
      <c r="K468" s="242"/>
      <c r="L468" s="247"/>
      <c r="M468" s="248"/>
      <c r="N468" s="249"/>
      <c r="O468" s="249"/>
      <c r="P468" s="249"/>
      <c r="Q468" s="249"/>
      <c r="R468" s="249"/>
      <c r="S468" s="249"/>
      <c r="T468" s="250"/>
      <c r="AT468" s="251" t="s">
        <v>162</v>
      </c>
      <c r="AU468" s="251" t="s">
        <v>85</v>
      </c>
      <c r="AV468" s="15" t="s">
        <v>160</v>
      </c>
      <c r="AW468" s="15" t="s">
        <v>31</v>
      </c>
      <c r="AX468" s="15" t="s">
        <v>83</v>
      </c>
      <c r="AY468" s="251" t="s">
        <v>153</v>
      </c>
    </row>
    <row r="469" spans="1:65" s="2" customFormat="1" ht="16.5" customHeight="1">
      <c r="A469" s="35"/>
      <c r="B469" s="36"/>
      <c r="C469" s="205" t="s">
        <v>519</v>
      </c>
      <c r="D469" s="205" t="s">
        <v>156</v>
      </c>
      <c r="E469" s="206" t="s">
        <v>520</v>
      </c>
      <c r="F469" s="207" t="s">
        <v>521</v>
      </c>
      <c r="G469" s="208" t="s">
        <v>187</v>
      </c>
      <c r="H469" s="209">
        <v>1089.008</v>
      </c>
      <c r="I469" s="210"/>
      <c r="J469" s="211">
        <f>ROUND(I469*H469,2)</f>
        <v>0</v>
      </c>
      <c r="K469" s="212"/>
      <c r="L469" s="40"/>
      <c r="M469" s="213" t="s">
        <v>1</v>
      </c>
      <c r="N469" s="214" t="s">
        <v>40</v>
      </c>
      <c r="O469" s="72"/>
      <c r="P469" s="215">
        <f>O469*H469</f>
        <v>0</v>
      </c>
      <c r="Q469" s="215">
        <v>0</v>
      </c>
      <c r="R469" s="215">
        <f>Q469*H469</f>
        <v>0</v>
      </c>
      <c r="S469" s="215">
        <v>0</v>
      </c>
      <c r="T469" s="216">
        <f>S469*H469</f>
        <v>0</v>
      </c>
      <c r="U469" s="35"/>
      <c r="V469" s="35"/>
      <c r="W469" s="35"/>
      <c r="X469" s="35"/>
      <c r="Y469" s="35"/>
      <c r="Z469" s="35"/>
      <c r="AA469" s="35"/>
      <c r="AB469" s="35"/>
      <c r="AC469" s="35"/>
      <c r="AD469" s="35"/>
      <c r="AE469" s="35"/>
      <c r="AR469" s="217" t="s">
        <v>160</v>
      </c>
      <c r="AT469" s="217" t="s">
        <v>156</v>
      </c>
      <c r="AU469" s="217" t="s">
        <v>85</v>
      </c>
      <c r="AY469" s="18" t="s">
        <v>153</v>
      </c>
      <c r="BE469" s="218">
        <f>IF(N469="základní",J469,0)</f>
        <v>0</v>
      </c>
      <c r="BF469" s="218">
        <f>IF(N469="snížená",J469,0)</f>
        <v>0</v>
      </c>
      <c r="BG469" s="218">
        <f>IF(N469="zákl. přenesená",J469,0)</f>
        <v>0</v>
      </c>
      <c r="BH469" s="218">
        <f>IF(N469="sníž. přenesená",J469,0)</f>
        <v>0</v>
      </c>
      <c r="BI469" s="218">
        <f>IF(N469="nulová",J469,0)</f>
        <v>0</v>
      </c>
      <c r="BJ469" s="18" t="s">
        <v>83</v>
      </c>
      <c r="BK469" s="218">
        <f>ROUND(I469*H469,2)</f>
        <v>0</v>
      </c>
      <c r="BL469" s="18" t="s">
        <v>160</v>
      </c>
      <c r="BM469" s="217" t="s">
        <v>522</v>
      </c>
    </row>
    <row r="470" spans="2:51" s="14" customFormat="1" ht="12">
      <c r="B470" s="230"/>
      <c r="C470" s="231"/>
      <c r="D470" s="221" t="s">
        <v>162</v>
      </c>
      <c r="E470" s="232" t="s">
        <v>1</v>
      </c>
      <c r="F470" s="233" t="s">
        <v>523</v>
      </c>
      <c r="G470" s="231"/>
      <c r="H470" s="234">
        <v>1089.008</v>
      </c>
      <c r="I470" s="235"/>
      <c r="J470" s="231"/>
      <c r="K470" s="231"/>
      <c r="L470" s="236"/>
      <c r="M470" s="237"/>
      <c r="N470" s="238"/>
      <c r="O470" s="238"/>
      <c r="P470" s="238"/>
      <c r="Q470" s="238"/>
      <c r="R470" s="238"/>
      <c r="S470" s="238"/>
      <c r="T470" s="239"/>
      <c r="AT470" s="240" t="s">
        <v>162</v>
      </c>
      <c r="AU470" s="240" t="s">
        <v>85</v>
      </c>
      <c r="AV470" s="14" t="s">
        <v>85</v>
      </c>
      <c r="AW470" s="14" t="s">
        <v>31</v>
      </c>
      <c r="AX470" s="14" t="s">
        <v>83</v>
      </c>
      <c r="AY470" s="240" t="s">
        <v>153</v>
      </c>
    </row>
    <row r="471" spans="2:63" s="12" customFormat="1" ht="22.9" customHeight="1">
      <c r="B471" s="189"/>
      <c r="C471" s="190"/>
      <c r="D471" s="191" t="s">
        <v>74</v>
      </c>
      <c r="E471" s="203" t="s">
        <v>524</v>
      </c>
      <c r="F471" s="203" t="s">
        <v>525</v>
      </c>
      <c r="G471" s="190"/>
      <c r="H471" s="190"/>
      <c r="I471" s="193"/>
      <c r="J471" s="204">
        <f>BK471</f>
        <v>0</v>
      </c>
      <c r="K471" s="190"/>
      <c r="L471" s="195"/>
      <c r="M471" s="196"/>
      <c r="N471" s="197"/>
      <c r="O471" s="197"/>
      <c r="P471" s="198">
        <f>SUM(P472:P479)</f>
        <v>0</v>
      </c>
      <c r="Q471" s="197"/>
      <c r="R471" s="198">
        <f>SUM(R472:R479)</f>
        <v>1.02144</v>
      </c>
      <c r="S471" s="197"/>
      <c r="T471" s="199">
        <f>SUM(T472:T479)</f>
        <v>0</v>
      </c>
      <c r="AR471" s="200" t="s">
        <v>83</v>
      </c>
      <c r="AT471" s="201" t="s">
        <v>74</v>
      </c>
      <c r="AU471" s="201" t="s">
        <v>83</v>
      </c>
      <c r="AY471" s="200" t="s">
        <v>153</v>
      </c>
      <c r="BK471" s="202">
        <f>SUM(BK472:BK479)</f>
        <v>0</v>
      </c>
    </row>
    <row r="472" spans="1:65" s="2" customFormat="1" ht="21.75" customHeight="1">
      <c r="A472" s="35"/>
      <c r="B472" s="36"/>
      <c r="C472" s="205" t="s">
        <v>526</v>
      </c>
      <c r="D472" s="205" t="s">
        <v>156</v>
      </c>
      <c r="E472" s="206" t="s">
        <v>527</v>
      </c>
      <c r="F472" s="207" t="s">
        <v>528</v>
      </c>
      <c r="G472" s="208" t="s">
        <v>187</v>
      </c>
      <c r="H472" s="209">
        <v>9.728</v>
      </c>
      <c r="I472" s="210"/>
      <c r="J472" s="211">
        <f>ROUND(I472*H472,2)</f>
        <v>0</v>
      </c>
      <c r="K472" s="212"/>
      <c r="L472" s="40"/>
      <c r="M472" s="213" t="s">
        <v>1</v>
      </c>
      <c r="N472" s="214" t="s">
        <v>40</v>
      </c>
      <c r="O472" s="72"/>
      <c r="P472" s="215">
        <f>O472*H472</f>
        <v>0</v>
      </c>
      <c r="Q472" s="215">
        <v>0.105</v>
      </c>
      <c r="R472" s="215">
        <f>Q472*H472</f>
        <v>1.02144</v>
      </c>
      <c r="S472" s="215">
        <v>0</v>
      </c>
      <c r="T472" s="216">
        <f>S472*H472</f>
        <v>0</v>
      </c>
      <c r="U472" s="35"/>
      <c r="V472" s="35"/>
      <c r="W472" s="35"/>
      <c r="X472" s="35"/>
      <c r="Y472" s="35"/>
      <c r="Z472" s="35"/>
      <c r="AA472" s="35"/>
      <c r="AB472" s="35"/>
      <c r="AC472" s="35"/>
      <c r="AD472" s="35"/>
      <c r="AE472" s="35"/>
      <c r="AR472" s="217" t="s">
        <v>160</v>
      </c>
      <c r="AT472" s="217" t="s">
        <v>156</v>
      </c>
      <c r="AU472" s="217" t="s">
        <v>85</v>
      </c>
      <c r="AY472" s="18" t="s">
        <v>153</v>
      </c>
      <c r="BE472" s="218">
        <f>IF(N472="základní",J472,0)</f>
        <v>0</v>
      </c>
      <c r="BF472" s="218">
        <f>IF(N472="snížená",J472,0)</f>
        <v>0</v>
      </c>
      <c r="BG472" s="218">
        <f>IF(N472="zákl. přenesená",J472,0)</f>
        <v>0</v>
      </c>
      <c r="BH472" s="218">
        <f>IF(N472="sníž. přenesená",J472,0)</f>
        <v>0</v>
      </c>
      <c r="BI472" s="218">
        <f>IF(N472="nulová",J472,0)</f>
        <v>0</v>
      </c>
      <c r="BJ472" s="18" t="s">
        <v>83</v>
      </c>
      <c r="BK472" s="218">
        <f>ROUND(I472*H472,2)</f>
        <v>0</v>
      </c>
      <c r="BL472" s="18" t="s">
        <v>160</v>
      </c>
      <c r="BM472" s="217" t="s">
        <v>529</v>
      </c>
    </row>
    <row r="473" spans="2:51" s="13" customFormat="1" ht="12">
      <c r="B473" s="219"/>
      <c r="C473" s="220"/>
      <c r="D473" s="221" t="s">
        <v>162</v>
      </c>
      <c r="E473" s="222" t="s">
        <v>1</v>
      </c>
      <c r="F473" s="223" t="s">
        <v>530</v>
      </c>
      <c r="G473" s="220"/>
      <c r="H473" s="222" t="s">
        <v>1</v>
      </c>
      <c r="I473" s="224"/>
      <c r="J473" s="220"/>
      <c r="K473" s="220"/>
      <c r="L473" s="225"/>
      <c r="M473" s="226"/>
      <c r="N473" s="227"/>
      <c r="O473" s="227"/>
      <c r="P473" s="227"/>
      <c r="Q473" s="227"/>
      <c r="R473" s="227"/>
      <c r="S473" s="227"/>
      <c r="T473" s="228"/>
      <c r="AT473" s="229" t="s">
        <v>162</v>
      </c>
      <c r="AU473" s="229" t="s">
        <v>85</v>
      </c>
      <c r="AV473" s="13" t="s">
        <v>83</v>
      </c>
      <c r="AW473" s="13" t="s">
        <v>31</v>
      </c>
      <c r="AX473" s="13" t="s">
        <v>75</v>
      </c>
      <c r="AY473" s="229" t="s">
        <v>153</v>
      </c>
    </row>
    <row r="474" spans="2:51" s="14" customFormat="1" ht="12">
      <c r="B474" s="230"/>
      <c r="C474" s="231"/>
      <c r="D474" s="221" t="s">
        <v>162</v>
      </c>
      <c r="E474" s="232" t="s">
        <v>1</v>
      </c>
      <c r="F474" s="233" t="s">
        <v>531</v>
      </c>
      <c r="G474" s="231"/>
      <c r="H474" s="234">
        <v>0.182</v>
      </c>
      <c r="I474" s="235"/>
      <c r="J474" s="231"/>
      <c r="K474" s="231"/>
      <c r="L474" s="236"/>
      <c r="M474" s="237"/>
      <c r="N474" s="238"/>
      <c r="O474" s="238"/>
      <c r="P474" s="238"/>
      <c r="Q474" s="238"/>
      <c r="R474" s="238"/>
      <c r="S474" s="238"/>
      <c r="T474" s="239"/>
      <c r="AT474" s="240" t="s">
        <v>162</v>
      </c>
      <c r="AU474" s="240" t="s">
        <v>85</v>
      </c>
      <c r="AV474" s="14" t="s">
        <v>85</v>
      </c>
      <c r="AW474" s="14" t="s">
        <v>31</v>
      </c>
      <c r="AX474" s="14" t="s">
        <v>75</v>
      </c>
      <c r="AY474" s="240" t="s">
        <v>153</v>
      </c>
    </row>
    <row r="475" spans="2:51" s="14" customFormat="1" ht="12">
      <c r="B475" s="230"/>
      <c r="C475" s="231"/>
      <c r="D475" s="221" t="s">
        <v>162</v>
      </c>
      <c r="E475" s="232" t="s">
        <v>1</v>
      </c>
      <c r="F475" s="233" t="s">
        <v>532</v>
      </c>
      <c r="G475" s="231"/>
      <c r="H475" s="234">
        <v>2.565</v>
      </c>
      <c r="I475" s="235"/>
      <c r="J475" s="231"/>
      <c r="K475" s="231"/>
      <c r="L475" s="236"/>
      <c r="M475" s="237"/>
      <c r="N475" s="238"/>
      <c r="O475" s="238"/>
      <c r="P475" s="238"/>
      <c r="Q475" s="238"/>
      <c r="R475" s="238"/>
      <c r="S475" s="238"/>
      <c r="T475" s="239"/>
      <c r="AT475" s="240" t="s">
        <v>162</v>
      </c>
      <c r="AU475" s="240" t="s">
        <v>85</v>
      </c>
      <c r="AV475" s="14" t="s">
        <v>85</v>
      </c>
      <c r="AW475" s="14" t="s">
        <v>31</v>
      </c>
      <c r="AX475" s="14" t="s">
        <v>75</v>
      </c>
      <c r="AY475" s="240" t="s">
        <v>153</v>
      </c>
    </row>
    <row r="476" spans="2:51" s="14" customFormat="1" ht="12">
      <c r="B476" s="230"/>
      <c r="C476" s="231"/>
      <c r="D476" s="221" t="s">
        <v>162</v>
      </c>
      <c r="E476" s="232" t="s">
        <v>1</v>
      </c>
      <c r="F476" s="233" t="s">
        <v>533</v>
      </c>
      <c r="G476" s="231"/>
      <c r="H476" s="234">
        <v>0.33</v>
      </c>
      <c r="I476" s="235"/>
      <c r="J476" s="231"/>
      <c r="K476" s="231"/>
      <c r="L476" s="236"/>
      <c r="M476" s="237"/>
      <c r="N476" s="238"/>
      <c r="O476" s="238"/>
      <c r="P476" s="238"/>
      <c r="Q476" s="238"/>
      <c r="R476" s="238"/>
      <c r="S476" s="238"/>
      <c r="T476" s="239"/>
      <c r="AT476" s="240" t="s">
        <v>162</v>
      </c>
      <c r="AU476" s="240" t="s">
        <v>85</v>
      </c>
      <c r="AV476" s="14" t="s">
        <v>85</v>
      </c>
      <c r="AW476" s="14" t="s">
        <v>31</v>
      </c>
      <c r="AX476" s="14" t="s">
        <v>75</v>
      </c>
      <c r="AY476" s="240" t="s">
        <v>153</v>
      </c>
    </row>
    <row r="477" spans="2:51" s="14" customFormat="1" ht="12">
      <c r="B477" s="230"/>
      <c r="C477" s="231"/>
      <c r="D477" s="221" t="s">
        <v>162</v>
      </c>
      <c r="E477" s="232" t="s">
        <v>1</v>
      </c>
      <c r="F477" s="233" t="s">
        <v>534</v>
      </c>
      <c r="G477" s="231"/>
      <c r="H477" s="234">
        <v>5.583</v>
      </c>
      <c r="I477" s="235"/>
      <c r="J477" s="231"/>
      <c r="K477" s="231"/>
      <c r="L477" s="236"/>
      <c r="M477" s="237"/>
      <c r="N477" s="238"/>
      <c r="O477" s="238"/>
      <c r="P477" s="238"/>
      <c r="Q477" s="238"/>
      <c r="R477" s="238"/>
      <c r="S477" s="238"/>
      <c r="T477" s="239"/>
      <c r="AT477" s="240" t="s">
        <v>162</v>
      </c>
      <c r="AU477" s="240" t="s">
        <v>85</v>
      </c>
      <c r="AV477" s="14" t="s">
        <v>85</v>
      </c>
      <c r="AW477" s="14" t="s">
        <v>31</v>
      </c>
      <c r="AX477" s="14" t="s">
        <v>75</v>
      </c>
      <c r="AY477" s="240" t="s">
        <v>153</v>
      </c>
    </row>
    <row r="478" spans="2:51" s="14" customFormat="1" ht="12">
      <c r="B478" s="230"/>
      <c r="C478" s="231"/>
      <c r="D478" s="221" t="s">
        <v>162</v>
      </c>
      <c r="E478" s="232" t="s">
        <v>1</v>
      </c>
      <c r="F478" s="233" t="s">
        <v>535</v>
      </c>
      <c r="G478" s="231"/>
      <c r="H478" s="234">
        <v>1.068</v>
      </c>
      <c r="I478" s="235"/>
      <c r="J478" s="231"/>
      <c r="K478" s="231"/>
      <c r="L478" s="236"/>
      <c r="M478" s="237"/>
      <c r="N478" s="238"/>
      <c r="O478" s="238"/>
      <c r="P478" s="238"/>
      <c r="Q478" s="238"/>
      <c r="R478" s="238"/>
      <c r="S478" s="238"/>
      <c r="T478" s="239"/>
      <c r="AT478" s="240" t="s">
        <v>162</v>
      </c>
      <c r="AU478" s="240" t="s">
        <v>85</v>
      </c>
      <c r="AV478" s="14" t="s">
        <v>85</v>
      </c>
      <c r="AW478" s="14" t="s">
        <v>31</v>
      </c>
      <c r="AX478" s="14" t="s">
        <v>75</v>
      </c>
      <c r="AY478" s="240" t="s">
        <v>153</v>
      </c>
    </row>
    <row r="479" spans="2:51" s="15" customFormat="1" ht="12">
      <c r="B479" s="241"/>
      <c r="C479" s="242"/>
      <c r="D479" s="221" t="s">
        <v>162</v>
      </c>
      <c r="E479" s="243" t="s">
        <v>1</v>
      </c>
      <c r="F479" s="244" t="s">
        <v>169</v>
      </c>
      <c r="G479" s="242"/>
      <c r="H479" s="245">
        <v>9.728</v>
      </c>
      <c r="I479" s="246"/>
      <c r="J479" s="242"/>
      <c r="K479" s="242"/>
      <c r="L479" s="247"/>
      <c r="M479" s="248"/>
      <c r="N479" s="249"/>
      <c r="O479" s="249"/>
      <c r="P479" s="249"/>
      <c r="Q479" s="249"/>
      <c r="R479" s="249"/>
      <c r="S479" s="249"/>
      <c r="T479" s="250"/>
      <c r="AT479" s="251" t="s">
        <v>162</v>
      </c>
      <c r="AU479" s="251" t="s">
        <v>85</v>
      </c>
      <c r="AV479" s="15" t="s">
        <v>160</v>
      </c>
      <c r="AW479" s="15" t="s">
        <v>31</v>
      </c>
      <c r="AX479" s="15" t="s">
        <v>83</v>
      </c>
      <c r="AY479" s="251" t="s">
        <v>153</v>
      </c>
    </row>
    <row r="480" spans="2:63" s="12" customFormat="1" ht="22.9" customHeight="1">
      <c r="B480" s="189"/>
      <c r="C480" s="190"/>
      <c r="D480" s="191" t="s">
        <v>74</v>
      </c>
      <c r="E480" s="203" t="s">
        <v>536</v>
      </c>
      <c r="F480" s="203" t="s">
        <v>537</v>
      </c>
      <c r="G480" s="190"/>
      <c r="H480" s="190"/>
      <c r="I480" s="193"/>
      <c r="J480" s="204">
        <f>BK480</f>
        <v>0</v>
      </c>
      <c r="K480" s="190"/>
      <c r="L480" s="195"/>
      <c r="M480" s="196"/>
      <c r="N480" s="197"/>
      <c r="O480" s="197"/>
      <c r="P480" s="198">
        <f>SUM(P481:P517)</f>
        <v>0</v>
      </c>
      <c r="Q480" s="197"/>
      <c r="R480" s="198">
        <f>SUM(R481:R517)</f>
        <v>0</v>
      </c>
      <c r="S480" s="197"/>
      <c r="T480" s="199">
        <f>SUM(T481:T517)</f>
        <v>0</v>
      </c>
      <c r="AR480" s="200" t="s">
        <v>83</v>
      </c>
      <c r="AT480" s="201" t="s">
        <v>74</v>
      </c>
      <c r="AU480" s="201" t="s">
        <v>83</v>
      </c>
      <c r="AY480" s="200" t="s">
        <v>153</v>
      </c>
      <c r="BK480" s="202">
        <f>SUM(BK481:BK517)</f>
        <v>0</v>
      </c>
    </row>
    <row r="481" spans="1:65" s="2" customFormat="1" ht="21.75" customHeight="1">
      <c r="A481" s="35"/>
      <c r="B481" s="36"/>
      <c r="C481" s="205" t="s">
        <v>538</v>
      </c>
      <c r="D481" s="205" t="s">
        <v>156</v>
      </c>
      <c r="E481" s="206" t="s">
        <v>539</v>
      </c>
      <c r="F481" s="207" t="s">
        <v>540</v>
      </c>
      <c r="G481" s="208" t="s">
        <v>187</v>
      </c>
      <c r="H481" s="209">
        <v>1407.162</v>
      </c>
      <c r="I481" s="210"/>
      <c r="J481" s="211">
        <f>ROUND(I481*H481,2)</f>
        <v>0</v>
      </c>
      <c r="K481" s="212"/>
      <c r="L481" s="40"/>
      <c r="M481" s="213" t="s">
        <v>1</v>
      </c>
      <c r="N481" s="214" t="s">
        <v>40</v>
      </c>
      <c r="O481" s="72"/>
      <c r="P481" s="215">
        <f>O481*H481</f>
        <v>0</v>
      </c>
      <c r="Q481" s="215">
        <v>0</v>
      </c>
      <c r="R481" s="215">
        <f>Q481*H481</f>
        <v>0</v>
      </c>
      <c r="S481" s="215">
        <v>0</v>
      </c>
      <c r="T481" s="216">
        <f>S481*H481</f>
        <v>0</v>
      </c>
      <c r="U481" s="35"/>
      <c r="V481" s="35"/>
      <c r="W481" s="35"/>
      <c r="X481" s="35"/>
      <c r="Y481" s="35"/>
      <c r="Z481" s="35"/>
      <c r="AA481" s="35"/>
      <c r="AB481" s="35"/>
      <c r="AC481" s="35"/>
      <c r="AD481" s="35"/>
      <c r="AE481" s="35"/>
      <c r="AR481" s="217" t="s">
        <v>160</v>
      </c>
      <c r="AT481" s="217" t="s">
        <v>156</v>
      </c>
      <c r="AU481" s="217" t="s">
        <v>85</v>
      </c>
      <c r="AY481" s="18" t="s">
        <v>153</v>
      </c>
      <c r="BE481" s="218">
        <f>IF(N481="základní",J481,0)</f>
        <v>0</v>
      </c>
      <c r="BF481" s="218">
        <f>IF(N481="snížená",J481,0)</f>
        <v>0</v>
      </c>
      <c r="BG481" s="218">
        <f>IF(N481="zákl. přenesená",J481,0)</f>
        <v>0</v>
      </c>
      <c r="BH481" s="218">
        <f>IF(N481="sníž. přenesená",J481,0)</f>
        <v>0</v>
      </c>
      <c r="BI481" s="218">
        <f>IF(N481="nulová",J481,0)</f>
        <v>0</v>
      </c>
      <c r="BJ481" s="18" t="s">
        <v>83</v>
      </c>
      <c r="BK481" s="218">
        <f>ROUND(I481*H481,2)</f>
        <v>0</v>
      </c>
      <c r="BL481" s="18" t="s">
        <v>160</v>
      </c>
      <c r="BM481" s="217" t="s">
        <v>541</v>
      </c>
    </row>
    <row r="482" spans="2:51" s="13" customFormat="1" ht="12">
      <c r="B482" s="219"/>
      <c r="C482" s="220"/>
      <c r="D482" s="221" t="s">
        <v>162</v>
      </c>
      <c r="E482" s="222" t="s">
        <v>1</v>
      </c>
      <c r="F482" s="223" t="s">
        <v>301</v>
      </c>
      <c r="G482" s="220"/>
      <c r="H482" s="222" t="s">
        <v>1</v>
      </c>
      <c r="I482" s="224"/>
      <c r="J482" s="220"/>
      <c r="K482" s="220"/>
      <c r="L482" s="225"/>
      <c r="M482" s="226"/>
      <c r="N482" s="227"/>
      <c r="O482" s="227"/>
      <c r="P482" s="227"/>
      <c r="Q482" s="227"/>
      <c r="R482" s="227"/>
      <c r="S482" s="227"/>
      <c r="T482" s="228"/>
      <c r="AT482" s="229" t="s">
        <v>162</v>
      </c>
      <c r="AU482" s="229" t="s">
        <v>85</v>
      </c>
      <c r="AV482" s="13" t="s">
        <v>83</v>
      </c>
      <c r="AW482" s="13" t="s">
        <v>31</v>
      </c>
      <c r="AX482" s="13" t="s">
        <v>75</v>
      </c>
      <c r="AY482" s="229" t="s">
        <v>153</v>
      </c>
    </row>
    <row r="483" spans="2:51" s="14" customFormat="1" ht="12">
      <c r="B483" s="230"/>
      <c r="C483" s="231"/>
      <c r="D483" s="221" t="s">
        <v>162</v>
      </c>
      <c r="E483" s="232" t="s">
        <v>1</v>
      </c>
      <c r="F483" s="233" t="s">
        <v>542</v>
      </c>
      <c r="G483" s="231"/>
      <c r="H483" s="234">
        <v>142.478</v>
      </c>
      <c r="I483" s="235"/>
      <c r="J483" s="231"/>
      <c r="K483" s="231"/>
      <c r="L483" s="236"/>
      <c r="M483" s="237"/>
      <c r="N483" s="238"/>
      <c r="O483" s="238"/>
      <c r="P483" s="238"/>
      <c r="Q483" s="238"/>
      <c r="R483" s="238"/>
      <c r="S483" s="238"/>
      <c r="T483" s="239"/>
      <c r="AT483" s="240" t="s">
        <v>162</v>
      </c>
      <c r="AU483" s="240" t="s">
        <v>85</v>
      </c>
      <c r="AV483" s="14" t="s">
        <v>85</v>
      </c>
      <c r="AW483" s="14" t="s">
        <v>31</v>
      </c>
      <c r="AX483" s="14" t="s">
        <v>75</v>
      </c>
      <c r="AY483" s="240" t="s">
        <v>153</v>
      </c>
    </row>
    <row r="484" spans="2:51" s="14" customFormat="1" ht="12">
      <c r="B484" s="230"/>
      <c r="C484" s="231"/>
      <c r="D484" s="221" t="s">
        <v>162</v>
      </c>
      <c r="E484" s="232" t="s">
        <v>1</v>
      </c>
      <c r="F484" s="233" t="s">
        <v>543</v>
      </c>
      <c r="G484" s="231"/>
      <c r="H484" s="234">
        <v>233.779</v>
      </c>
      <c r="I484" s="235"/>
      <c r="J484" s="231"/>
      <c r="K484" s="231"/>
      <c r="L484" s="236"/>
      <c r="M484" s="237"/>
      <c r="N484" s="238"/>
      <c r="O484" s="238"/>
      <c r="P484" s="238"/>
      <c r="Q484" s="238"/>
      <c r="R484" s="238"/>
      <c r="S484" s="238"/>
      <c r="T484" s="239"/>
      <c r="AT484" s="240" t="s">
        <v>162</v>
      </c>
      <c r="AU484" s="240" t="s">
        <v>85</v>
      </c>
      <c r="AV484" s="14" t="s">
        <v>85</v>
      </c>
      <c r="AW484" s="14" t="s">
        <v>31</v>
      </c>
      <c r="AX484" s="14" t="s">
        <v>75</v>
      </c>
      <c r="AY484" s="240" t="s">
        <v>153</v>
      </c>
    </row>
    <row r="485" spans="2:51" s="14" customFormat="1" ht="12">
      <c r="B485" s="230"/>
      <c r="C485" s="231"/>
      <c r="D485" s="221" t="s">
        <v>162</v>
      </c>
      <c r="E485" s="232" t="s">
        <v>1</v>
      </c>
      <c r="F485" s="233" t="s">
        <v>544</v>
      </c>
      <c r="G485" s="231"/>
      <c r="H485" s="234">
        <v>162.257</v>
      </c>
      <c r="I485" s="235"/>
      <c r="J485" s="231"/>
      <c r="K485" s="231"/>
      <c r="L485" s="236"/>
      <c r="M485" s="237"/>
      <c r="N485" s="238"/>
      <c r="O485" s="238"/>
      <c r="P485" s="238"/>
      <c r="Q485" s="238"/>
      <c r="R485" s="238"/>
      <c r="S485" s="238"/>
      <c r="T485" s="239"/>
      <c r="AT485" s="240" t="s">
        <v>162</v>
      </c>
      <c r="AU485" s="240" t="s">
        <v>85</v>
      </c>
      <c r="AV485" s="14" t="s">
        <v>85</v>
      </c>
      <c r="AW485" s="14" t="s">
        <v>31</v>
      </c>
      <c r="AX485" s="14" t="s">
        <v>75</v>
      </c>
      <c r="AY485" s="240" t="s">
        <v>153</v>
      </c>
    </row>
    <row r="486" spans="2:51" s="13" customFormat="1" ht="12">
      <c r="B486" s="219"/>
      <c r="C486" s="220"/>
      <c r="D486" s="221" t="s">
        <v>162</v>
      </c>
      <c r="E486" s="222" t="s">
        <v>1</v>
      </c>
      <c r="F486" s="223" t="s">
        <v>329</v>
      </c>
      <c r="G486" s="220"/>
      <c r="H486" s="222" t="s">
        <v>1</v>
      </c>
      <c r="I486" s="224"/>
      <c r="J486" s="220"/>
      <c r="K486" s="220"/>
      <c r="L486" s="225"/>
      <c r="M486" s="226"/>
      <c r="N486" s="227"/>
      <c r="O486" s="227"/>
      <c r="P486" s="227"/>
      <c r="Q486" s="227"/>
      <c r="R486" s="227"/>
      <c r="S486" s="227"/>
      <c r="T486" s="228"/>
      <c r="AT486" s="229" t="s">
        <v>162</v>
      </c>
      <c r="AU486" s="229" t="s">
        <v>85</v>
      </c>
      <c r="AV486" s="13" t="s">
        <v>83</v>
      </c>
      <c r="AW486" s="13" t="s">
        <v>31</v>
      </c>
      <c r="AX486" s="13" t="s">
        <v>75</v>
      </c>
      <c r="AY486" s="229" t="s">
        <v>153</v>
      </c>
    </row>
    <row r="487" spans="2:51" s="14" customFormat="1" ht="12">
      <c r="B487" s="230"/>
      <c r="C487" s="231"/>
      <c r="D487" s="221" t="s">
        <v>162</v>
      </c>
      <c r="E487" s="232" t="s">
        <v>1</v>
      </c>
      <c r="F487" s="233" t="s">
        <v>545</v>
      </c>
      <c r="G487" s="231"/>
      <c r="H487" s="234">
        <v>99.12</v>
      </c>
      <c r="I487" s="235"/>
      <c r="J487" s="231"/>
      <c r="K487" s="231"/>
      <c r="L487" s="236"/>
      <c r="M487" s="237"/>
      <c r="N487" s="238"/>
      <c r="O487" s="238"/>
      <c r="P487" s="238"/>
      <c r="Q487" s="238"/>
      <c r="R487" s="238"/>
      <c r="S487" s="238"/>
      <c r="T487" s="239"/>
      <c r="AT487" s="240" t="s">
        <v>162</v>
      </c>
      <c r="AU487" s="240" t="s">
        <v>85</v>
      </c>
      <c r="AV487" s="14" t="s">
        <v>85</v>
      </c>
      <c r="AW487" s="14" t="s">
        <v>31</v>
      </c>
      <c r="AX487" s="14" t="s">
        <v>75</v>
      </c>
      <c r="AY487" s="240" t="s">
        <v>153</v>
      </c>
    </row>
    <row r="488" spans="2:51" s="14" customFormat="1" ht="12">
      <c r="B488" s="230"/>
      <c r="C488" s="231"/>
      <c r="D488" s="221" t="s">
        <v>162</v>
      </c>
      <c r="E488" s="232" t="s">
        <v>1</v>
      </c>
      <c r="F488" s="233" t="s">
        <v>546</v>
      </c>
      <c r="G488" s="231"/>
      <c r="H488" s="234">
        <v>330.785</v>
      </c>
      <c r="I488" s="235"/>
      <c r="J488" s="231"/>
      <c r="K488" s="231"/>
      <c r="L488" s="236"/>
      <c r="M488" s="237"/>
      <c r="N488" s="238"/>
      <c r="O488" s="238"/>
      <c r="P488" s="238"/>
      <c r="Q488" s="238"/>
      <c r="R488" s="238"/>
      <c r="S488" s="238"/>
      <c r="T488" s="239"/>
      <c r="AT488" s="240" t="s">
        <v>162</v>
      </c>
      <c r="AU488" s="240" t="s">
        <v>85</v>
      </c>
      <c r="AV488" s="14" t="s">
        <v>85</v>
      </c>
      <c r="AW488" s="14" t="s">
        <v>31</v>
      </c>
      <c r="AX488" s="14" t="s">
        <v>75</v>
      </c>
      <c r="AY488" s="240" t="s">
        <v>153</v>
      </c>
    </row>
    <row r="489" spans="2:51" s="13" customFormat="1" ht="12">
      <c r="B489" s="219"/>
      <c r="C489" s="220"/>
      <c r="D489" s="221" t="s">
        <v>162</v>
      </c>
      <c r="E489" s="222" t="s">
        <v>1</v>
      </c>
      <c r="F489" s="223" t="s">
        <v>332</v>
      </c>
      <c r="G489" s="220"/>
      <c r="H489" s="222" t="s">
        <v>1</v>
      </c>
      <c r="I489" s="224"/>
      <c r="J489" s="220"/>
      <c r="K489" s="220"/>
      <c r="L489" s="225"/>
      <c r="M489" s="226"/>
      <c r="N489" s="227"/>
      <c r="O489" s="227"/>
      <c r="P489" s="227"/>
      <c r="Q489" s="227"/>
      <c r="R489" s="227"/>
      <c r="S489" s="227"/>
      <c r="T489" s="228"/>
      <c r="AT489" s="229" t="s">
        <v>162</v>
      </c>
      <c r="AU489" s="229" t="s">
        <v>85</v>
      </c>
      <c r="AV489" s="13" t="s">
        <v>83</v>
      </c>
      <c r="AW489" s="13" t="s">
        <v>31</v>
      </c>
      <c r="AX489" s="13" t="s">
        <v>75</v>
      </c>
      <c r="AY489" s="229" t="s">
        <v>153</v>
      </c>
    </row>
    <row r="490" spans="2:51" s="14" customFormat="1" ht="12">
      <c r="B490" s="230"/>
      <c r="C490" s="231"/>
      <c r="D490" s="221" t="s">
        <v>162</v>
      </c>
      <c r="E490" s="232" t="s">
        <v>1</v>
      </c>
      <c r="F490" s="233" t="s">
        <v>547</v>
      </c>
      <c r="G490" s="231"/>
      <c r="H490" s="234">
        <v>64.61</v>
      </c>
      <c r="I490" s="235"/>
      <c r="J490" s="231"/>
      <c r="K490" s="231"/>
      <c r="L490" s="236"/>
      <c r="M490" s="237"/>
      <c r="N490" s="238"/>
      <c r="O490" s="238"/>
      <c r="P490" s="238"/>
      <c r="Q490" s="238"/>
      <c r="R490" s="238"/>
      <c r="S490" s="238"/>
      <c r="T490" s="239"/>
      <c r="AT490" s="240" t="s">
        <v>162</v>
      </c>
      <c r="AU490" s="240" t="s">
        <v>85</v>
      </c>
      <c r="AV490" s="14" t="s">
        <v>85</v>
      </c>
      <c r="AW490" s="14" t="s">
        <v>31</v>
      </c>
      <c r="AX490" s="14" t="s">
        <v>75</v>
      </c>
      <c r="AY490" s="240" t="s">
        <v>153</v>
      </c>
    </row>
    <row r="491" spans="2:51" s="14" customFormat="1" ht="12">
      <c r="B491" s="230"/>
      <c r="C491" s="231"/>
      <c r="D491" s="221" t="s">
        <v>162</v>
      </c>
      <c r="E491" s="232" t="s">
        <v>1</v>
      </c>
      <c r="F491" s="233" t="s">
        <v>548</v>
      </c>
      <c r="G491" s="231"/>
      <c r="H491" s="234">
        <v>140.148</v>
      </c>
      <c r="I491" s="235"/>
      <c r="J491" s="231"/>
      <c r="K491" s="231"/>
      <c r="L491" s="236"/>
      <c r="M491" s="237"/>
      <c r="N491" s="238"/>
      <c r="O491" s="238"/>
      <c r="P491" s="238"/>
      <c r="Q491" s="238"/>
      <c r="R491" s="238"/>
      <c r="S491" s="238"/>
      <c r="T491" s="239"/>
      <c r="AT491" s="240" t="s">
        <v>162</v>
      </c>
      <c r="AU491" s="240" t="s">
        <v>85</v>
      </c>
      <c r="AV491" s="14" t="s">
        <v>85</v>
      </c>
      <c r="AW491" s="14" t="s">
        <v>31</v>
      </c>
      <c r="AX491" s="14" t="s">
        <v>75</v>
      </c>
      <c r="AY491" s="240" t="s">
        <v>153</v>
      </c>
    </row>
    <row r="492" spans="2:51" s="13" customFormat="1" ht="12">
      <c r="B492" s="219"/>
      <c r="C492" s="220"/>
      <c r="D492" s="221" t="s">
        <v>162</v>
      </c>
      <c r="E492" s="222" t="s">
        <v>1</v>
      </c>
      <c r="F492" s="223" t="s">
        <v>336</v>
      </c>
      <c r="G492" s="220"/>
      <c r="H492" s="222" t="s">
        <v>1</v>
      </c>
      <c r="I492" s="224"/>
      <c r="J492" s="220"/>
      <c r="K492" s="220"/>
      <c r="L492" s="225"/>
      <c r="M492" s="226"/>
      <c r="N492" s="227"/>
      <c r="O492" s="227"/>
      <c r="P492" s="227"/>
      <c r="Q492" s="227"/>
      <c r="R492" s="227"/>
      <c r="S492" s="227"/>
      <c r="T492" s="228"/>
      <c r="AT492" s="229" t="s">
        <v>162</v>
      </c>
      <c r="AU492" s="229" t="s">
        <v>85</v>
      </c>
      <c r="AV492" s="13" t="s">
        <v>83</v>
      </c>
      <c r="AW492" s="13" t="s">
        <v>31</v>
      </c>
      <c r="AX492" s="13" t="s">
        <v>75</v>
      </c>
      <c r="AY492" s="229" t="s">
        <v>153</v>
      </c>
    </row>
    <row r="493" spans="2:51" s="14" customFormat="1" ht="12">
      <c r="B493" s="230"/>
      <c r="C493" s="231"/>
      <c r="D493" s="221" t="s">
        <v>162</v>
      </c>
      <c r="E493" s="232" t="s">
        <v>1</v>
      </c>
      <c r="F493" s="233" t="s">
        <v>549</v>
      </c>
      <c r="G493" s="231"/>
      <c r="H493" s="234">
        <v>150.35</v>
      </c>
      <c r="I493" s="235"/>
      <c r="J493" s="231"/>
      <c r="K493" s="231"/>
      <c r="L493" s="236"/>
      <c r="M493" s="237"/>
      <c r="N493" s="238"/>
      <c r="O493" s="238"/>
      <c r="P493" s="238"/>
      <c r="Q493" s="238"/>
      <c r="R493" s="238"/>
      <c r="S493" s="238"/>
      <c r="T493" s="239"/>
      <c r="AT493" s="240" t="s">
        <v>162</v>
      </c>
      <c r="AU493" s="240" t="s">
        <v>85</v>
      </c>
      <c r="AV493" s="14" t="s">
        <v>85</v>
      </c>
      <c r="AW493" s="14" t="s">
        <v>31</v>
      </c>
      <c r="AX493" s="14" t="s">
        <v>75</v>
      </c>
      <c r="AY493" s="240" t="s">
        <v>153</v>
      </c>
    </row>
    <row r="494" spans="2:51" s="16" customFormat="1" ht="12">
      <c r="B494" s="252"/>
      <c r="C494" s="253"/>
      <c r="D494" s="221" t="s">
        <v>162</v>
      </c>
      <c r="E494" s="254" t="s">
        <v>1</v>
      </c>
      <c r="F494" s="255" t="s">
        <v>286</v>
      </c>
      <c r="G494" s="253"/>
      <c r="H494" s="256">
        <v>1323.527</v>
      </c>
      <c r="I494" s="257"/>
      <c r="J494" s="253"/>
      <c r="K494" s="253"/>
      <c r="L494" s="258"/>
      <c r="M494" s="259"/>
      <c r="N494" s="260"/>
      <c r="O494" s="260"/>
      <c r="P494" s="260"/>
      <c r="Q494" s="260"/>
      <c r="R494" s="260"/>
      <c r="S494" s="260"/>
      <c r="T494" s="261"/>
      <c r="AT494" s="262" t="s">
        <v>162</v>
      </c>
      <c r="AU494" s="262" t="s">
        <v>85</v>
      </c>
      <c r="AV494" s="16" t="s">
        <v>154</v>
      </c>
      <c r="AW494" s="16" t="s">
        <v>31</v>
      </c>
      <c r="AX494" s="16" t="s">
        <v>75</v>
      </c>
      <c r="AY494" s="262" t="s">
        <v>153</v>
      </c>
    </row>
    <row r="495" spans="2:51" s="13" customFormat="1" ht="12">
      <c r="B495" s="219"/>
      <c r="C495" s="220"/>
      <c r="D495" s="221" t="s">
        <v>162</v>
      </c>
      <c r="E495" s="222" t="s">
        <v>1</v>
      </c>
      <c r="F495" s="223" t="s">
        <v>550</v>
      </c>
      <c r="G495" s="220"/>
      <c r="H495" s="222" t="s">
        <v>1</v>
      </c>
      <c r="I495" s="224"/>
      <c r="J495" s="220"/>
      <c r="K495" s="220"/>
      <c r="L495" s="225"/>
      <c r="M495" s="226"/>
      <c r="N495" s="227"/>
      <c r="O495" s="227"/>
      <c r="P495" s="227"/>
      <c r="Q495" s="227"/>
      <c r="R495" s="227"/>
      <c r="S495" s="227"/>
      <c r="T495" s="228"/>
      <c r="AT495" s="229" t="s">
        <v>162</v>
      </c>
      <c r="AU495" s="229" t="s">
        <v>85</v>
      </c>
      <c r="AV495" s="13" t="s">
        <v>83</v>
      </c>
      <c r="AW495" s="13" t="s">
        <v>31</v>
      </c>
      <c r="AX495" s="13" t="s">
        <v>75</v>
      </c>
      <c r="AY495" s="229" t="s">
        <v>153</v>
      </c>
    </row>
    <row r="496" spans="2:51" s="14" customFormat="1" ht="12">
      <c r="B496" s="230"/>
      <c r="C496" s="231"/>
      <c r="D496" s="221" t="s">
        <v>162</v>
      </c>
      <c r="E496" s="232" t="s">
        <v>1</v>
      </c>
      <c r="F496" s="233" t="s">
        <v>551</v>
      </c>
      <c r="G496" s="231"/>
      <c r="H496" s="234">
        <v>65.76</v>
      </c>
      <c r="I496" s="235"/>
      <c r="J496" s="231"/>
      <c r="K496" s="231"/>
      <c r="L496" s="236"/>
      <c r="M496" s="237"/>
      <c r="N496" s="238"/>
      <c r="O496" s="238"/>
      <c r="P496" s="238"/>
      <c r="Q496" s="238"/>
      <c r="R496" s="238"/>
      <c r="S496" s="238"/>
      <c r="T496" s="239"/>
      <c r="AT496" s="240" t="s">
        <v>162</v>
      </c>
      <c r="AU496" s="240" t="s">
        <v>85</v>
      </c>
      <c r="AV496" s="14" t="s">
        <v>85</v>
      </c>
      <c r="AW496" s="14" t="s">
        <v>31</v>
      </c>
      <c r="AX496" s="14" t="s">
        <v>75</v>
      </c>
      <c r="AY496" s="240" t="s">
        <v>153</v>
      </c>
    </row>
    <row r="497" spans="2:51" s="14" customFormat="1" ht="12">
      <c r="B497" s="230"/>
      <c r="C497" s="231"/>
      <c r="D497" s="221" t="s">
        <v>162</v>
      </c>
      <c r="E497" s="232" t="s">
        <v>1</v>
      </c>
      <c r="F497" s="233" t="s">
        <v>552</v>
      </c>
      <c r="G497" s="231"/>
      <c r="H497" s="234">
        <v>17.875</v>
      </c>
      <c r="I497" s="235"/>
      <c r="J497" s="231"/>
      <c r="K497" s="231"/>
      <c r="L497" s="236"/>
      <c r="M497" s="237"/>
      <c r="N497" s="238"/>
      <c r="O497" s="238"/>
      <c r="P497" s="238"/>
      <c r="Q497" s="238"/>
      <c r="R497" s="238"/>
      <c r="S497" s="238"/>
      <c r="T497" s="239"/>
      <c r="AT497" s="240" t="s">
        <v>162</v>
      </c>
      <c r="AU497" s="240" t="s">
        <v>85</v>
      </c>
      <c r="AV497" s="14" t="s">
        <v>85</v>
      </c>
      <c r="AW497" s="14" t="s">
        <v>31</v>
      </c>
      <c r="AX497" s="14" t="s">
        <v>75</v>
      </c>
      <c r="AY497" s="240" t="s">
        <v>153</v>
      </c>
    </row>
    <row r="498" spans="2:51" s="16" customFormat="1" ht="12">
      <c r="B498" s="252"/>
      <c r="C498" s="253"/>
      <c r="D498" s="221" t="s">
        <v>162</v>
      </c>
      <c r="E498" s="254" t="s">
        <v>1</v>
      </c>
      <c r="F498" s="255" t="s">
        <v>286</v>
      </c>
      <c r="G498" s="253"/>
      <c r="H498" s="256">
        <v>83.635</v>
      </c>
      <c r="I498" s="257"/>
      <c r="J498" s="253"/>
      <c r="K498" s="253"/>
      <c r="L498" s="258"/>
      <c r="M498" s="259"/>
      <c r="N498" s="260"/>
      <c r="O498" s="260"/>
      <c r="P498" s="260"/>
      <c r="Q498" s="260"/>
      <c r="R498" s="260"/>
      <c r="S498" s="260"/>
      <c r="T498" s="261"/>
      <c r="AT498" s="262" t="s">
        <v>162</v>
      </c>
      <c r="AU498" s="262" t="s">
        <v>85</v>
      </c>
      <c r="AV498" s="16" t="s">
        <v>154</v>
      </c>
      <c r="AW498" s="16" t="s">
        <v>31</v>
      </c>
      <c r="AX498" s="16" t="s">
        <v>75</v>
      </c>
      <c r="AY498" s="262" t="s">
        <v>153</v>
      </c>
    </row>
    <row r="499" spans="2:51" s="15" customFormat="1" ht="12">
      <c r="B499" s="241"/>
      <c r="C499" s="242"/>
      <c r="D499" s="221" t="s">
        <v>162</v>
      </c>
      <c r="E499" s="243" t="s">
        <v>1</v>
      </c>
      <c r="F499" s="244" t="s">
        <v>169</v>
      </c>
      <c r="G499" s="242"/>
      <c r="H499" s="245">
        <v>1407.162</v>
      </c>
      <c r="I499" s="246"/>
      <c r="J499" s="242"/>
      <c r="K499" s="242"/>
      <c r="L499" s="247"/>
      <c r="M499" s="248"/>
      <c r="N499" s="249"/>
      <c r="O499" s="249"/>
      <c r="P499" s="249"/>
      <c r="Q499" s="249"/>
      <c r="R499" s="249"/>
      <c r="S499" s="249"/>
      <c r="T499" s="250"/>
      <c r="AT499" s="251" t="s">
        <v>162</v>
      </c>
      <c r="AU499" s="251" t="s">
        <v>85</v>
      </c>
      <c r="AV499" s="15" t="s">
        <v>160</v>
      </c>
      <c r="AW499" s="15" t="s">
        <v>31</v>
      </c>
      <c r="AX499" s="15" t="s">
        <v>83</v>
      </c>
      <c r="AY499" s="251" t="s">
        <v>153</v>
      </c>
    </row>
    <row r="500" spans="1:65" s="2" customFormat="1" ht="21.75" customHeight="1">
      <c r="A500" s="35"/>
      <c r="B500" s="36"/>
      <c r="C500" s="205" t="s">
        <v>553</v>
      </c>
      <c r="D500" s="205" t="s">
        <v>156</v>
      </c>
      <c r="E500" s="206" t="s">
        <v>554</v>
      </c>
      <c r="F500" s="207" t="s">
        <v>555</v>
      </c>
      <c r="G500" s="208" t="s">
        <v>187</v>
      </c>
      <c r="H500" s="209">
        <v>126644.58</v>
      </c>
      <c r="I500" s="210"/>
      <c r="J500" s="211">
        <f>ROUND(I500*H500,2)</f>
        <v>0</v>
      </c>
      <c r="K500" s="212"/>
      <c r="L500" s="40"/>
      <c r="M500" s="213" t="s">
        <v>1</v>
      </c>
      <c r="N500" s="214" t="s">
        <v>40</v>
      </c>
      <c r="O500" s="72"/>
      <c r="P500" s="215">
        <f>O500*H500</f>
        <v>0</v>
      </c>
      <c r="Q500" s="215">
        <v>0</v>
      </c>
      <c r="R500" s="215">
        <f>Q500*H500</f>
        <v>0</v>
      </c>
      <c r="S500" s="215">
        <v>0</v>
      </c>
      <c r="T500" s="216">
        <f>S500*H500</f>
        <v>0</v>
      </c>
      <c r="U500" s="35"/>
      <c r="V500" s="35"/>
      <c r="W500" s="35"/>
      <c r="X500" s="35"/>
      <c r="Y500" s="35"/>
      <c r="Z500" s="35"/>
      <c r="AA500" s="35"/>
      <c r="AB500" s="35"/>
      <c r="AC500" s="35"/>
      <c r="AD500" s="35"/>
      <c r="AE500" s="35"/>
      <c r="AR500" s="217" t="s">
        <v>160</v>
      </c>
      <c r="AT500" s="217" t="s">
        <v>156</v>
      </c>
      <c r="AU500" s="217" t="s">
        <v>85</v>
      </c>
      <c r="AY500" s="18" t="s">
        <v>153</v>
      </c>
      <c r="BE500" s="218">
        <f>IF(N500="základní",J500,0)</f>
        <v>0</v>
      </c>
      <c r="BF500" s="218">
        <f>IF(N500="snížená",J500,0)</f>
        <v>0</v>
      </c>
      <c r="BG500" s="218">
        <f>IF(N500="zákl. přenesená",J500,0)</f>
        <v>0</v>
      </c>
      <c r="BH500" s="218">
        <f>IF(N500="sníž. přenesená",J500,0)</f>
        <v>0</v>
      </c>
      <c r="BI500" s="218">
        <f>IF(N500="nulová",J500,0)</f>
        <v>0</v>
      </c>
      <c r="BJ500" s="18" t="s">
        <v>83</v>
      </c>
      <c r="BK500" s="218">
        <f>ROUND(I500*H500,2)</f>
        <v>0</v>
      </c>
      <c r="BL500" s="18" t="s">
        <v>160</v>
      </c>
      <c r="BM500" s="217" t="s">
        <v>556</v>
      </c>
    </row>
    <row r="501" spans="2:51" s="14" customFormat="1" ht="12">
      <c r="B501" s="230"/>
      <c r="C501" s="231"/>
      <c r="D501" s="221" t="s">
        <v>162</v>
      </c>
      <c r="E501" s="232" t="s">
        <v>1</v>
      </c>
      <c r="F501" s="233" t="s">
        <v>557</v>
      </c>
      <c r="G501" s="231"/>
      <c r="H501" s="234">
        <v>126644.58</v>
      </c>
      <c r="I501" s="235"/>
      <c r="J501" s="231"/>
      <c r="K501" s="231"/>
      <c r="L501" s="236"/>
      <c r="M501" s="237"/>
      <c r="N501" s="238"/>
      <c r="O501" s="238"/>
      <c r="P501" s="238"/>
      <c r="Q501" s="238"/>
      <c r="R501" s="238"/>
      <c r="S501" s="238"/>
      <c r="T501" s="239"/>
      <c r="AT501" s="240" t="s">
        <v>162</v>
      </c>
      <c r="AU501" s="240" t="s">
        <v>85</v>
      </c>
      <c r="AV501" s="14" t="s">
        <v>85</v>
      </c>
      <c r="AW501" s="14" t="s">
        <v>31</v>
      </c>
      <c r="AX501" s="14" t="s">
        <v>83</v>
      </c>
      <c r="AY501" s="240" t="s">
        <v>153</v>
      </c>
    </row>
    <row r="502" spans="1:65" s="2" customFormat="1" ht="21.75" customHeight="1">
      <c r="A502" s="35"/>
      <c r="B502" s="36"/>
      <c r="C502" s="205" t="s">
        <v>558</v>
      </c>
      <c r="D502" s="205" t="s">
        <v>156</v>
      </c>
      <c r="E502" s="206" t="s">
        <v>559</v>
      </c>
      <c r="F502" s="207" t="s">
        <v>560</v>
      </c>
      <c r="G502" s="208" t="s">
        <v>187</v>
      </c>
      <c r="H502" s="209">
        <v>1407.162</v>
      </c>
      <c r="I502" s="210"/>
      <c r="J502" s="211">
        <f>ROUND(I502*H502,2)</f>
        <v>0</v>
      </c>
      <c r="K502" s="212"/>
      <c r="L502" s="40"/>
      <c r="M502" s="213" t="s">
        <v>1</v>
      </c>
      <c r="N502" s="214" t="s">
        <v>40</v>
      </c>
      <c r="O502" s="72"/>
      <c r="P502" s="215">
        <f>O502*H502</f>
        <v>0</v>
      </c>
      <c r="Q502" s="215">
        <v>0</v>
      </c>
      <c r="R502" s="215">
        <f>Q502*H502</f>
        <v>0</v>
      </c>
      <c r="S502" s="215">
        <v>0</v>
      </c>
      <c r="T502" s="216">
        <f>S502*H502</f>
        <v>0</v>
      </c>
      <c r="U502" s="35"/>
      <c r="V502" s="35"/>
      <c r="W502" s="35"/>
      <c r="X502" s="35"/>
      <c r="Y502" s="35"/>
      <c r="Z502" s="35"/>
      <c r="AA502" s="35"/>
      <c r="AB502" s="35"/>
      <c r="AC502" s="35"/>
      <c r="AD502" s="35"/>
      <c r="AE502" s="35"/>
      <c r="AR502" s="217" t="s">
        <v>160</v>
      </c>
      <c r="AT502" s="217" t="s">
        <v>156</v>
      </c>
      <c r="AU502" s="217" t="s">
        <v>85</v>
      </c>
      <c r="AY502" s="18" t="s">
        <v>153</v>
      </c>
      <c r="BE502" s="218">
        <f>IF(N502="základní",J502,0)</f>
        <v>0</v>
      </c>
      <c r="BF502" s="218">
        <f>IF(N502="snížená",J502,0)</f>
        <v>0</v>
      </c>
      <c r="BG502" s="218">
        <f>IF(N502="zákl. přenesená",J502,0)</f>
        <v>0</v>
      </c>
      <c r="BH502" s="218">
        <f>IF(N502="sníž. přenesená",J502,0)</f>
        <v>0</v>
      </c>
      <c r="BI502" s="218">
        <f>IF(N502="nulová",J502,0)</f>
        <v>0</v>
      </c>
      <c r="BJ502" s="18" t="s">
        <v>83</v>
      </c>
      <c r="BK502" s="218">
        <f>ROUND(I502*H502,2)</f>
        <v>0</v>
      </c>
      <c r="BL502" s="18" t="s">
        <v>160</v>
      </c>
      <c r="BM502" s="217" t="s">
        <v>561</v>
      </c>
    </row>
    <row r="503" spans="1:65" s="2" customFormat="1" ht="16.5" customHeight="1">
      <c r="A503" s="35"/>
      <c r="B503" s="36"/>
      <c r="C503" s="205" t="s">
        <v>562</v>
      </c>
      <c r="D503" s="205" t="s">
        <v>156</v>
      </c>
      <c r="E503" s="206" t="s">
        <v>563</v>
      </c>
      <c r="F503" s="207" t="s">
        <v>564</v>
      </c>
      <c r="G503" s="208" t="s">
        <v>187</v>
      </c>
      <c r="H503" s="209">
        <v>1407.162</v>
      </c>
      <c r="I503" s="210"/>
      <c r="J503" s="211">
        <f>ROUND(I503*H503,2)</f>
        <v>0</v>
      </c>
      <c r="K503" s="212"/>
      <c r="L503" s="40"/>
      <c r="M503" s="213" t="s">
        <v>1</v>
      </c>
      <c r="N503" s="214" t="s">
        <v>40</v>
      </c>
      <c r="O503" s="72"/>
      <c r="P503" s="215">
        <f>O503*H503</f>
        <v>0</v>
      </c>
      <c r="Q503" s="215">
        <v>0</v>
      </c>
      <c r="R503" s="215">
        <f>Q503*H503</f>
        <v>0</v>
      </c>
      <c r="S503" s="215">
        <v>0</v>
      </c>
      <c r="T503" s="216">
        <f>S503*H503</f>
        <v>0</v>
      </c>
      <c r="U503" s="35"/>
      <c r="V503" s="35"/>
      <c r="W503" s="35"/>
      <c r="X503" s="35"/>
      <c r="Y503" s="35"/>
      <c r="Z503" s="35"/>
      <c r="AA503" s="35"/>
      <c r="AB503" s="35"/>
      <c r="AC503" s="35"/>
      <c r="AD503" s="35"/>
      <c r="AE503" s="35"/>
      <c r="AR503" s="217" t="s">
        <v>160</v>
      </c>
      <c r="AT503" s="217" t="s">
        <v>156</v>
      </c>
      <c r="AU503" s="217" t="s">
        <v>85</v>
      </c>
      <c r="AY503" s="18" t="s">
        <v>153</v>
      </c>
      <c r="BE503" s="218">
        <f>IF(N503="základní",J503,0)</f>
        <v>0</v>
      </c>
      <c r="BF503" s="218">
        <f>IF(N503="snížená",J503,0)</f>
        <v>0</v>
      </c>
      <c r="BG503" s="218">
        <f>IF(N503="zákl. přenesená",J503,0)</f>
        <v>0</v>
      </c>
      <c r="BH503" s="218">
        <f>IF(N503="sníž. přenesená",J503,0)</f>
        <v>0</v>
      </c>
      <c r="BI503" s="218">
        <f>IF(N503="nulová",J503,0)</f>
        <v>0</v>
      </c>
      <c r="BJ503" s="18" t="s">
        <v>83</v>
      </c>
      <c r="BK503" s="218">
        <f>ROUND(I503*H503,2)</f>
        <v>0</v>
      </c>
      <c r="BL503" s="18" t="s">
        <v>160</v>
      </c>
      <c r="BM503" s="217" t="s">
        <v>565</v>
      </c>
    </row>
    <row r="504" spans="1:65" s="2" customFormat="1" ht="16.5" customHeight="1">
      <c r="A504" s="35"/>
      <c r="B504" s="36"/>
      <c r="C504" s="205" t="s">
        <v>566</v>
      </c>
      <c r="D504" s="205" t="s">
        <v>156</v>
      </c>
      <c r="E504" s="206" t="s">
        <v>567</v>
      </c>
      <c r="F504" s="207" t="s">
        <v>568</v>
      </c>
      <c r="G504" s="208" t="s">
        <v>187</v>
      </c>
      <c r="H504" s="209">
        <v>126644.58</v>
      </c>
      <c r="I504" s="210"/>
      <c r="J504" s="211">
        <f>ROUND(I504*H504,2)</f>
        <v>0</v>
      </c>
      <c r="K504" s="212"/>
      <c r="L504" s="40"/>
      <c r="M504" s="213" t="s">
        <v>1</v>
      </c>
      <c r="N504" s="214" t="s">
        <v>40</v>
      </c>
      <c r="O504" s="72"/>
      <c r="P504" s="215">
        <f>O504*H504</f>
        <v>0</v>
      </c>
      <c r="Q504" s="215">
        <v>0</v>
      </c>
      <c r="R504" s="215">
        <f>Q504*H504</f>
        <v>0</v>
      </c>
      <c r="S504" s="215">
        <v>0</v>
      </c>
      <c r="T504" s="216">
        <f>S504*H504</f>
        <v>0</v>
      </c>
      <c r="U504" s="35"/>
      <c r="V504" s="35"/>
      <c r="W504" s="35"/>
      <c r="X504" s="35"/>
      <c r="Y504" s="35"/>
      <c r="Z504" s="35"/>
      <c r="AA504" s="35"/>
      <c r="AB504" s="35"/>
      <c r="AC504" s="35"/>
      <c r="AD504" s="35"/>
      <c r="AE504" s="35"/>
      <c r="AR504" s="217" t="s">
        <v>160</v>
      </c>
      <c r="AT504" s="217" t="s">
        <v>156</v>
      </c>
      <c r="AU504" s="217" t="s">
        <v>85</v>
      </c>
      <c r="AY504" s="18" t="s">
        <v>153</v>
      </c>
      <c r="BE504" s="218">
        <f>IF(N504="základní",J504,0)</f>
        <v>0</v>
      </c>
      <c r="BF504" s="218">
        <f>IF(N504="snížená",J504,0)</f>
        <v>0</v>
      </c>
      <c r="BG504" s="218">
        <f>IF(N504="zákl. přenesená",J504,0)</f>
        <v>0</v>
      </c>
      <c r="BH504" s="218">
        <f>IF(N504="sníž. přenesená",J504,0)</f>
        <v>0</v>
      </c>
      <c r="BI504" s="218">
        <f>IF(N504="nulová",J504,0)</f>
        <v>0</v>
      </c>
      <c r="BJ504" s="18" t="s">
        <v>83</v>
      </c>
      <c r="BK504" s="218">
        <f>ROUND(I504*H504,2)</f>
        <v>0</v>
      </c>
      <c r="BL504" s="18" t="s">
        <v>160</v>
      </c>
      <c r="BM504" s="217" t="s">
        <v>569</v>
      </c>
    </row>
    <row r="505" spans="1:65" s="2" customFormat="1" ht="16.5" customHeight="1">
      <c r="A505" s="35"/>
      <c r="B505" s="36"/>
      <c r="C505" s="205" t="s">
        <v>570</v>
      </c>
      <c r="D505" s="205" t="s">
        <v>156</v>
      </c>
      <c r="E505" s="206" t="s">
        <v>571</v>
      </c>
      <c r="F505" s="207" t="s">
        <v>572</v>
      </c>
      <c r="G505" s="208" t="s">
        <v>187</v>
      </c>
      <c r="H505" s="209">
        <v>1407.162</v>
      </c>
      <c r="I505" s="210"/>
      <c r="J505" s="211">
        <f>ROUND(I505*H505,2)</f>
        <v>0</v>
      </c>
      <c r="K505" s="212"/>
      <c r="L505" s="40"/>
      <c r="M505" s="213" t="s">
        <v>1</v>
      </c>
      <c r="N505" s="214" t="s">
        <v>40</v>
      </c>
      <c r="O505" s="72"/>
      <c r="P505" s="215">
        <f>O505*H505</f>
        <v>0</v>
      </c>
      <c r="Q505" s="215">
        <v>0</v>
      </c>
      <c r="R505" s="215">
        <f>Q505*H505</f>
        <v>0</v>
      </c>
      <c r="S505" s="215">
        <v>0</v>
      </c>
      <c r="T505" s="216">
        <f>S505*H505</f>
        <v>0</v>
      </c>
      <c r="U505" s="35"/>
      <c r="V505" s="35"/>
      <c r="W505" s="35"/>
      <c r="X505" s="35"/>
      <c r="Y505" s="35"/>
      <c r="Z505" s="35"/>
      <c r="AA505" s="35"/>
      <c r="AB505" s="35"/>
      <c r="AC505" s="35"/>
      <c r="AD505" s="35"/>
      <c r="AE505" s="35"/>
      <c r="AR505" s="217" t="s">
        <v>160</v>
      </c>
      <c r="AT505" s="217" t="s">
        <v>156</v>
      </c>
      <c r="AU505" s="217" t="s">
        <v>85</v>
      </c>
      <c r="AY505" s="18" t="s">
        <v>153</v>
      </c>
      <c r="BE505" s="218">
        <f>IF(N505="základní",J505,0)</f>
        <v>0</v>
      </c>
      <c r="BF505" s="218">
        <f>IF(N505="snížená",J505,0)</f>
        <v>0</v>
      </c>
      <c r="BG505" s="218">
        <f>IF(N505="zákl. přenesená",J505,0)</f>
        <v>0</v>
      </c>
      <c r="BH505" s="218">
        <f>IF(N505="sníž. přenesená",J505,0)</f>
        <v>0</v>
      </c>
      <c r="BI505" s="218">
        <f>IF(N505="nulová",J505,0)</f>
        <v>0</v>
      </c>
      <c r="BJ505" s="18" t="s">
        <v>83</v>
      </c>
      <c r="BK505" s="218">
        <f>ROUND(I505*H505,2)</f>
        <v>0</v>
      </c>
      <c r="BL505" s="18" t="s">
        <v>160</v>
      </c>
      <c r="BM505" s="217" t="s">
        <v>573</v>
      </c>
    </row>
    <row r="506" spans="1:65" s="2" customFormat="1" ht="16.5" customHeight="1">
      <c r="A506" s="35"/>
      <c r="B506" s="36"/>
      <c r="C506" s="205" t="s">
        <v>574</v>
      </c>
      <c r="D506" s="205" t="s">
        <v>156</v>
      </c>
      <c r="E506" s="206" t="s">
        <v>575</v>
      </c>
      <c r="F506" s="207" t="s">
        <v>576</v>
      </c>
      <c r="G506" s="208" t="s">
        <v>577</v>
      </c>
      <c r="H506" s="209">
        <v>17</v>
      </c>
      <c r="I506" s="210"/>
      <c r="J506" s="211">
        <f>ROUND(I506*H506,2)</f>
        <v>0</v>
      </c>
      <c r="K506" s="212"/>
      <c r="L506" s="40"/>
      <c r="M506" s="213" t="s">
        <v>1</v>
      </c>
      <c r="N506" s="214" t="s">
        <v>40</v>
      </c>
      <c r="O506" s="72"/>
      <c r="P506" s="215">
        <f>O506*H506</f>
        <v>0</v>
      </c>
      <c r="Q506" s="215">
        <v>0</v>
      </c>
      <c r="R506" s="215">
        <f>Q506*H506</f>
        <v>0</v>
      </c>
      <c r="S506" s="215">
        <v>0</v>
      </c>
      <c r="T506" s="216">
        <f>S506*H506</f>
        <v>0</v>
      </c>
      <c r="U506" s="35"/>
      <c r="V506" s="35"/>
      <c r="W506" s="35"/>
      <c r="X506" s="35"/>
      <c r="Y506" s="35"/>
      <c r="Z506" s="35"/>
      <c r="AA506" s="35"/>
      <c r="AB506" s="35"/>
      <c r="AC506" s="35"/>
      <c r="AD506" s="35"/>
      <c r="AE506" s="35"/>
      <c r="AR506" s="217" t="s">
        <v>160</v>
      </c>
      <c r="AT506" s="217" t="s">
        <v>156</v>
      </c>
      <c r="AU506" s="217" t="s">
        <v>85</v>
      </c>
      <c r="AY506" s="18" t="s">
        <v>153</v>
      </c>
      <c r="BE506" s="218">
        <f>IF(N506="základní",J506,0)</f>
        <v>0</v>
      </c>
      <c r="BF506" s="218">
        <f>IF(N506="snížená",J506,0)</f>
        <v>0</v>
      </c>
      <c r="BG506" s="218">
        <f>IF(N506="zákl. přenesená",J506,0)</f>
        <v>0</v>
      </c>
      <c r="BH506" s="218">
        <f>IF(N506="sníž. přenesená",J506,0)</f>
        <v>0</v>
      </c>
      <c r="BI506" s="218">
        <f>IF(N506="nulová",J506,0)</f>
        <v>0</v>
      </c>
      <c r="BJ506" s="18" t="s">
        <v>83</v>
      </c>
      <c r="BK506" s="218">
        <f>ROUND(I506*H506,2)</f>
        <v>0</v>
      </c>
      <c r="BL506" s="18" t="s">
        <v>160</v>
      </c>
      <c r="BM506" s="217" t="s">
        <v>578</v>
      </c>
    </row>
    <row r="507" spans="2:51" s="13" customFormat="1" ht="12">
      <c r="B507" s="219"/>
      <c r="C507" s="220"/>
      <c r="D507" s="221" t="s">
        <v>162</v>
      </c>
      <c r="E507" s="222" t="s">
        <v>1</v>
      </c>
      <c r="F507" s="223" t="s">
        <v>579</v>
      </c>
      <c r="G507" s="220"/>
      <c r="H507" s="222" t="s">
        <v>1</v>
      </c>
      <c r="I507" s="224"/>
      <c r="J507" s="220"/>
      <c r="K507" s="220"/>
      <c r="L507" s="225"/>
      <c r="M507" s="226"/>
      <c r="N507" s="227"/>
      <c r="O507" s="227"/>
      <c r="P507" s="227"/>
      <c r="Q507" s="227"/>
      <c r="R507" s="227"/>
      <c r="S507" s="227"/>
      <c r="T507" s="228"/>
      <c r="AT507" s="229" t="s">
        <v>162</v>
      </c>
      <c r="AU507" s="229" t="s">
        <v>85</v>
      </c>
      <c r="AV507" s="13" t="s">
        <v>83</v>
      </c>
      <c r="AW507" s="13" t="s">
        <v>31</v>
      </c>
      <c r="AX507" s="13" t="s">
        <v>75</v>
      </c>
      <c r="AY507" s="229" t="s">
        <v>153</v>
      </c>
    </row>
    <row r="508" spans="2:51" s="14" customFormat="1" ht="12">
      <c r="B508" s="230"/>
      <c r="C508" s="231"/>
      <c r="D508" s="221" t="s">
        <v>162</v>
      </c>
      <c r="E508" s="232" t="s">
        <v>1</v>
      </c>
      <c r="F508" s="233" t="s">
        <v>580</v>
      </c>
      <c r="G508" s="231"/>
      <c r="H508" s="234">
        <v>1</v>
      </c>
      <c r="I508" s="235"/>
      <c r="J508" s="231"/>
      <c r="K508" s="231"/>
      <c r="L508" s="236"/>
      <c r="M508" s="237"/>
      <c r="N508" s="238"/>
      <c r="O508" s="238"/>
      <c r="P508" s="238"/>
      <c r="Q508" s="238"/>
      <c r="R508" s="238"/>
      <c r="S508" s="238"/>
      <c r="T508" s="239"/>
      <c r="AT508" s="240" t="s">
        <v>162</v>
      </c>
      <c r="AU508" s="240" t="s">
        <v>85</v>
      </c>
      <c r="AV508" s="14" t="s">
        <v>85</v>
      </c>
      <c r="AW508" s="14" t="s">
        <v>31</v>
      </c>
      <c r="AX508" s="14" t="s">
        <v>75</v>
      </c>
      <c r="AY508" s="240" t="s">
        <v>153</v>
      </c>
    </row>
    <row r="509" spans="2:51" s="14" customFormat="1" ht="12">
      <c r="B509" s="230"/>
      <c r="C509" s="231"/>
      <c r="D509" s="221" t="s">
        <v>162</v>
      </c>
      <c r="E509" s="232" t="s">
        <v>1</v>
      </c>
      <c r="F509" s="233" t="s">
        <v>581</v>
      </c>
      <c r="G509" s="231"/>
      <c r="H509" s="234">
        <v>6</v>
      </c>
      <c r="I509" s="235"/>
      <c r="J509" s="231"/>
      <c r="K509" s="231"/>
      <c r="L509" s="236"/>
      <c r="M509" s="237"/>
      <c r="N509" s="238"/>
      <c r="O509" s="238"/>
      <c r="P509" s="238"/>
      <c r="Q509" s="238"/>
      <c r="R509" s="238"/>
      <c r="S509" s="238"/>
      <c r="T509" s="239"/>
      <c r="AT509" s="240" t="s">
        <v>162</v>
      </c>
      <c r="AU509" s="240" t="s">
        <v>85</v>
      </c>
      <c r="AV509" s="14" t="s">
        <v>85</v>
      </c>
      <c r="AW509" s="14" t="s">
        <v>31</v>
      </c>
      <c r="AX509" s="14" t="s">
        <v>75</v>
      </c>
      <c r="AY509" s="240" t="s">
        <v>153</v>
      </c>
    </row>
    <row r="510" spans="2:51" s="14" customFormat="1" ht="12">
      <c r="B510" s="230"/>
      <c r="C510" s="231"/>
      <c r="D510" s="221" t="s">
        <v>162</v>
      </c>
      <c r="E510" s="232" t="s">
        <v>1</v>
      </c>
      <c r="F510" s="233" t="s">
        <v>582</v>
      </c>
      <c r="G510" s="231"/>
      <c r="H510" s="234">
        <v>1</v>
      </c>
      <c r="I510" s="235"/>
      <c r="J510" s="231"/>
      <c r="K510" s="231"/>
      <c r="L510" s="236"/>
      <c r="M510" s="237"/>
      <c r="N510" s="238"/>
      <c r="O510" s="238"/>
      <c r="P510" s="238"/>
      <c r="Q510" s="238"/>
      <c r="R510" s="238"/>
      <c r="S510" s="238"/>
      <c r="T510" s="239"/>
      <c r="AT510" s="240" t="s">
        <v>162</v>
      </c>
      <c r="AU510" s="240" t="s">
        <v>85</v>
      </c>
      <c r="AV510" s="14" t="s">
        <v>85</v>
      </c>
      <c r="AW510" s="14" t="s">
        <v>31</v>
      </c>
      <c r="AX510" s="14" t="s">
        <v>75</v>
      </c>
      <c r="AY510" s="240" t="s">
        <v>153</v>
      </c>
    </row>
    <row r="511" spans="2:51" s="14" customFormat="1" ht="12">
      <c r="B511" s="230"/>
      <c r="C511" s="231"/>
      <c r="D511" s="221" t="s">
        <v>162</v>
      </c>
      <c r="E511" s="232" t="s">
        <v>1</v>
      </c>
      <c r="F511" s="233" t="s">
        <v>583</v>
      </c>
      <c r="G511" s="231"/>
      <c r="H511" s="234">
        <v>1</v>
      </c>
      <c r="I511" s="235"/>
      <c r="J511" s="231"/>
      <c r="K511" s="231"/>
      <c r="L511" s="236"/>
      <c r="M511" s="237"/>
      <c r="N511" s="238"/>
      <c r="O511" s="238"/>
      <c r="P511" s="238"/>
      <c r="Q511" s="238"/>
      <c r="R511" s="238"/>
      <c r="S511" s="238"/>
      <c r="T511" s="239"/>
      <c r="AT511" s="240" t="s">
        <v>162</v>
      </c>
      <c r="AU511" s="240" t="s">
        <v>85</v>
      </c>
      <c r="AV511" s="14" t="s">
        <v>85</v>
      </c>
      <c r="AW511" s="14" t="s">
        <v>31</v>
      </c>
      <c r="AX511" s="14" t="s">
        <v>75</v>
      </c>
      <c r="AY511" s="240" t="s">
        <v>153</v>
      </c>
    </row>
    <row r="512" spans="2:51" s="14" customFormat="1" ht="12">
      <c r="B512" s="230"/>
      <c r="C512" s="231"/>
      <c r="D512" s="221" t="s">
        <v>162</v>
      </c>
      <c r="E512" s="232" t="s">
        <v>1</v>
      </c>
      <c r="F512" s="233" t="s">
        <v>584</v>
      </c>
      <c r="G512" s="231"/>
      <c r="H512" s="234">
        <v>5</v>
      </c>
      <c r="I512" s="235"/>
      <c r="J512" s="231"/>
      <c r="K512" s="231"/>
      <c r="L512" s="236"/>
      <c r="M512" s="237"/>
      <c r="N512" s="238"/>
      <c r="O512" s="238"/>
      <c r="P512" s="238"/>
      <c r="Q512" s="238"/>
      <c r="R512" s="238"/>
      <c r="S512" s="238"/>
      <c r="T512" s="239"/>
      <c r="AT512" s="240" t="s">
        <v>162</v>
      </c>
      <c r="AU512" s="240" t="s">
        <v>85</v>
      </c>
      <c r="AV512" s="14" t="s">
        <v>85</v>
      </c>
      <c r="AW512" s="14" t="s">
        <v>31</v>
      </c>
      <c r="AX512" s="14" t="s">
        <v>75</v>
      </c>
      <c r="AY512" s="240" t="s">
        <v>153</v>
      </c>
    </row>
    <row r="513" spans="2:51" s="14" customFormat="1" ht="12">
      <c r="B513" s="230"/>
      <c r="C513" s="231"/>
      <c r="D513" s="221" t="s">
        <v>162</v>
      </c>
      <c r="E513" s="232" t="s">
        <v>1</v>
      </c>
      <c r="F513" s="233" t="s">
        <v>585</v>
      </c>
      <c r="G513" s="231"/>
      <c r="H513" s="234">
        <v>3</v>
      </c>
      <c r="I513" s="235"/>
      <c r="J513" s="231"/>
      <c r="K513" s="231"/>
      <c r="L513" s="236"/>
      <c r="M513" s="237"/>
      <c r="N513" s="238"/>
      <c r="O513" s="238"/>
      <c r="P513" s="238"/>
      <c r="Q513" s="238"/>
      <c r="R513" s="238"/>
      <c r="S513" s="238"/>
      <c r="T513" s="239"/>
      <c r="AT513" s="240" t="s">
        <v>162</v>
      </c>
      <c r="AU513" s="240" t="s">
        <v>85</v>
      </c>
      <c r="AV513" s="14" t="s">
        <v>85</v>
      </c>
      <c r="AW513" s="14" t="s">
        <v>31</v>
      </c>
      <c r="AX513" s="14" t="s">
        <v>75</v>
      </c>
      <c r="AY513" s="240" t="s">
        <v>153</v>
      </c>
    </row>
    <row r="514" spans="2:51" s="15" customFormat="1" ht="12">
      <c r="B514" s="241"/>
      <c r="C514" s="242"/>
      <c r="D514" s="221" t="s">
        <v>162</v>
      </c>
      <c r="E514" s="243" t="s">
        <v>1</v>
      </c>
      <c r="F514" s="244" t="s">
        <v>169</v>
      </c>
      <c r="G514" s="242"/>
      <c r="H514" s="245">
        <v>17</v>
      </c>
      <c r="I514" s="246"/>
      <c r="J514" s="242"/>
      <c r="K514" s="242"/>
      <c r="L514" s="247"/>
      <c r="M514" s="248"/>
      <c r="N514" s="249"/>
      <c r="O514" s="249"/>
      <c r="P514" s="249"/>
      <c r="Q514" s="249"/>
      <c r="R514" s="249"/>
      <c r="S514" s="249"/>
      <c r="T514" s="250"/>
      <c r="AT514" s="251" t="s">
        <v>162</v>
      </c>
      <c r="AU514" s="251" t="s">
        <v>85</v>
      </c>
      <c r="AV514" s="15" t="s">
        <v>160</v>
      </c>
      <c r="AW514" s="15" t="s">
        <v>31</v>
      </c>
      <c r="AX514" s="15" t="s">
        <v>83</v>
      </c>
      <c r="AY514" s="251" t="s">
        <v>153</v>
      </c>
    </row>
    <row r="515" spans="1:65" s="2" customFormat="1" ht="21.75" customHeight="1">
      <c r="A515" s="35"/>
      <c r="B515" s="36"/>
      <c r="C515" s="205" t="s">
        <v>586</v>
      </c>
      <c r="D515" s="205" t="s">
        <v>156</v>
      </c>
      <c r="E515" s="206" t="s">
        <v>587</v>
      </c>
      <c r="F515" s="207" t="s">
        <v>588</v>
      </c>
      <c r="G515" s="208" t="s">
        <v>577</v>
      </c>
      <c r="H515" s="209">
        <v>85</v>
      </c>
      <c r="I515" s="210"/>
      <c r="J515" s="211">
        <f>ROUND(I515*H515,2)</f>
        <v>0</v>
      </c>
      <c r="K515" s="212"/>
      <c r="L515" s="40"/>
      <c r="M515" s="213" t="s">
        <v>1</v>
      </c>
      <c r="N515" s="214" t="s">
        <v>40</v>
      </c>
      <c r="O515" s="72"/>
      <c r="P515" s="215">
        <f>O515*H515</f>
        <v>0</v>
      </c>
      <c r="Q515" s="215">
        <v>0</v>
      </c>
      <c r="R515" s="215">
        <f>Q515*H515</f>
        <v>0</v>
      </c>
      <c r="S515" s="215">
        <v>0</v>
      </c>
      <c r="T515" s="216">
        <f>S515*H515</f>
        <v>0</v>
      </c>
      <c r="U515" s="35"/>
      <c r="V515" s="35"/>
      <c r="W515" s="35"/>
      <c r="X515" s="35"/>
      <c r="Y515" s="35"/>
      <c r="Z515" s="35"/>
      <c r="AA515" s="35"/>
      <c r="AB515" s="35"/>
      <c r="AC515" s="35"/>
      <c r="AD515" s="35"/>
      <c r="AE515" s="35"/>
      <c r="AR515" s="217" t="s">
        <v>160</v>
      </c>
      <c r="AT515" s="217" t="s">
        <v>156</v>
      </c>
      <c r="AU515" s="217" t="s">
        <v>85</v>
      </c>
      <c r="AY515" s="18" t="s">
        <v>153</v>
      </c>
      <c r="BE515" s="218">
        <f>IF(N515="základní",J515,0)</f>
        <v>0</v>
      </c>
      <c r="BF515" s="218">
        <f>IF(N515="snížená",J515,0)</f>
        <v>0</v>
      </c>
      <c r="BG515" s="218">
        <f>IF(N515="zákl. přenesená",J515,0)</f>
        <v>0</v>
      </c>
      <c r="BH515" s="218">
        <f>IF(N515="sníž. přenesená",J515,0)</f>
        <v>0</v>
      </c>
      <c r="BI515" s="218">
        <f>IF(N515="nulová",J515,0)</f>
        <v>0</v>
      </c>
      <c r="BJ515" s="18" t="s">
        <v>83</v>
      </c>
      <c r="BK515" s="218">
        <f>ROUND(I515*H515,2)</f>
        <v>0</v>
      </c>
      <c r="BL515" s="18" t="s">
        <v>160</v>
      </c>
      <c r="BM515" s="217" t="s">
        <v>589</v>
      </c>
    </row>
    <row r="516" spans="2:51" s="14" customFormat="1" ht="12">
      <c r="B516" s="230"/>
      <c r="C516" s="231"/>
      <c r="D516" s="221" t="s">
        <v>162</v>
      </c>
      <c r="E516" s="232" t="s">
        <v>1</v>
      </c>
      <c r="F516" s="233" t="s">
        <v>590</v>
      </c>
      <c r="G516" s="231"/>
      <c r="H516" s="234">
        <v>85</v>
      </c>
      <c r="I516" s="235"/>
      <c r="J516" s="231"/>
      <c r="K516" s="231"/>
      <c r="L516" s="236"/>
      <c r="M516" s="237"/>
      <c r="N516" s="238"/>
      <c r="O516" s="238"/>
      <c r="P516" s="238"/>
      <c r="Q516" s="238"/>
      <c r="R516" s="238"/>
      <c r="S516" s="238"/>
      <c r="T516" s="239"/>
      <c r="AT516" s="240" t="s">
        <v>162</v>
      </c>
      <c r="AU516" s="240" t="s">
        <v>85</v>
      </c>
      <c r="AV516" s="14" t="s">
        <v>85</v>
      </c>
      <c r="AW516" s="14" t="s">
        <v>31</v>
      </c>
      <c r="AX516" s="14" t="s">
        <v>83</v>
      </c>
      <c r="AY516" s="240" t="s">
        <v>153</v>
      </c>
    </row>
    <row r="517" spans="1:65" s="2" customFormat="1" ht="21.75" customHeight="1">
      <c r="A517" s="35"/>
      <c r="B517" s="36"/>
      <c r="C517" s="205" t="s">
        <v>591</v>
      </c>
      <c r="D517" s="205" t="s">
        <v>156</v>
      </c>
      <c r="E517" s="206" t="s">
        <v>592</v>
      </c>
      <c r="F517" s="207" t="s">
        <v>593</v>
      </c>
      <c r="G517" s="208" t="s">
        <v>577</v>
      </c>
      <c r="H517" s="209">
        <v>17</v>
      </c>
      <c r="I517" s="210"/>
      <c r="J517" s="211">
        <f>ROUND(I517*H517,2)</f>
        <v>0</v>
      </c>
      <c r="K517" s="212"/>
      <c r="L517" s="40"/>
      <c r="M517" s="213" t="s">
        <v>1</v>
      </c>
      <c r="N517" s="214" t="s">
        <v>40</v>
      </c>
      <c r="O517" s="72"/>
      <c r="P517" s="215">
        <f>O517*H517</f>
        <v>0</v>
      </c>
      <c r="Q517" s="215">
        <v>0</v>
      </c>
      <c r="R517" s="215">
        <f>Q517*H517</f>
        <v>0</v>
      </c>
      <c r="S517" s="215">
        <v>0</v>
      </c>
      <c r="T517" s="216">
        <f>S517*H517</f>
        <v>0</v>
      </c>
      <c r="U517" s="35"/>
      <c r="V517" s="35"/>
      <c r="W517" s="35"/>
      <c r="X517" s="35"/>
      <c r="Y517" s="35"/>
      <c r="Z517" s="35"/>
      <c r="AA517" s="35"/>
      <c r="AB517" s="35"/>
      <c r="AC517" s="35"/>
      <c r="AD517" s="35"/>
      <c r="AE517" s="35"/>
      <c r="AR517" s="217" t="s">
        <v>160</v>
      </c>
      <c r="AT517" s="217" t="s">
        <v>156</v>
      </c>
      <c r="AU517" s="217" t="s">
        <v>85</v>
      </c>
      <c r="AY517" s="18" t="s">
        <v>153</v>
      </c>
      <c r="BE517" s="218">
        <f>IF(N517="základní",J517,0)</f>
        <v>0</v>
      </c>
      <c r="BF517" s="218">
        <f>IF(N517="snížená",J517,0)</f>
        <v>0</v>
      </c>
      <c r="BG517" s="218">
        <f>IF(N517="zákl. přenesená",J517,0)</f>
        <v>0</v>
      </c>
      <c r="BH517" s="218">
        <f>IF(N517="sníž. přenesená",J517,0)</f>
        <v>0</v>
      </c>
      <c r="BI517" s="218">
        <f>IF(N517="nulová",J517,0)</f>
        <v>0</v>
      </c>
      <c r="BJ517" s="18" t="s">
        <v>83</v>
      </c>
      <c r="BK517" s="218">
        <f>ROUND(I517*H517,2)</f>
        <v>0</v>
      </c>
      <c r="BL517" s="18" t="s">
        <v>160</v>
      </c>
      <c r="BM517" s="217" t="s">
        <v>594</v>
      </c>
    </row>
    <row r="518" spans="2:63" s="12" customFormat="1" ht="22.9" customHeight="1">
      <c r="B518" s="189"/>
      <c r="C518" s="190"/>
      <c r="D518" s="191" t="s">
        <v>74</v>
      </c>
      <c r="E518" s="203" t="s">
        <v>595</v>
      </c>
      <c r="F518" s="203" t="s">
        <v>596</v>
      </c>
      <c r="G518" s="190"/>
      <c r="H518" s="190"/>
      <c r="I518" s="193"/>
      <c r="J518" s="204">
        <f>BK518</f>
        <v>0</v>
      </c>
      <c r="K518" s="190"/>
      <c r="L518" s="195"/>
      <c r="M518" s="196"/>
      <c r="N518" s="197"/>
      <c r="O518" s="197"/>
      <c r="P518" s="198">
        <f>SUM(P519:P528)</f>
        <v>0</v>
      </c>
      <c r="Q518" s="197"/>
      <c r="R518" s="198">
        <f>SUM(R519:R528)</f>
        <v>0.01542292</v>
      </c>
      <c r="S518" s="197"/>
      <c r="T518" s="199">
        <f>SUM(T519:T528)</f>
        <v>0</v>
      </c>
      <c r="AR518" s="200" t="s">
        <v>83</v>
      </c>
      <c r="AT518" s="201" t="s">
        <v>74</v>
      </c>
      <c r="AU518" s="201" t="s">
        <v>83</v>
      </c>
      <c r="AY518" s="200" t="s">
        <v>153</v>
      </c>
      <c r="BK518" s="202">
        <f>SUM(BK519:BK528)</f>
        <v>0</v>
      </c>
    </row>
    <row r="519" spans="1:65" s="2" customFormat="1" ht="21.75" customHeight="1">
      <c r="A519" s="35"/>
      <c r="B519" s="36"/>
      <c r="C519" s="205" t="s">
        <v>597</v>
      </c>
      <c r="D519" s="205" t="s">
        <v>156</v>
      </c>
      <c r="E519" s="206" t="s">
        <v>598</v>
      </c>
      <c r="F519" s="207" t="s">
        <v>599</v>
      </c>
      <c r="G519" s="208" t="s">
        <v>256</v>
      </c>
      <c r="H519" s="209">
        <v>1</v>
      </c>
      <c r="I519" s="210"/>
      <c r="J519" s="211">
        <f>ROUND(I519*H519,2)</f>
        <v>0</v>
      </c>
      <c r="K519" s="212"/>
      <c r="L519" s="40"/>
      <c r="M519" s="213" t="s">
        <v>1</v>
      </c>
      <c r="N519" s="214" t="s">
        <v>40</v>
      </c>
      <c r="O519" s="72"/>
      <c r="P519" s="215">
        <f>O519*H519</f>
        <v>0</v>
      </c>
      <c r="Q519" s="215">
        <v>0</v>
      </c>
      <c r="R519" s="215">
        <f>Q519*H519</f>
        <v>0</v>
      </c>
      <c r="S519" s="215">
        <v>0</v>
      </c>
      <c r="T519" s="216">
        <f>S519*H519</f>
        <v>0</v>
      </c>
      <c r="U519" s="35"/>
      <c r="V519" s="35"/>
      <c r="W519" s="35"/>
      <c r="X519" s="35"/>
      <c r="Y519" s="35"/>
      <c r="Z519" s="35"/>
      <c r="AA519" s="35"/>
      <c r="AB519" s="35"/>
      <c r="AC519" s="35"/>
      <c r="AD519" s="35"/>
      <c r="AE519" s="35"/>
      <c r="AR519" s="217" t="s">
        <v>160</v>
      </c>
      <c r="AT519" s="217" t="s">
        <v>156</v>
      </c>
      <c r="AU519" s="217" t="s">
        <v>85</v>
      </c>
      <c r="AY519" s="18" t="s">
        <v>153</v>
      </c>
      <c r="BE519" s="218">
        <f>IF(N519="základní",J519,0)</f>
        <v>0</v>
      </c>
      <c r="BF519" s="218">
        <f>IF(N519="snížená",J519,0)</f>
        <v>0</v>
      </c>
      <c r="BG519" s="218">
        <f>IF(N519="zákl. přenesená",J519,0)</f>
        <v>0</v>
      </c>
      <c r="BH519" s="218">
        <f>IF(N519="sníž. přenesená",J519,0)</f>
        <v>0</v>
      </c>
      <c r="BI519" s="218">
        <f>IF(N519="nulová",J519,0)</f>
        <v>0</v>
      </c>
      <c r="BJ519" s="18" t="s">
        <v>83</v>
      </c>
      <c r="BK519" s="218">
        <f>ROUND(I519*H519,2)</f>
        <v>0</v>
      </c>
      <c r="BL519" s="18" t="s">
        <v>160</v>
      </c>
      <c r="BM519" s="217" t="s">
        <v>600</v>
      </c>
    </row>
    <row r="520" spans="1:65" s="2" customFormat="1" ht="21.75" customHeight="1">
      <c r="A520" s="35"/>
      <c r="B520" s="36"/>
      <c r="C520" s="205" t="s">
        <v>601</v>
      </c>
      <c r="D520" s="205" t="s">
        <v>156</v>
      </c>
      <c r="E520" s="206" t="s">
        <v>602</v>
      </c>
      <c r="F520" s="207" t="s">
        <v>603</v>
      </c>
      <c r="G520" s="208" t="s">
        <v>187</v>
      </c>
      <c r="H520" s="209">
        <v>385.573</v>
      </c>
      <c r="I520" s="210"/>
      <c r="J520" s="211">
        <f>ROUND(I520*H520,2)</f>
        <v>0</v>
      </c>
      <c r="K520" s="212"/>
      <c r="L520" s="40"/>
      <c r="M520" s="213" t="s">
        <v>1</v>
      </c>
      <c r="N520" s="214" t="s">
        <v>40</v>
      </c>
      <c r="O520" s="72"/>
      <c r="P520" s="215">
        <f>O520*H520</f>
        <v>0</v>
      </c>
      <c r="Q520" s="215">
        <v>4E-05</v>
      </c>
      <c r="R520" s="215">
        <f>Q520*H520</f>
        <v>0.01542292</v>
      </c>
      <c r="S520" s="215">
        <v>0</v>
      </c>
      <c r="T520" s="216">
        <f>S520*H520</f>
        <v>0</v>
      </c>
      <c r="U520" s="35"/>
      <c r="V520" s="35"/>
      <c r="W520" s="35"/>
      <c r="X520" s="35"/>
      <c r="Y520" s="35"/>
      <c r="Z520" s="35"/>
      <c r="AA520" s="35"/>
      <c r="AB520" s="35"/>
      <c r="AC520" s="35"/>
      <c r="AD520" s="35"/>
      <c r="AE520" s="35"/>
      <c r="AR520" s="217" t="s">
        <v>160</v>
      </c>
      <c r="AT520" s="217" t="s">
        <v>156</v>
      </c>
      <c r="AU520" s="217" t="s">
        <v>85</v>
      </c>
      <c r="AY520" s="18" t="s">
        <v>153</v>
      </c>
      <c r="BE520" s="218">
        <f>IF(N520="základní",J520,0)</f>
        <v>0</v>
      </c>
      <c r="BF520" s="218">
        <f>IF(N520="snížená",J520,0)</f>
        <v>0</v>
      </c>
      <c r="BG520" s="218">
        <f>IF(N520="zákl. přenesená",J520,0)</f>
        <v>0</v>
      </c>
      <c r="BH520" s="218">
        <f>IF(N520="sníž. přenesená",J520,0)</f>
        <v>0</v>
      </c>
      <c r="BI520" s="218">
        <f>IF(N520="nulová",J520,0)</f>
        <v>0</v>
      </c>
      <c r="BJ520" s="18" t="s">
        <v>83</v>
      </c>
      <c r="BK520" s="218">
        <f>ROUND(I520*H520,2)</f>
        <v>0</v>
      </c>
      <c r="BL520" s="18" t="s">
        <v>160</v>
      </c>
      <c r="BM520" s="217" t="s">
        <v>604</v>
      </c>
    </row>
    <row r="521" spans="2:51" s="14" customFormat="1" ht="12">
      <c r="B521" s="230"/>
      <c r="C521" s="231"/>
      <c r="D521" s="221" t="s">
        <v>162</v>
      </c>
      <c r="E521" s="232" t="s">
        <v>1</v>
      </c>
      <c r="F521" s="233" t="s">
        <v>605</v>
      </c>
      <c r="G521" s="231"/>
      <c r="H521" s="234">
        <v>208.34</v>
      </c>
      <c r="I521" s="235"/>
      <c r="J521" s="231"/>
      <c r="K521" s="231"/>
      <c r="L521" s="236"/>
      <c r="M521" s="237"/>
      <c r="N521" s="238"/>
      <c r="O521" s="238"/>
      <c r="P521" s="238"/>
      <c r="Q521" s="238"/>
      <c r="R521" s="238"/>
      <c r="S521" s="238"/>
      <c r="T521" s="239"/>
      <c r="AT521" s="240" t="s">
        <v>162</v>
      </c>
      <c r="AU521" s="240" t="s">
        <v>85</v>
      </c>
      <c r="AV521" s="14" t="s">
        <v>85</v>
      </c>
      <c r="AW521" s="14" t="s">
        <v>31</v>
      </c>
      <c r="AX521" s="14" t="s">
        <v>75</v>
      </c>
      <c r="AY521" s="240" t="s">
        <v>153</v>
      </c>
    </row>
    <row r="522" spans="2:51" s="14" customFormat="1" ht="12">
      <c r="B522" s="230"/>
      <c r="C522" s="231"/>
      <c r="D522" s="221" t="s">
        <v>162</v>
      </c>
      <c r="E522" s="232" t="s">
        <v>1</v>
      </c>
      <c r="F522" s="233" t="s">
        <v>606</v>
      </c>
      <c r="G522" s="231"/>
      <c r="H522" s="234">
        <v>68.22</v>
      </c>
      <c r="I522" s="235"/>
      <c r="J522" s="231"/>
      <c r="K522" s="231"/>
      <c r="L522" s="236"/>
      <c r="M522" s="237"/>
      <c r="N522" s="238"/>
      <c r="O522" s="238"/>
      <c r="P522" s="238"/>
      <c r="Q522" s="238"/>
      <c r="R522" s="238"/>
      <c r="S522" s="238"/>
      <c r="T522" s="239"/>
      <c r="AT522" s="240" t="s">
        <v>162</v>
      </c>
      <c r="AU522" s="240" t="s">
        <v>85</v>
      </c>
      <c r="AV522" s="14" t="s">
        <v>85</v>
      </c>
      <c r="AW522" s="14" t="s">
        <v>31</v>
      </c>
      <c r="AX522" s="14" t="s">
        <v>75</v>
      </c>
      <c r="AY522" s="240" t="s">
        <v>153</v>
      </c>
    </row>
    <row r="523" spans="2:51" s="14" customFormat="1" ht="12">
      <c r="B523" s="230"/>
      <c r="C523" s="231"/>
      <c r="D523" s="221" t="s">
        <v>162</v>
      </c>
      <c r="E523" s="232" t="s">
        <v>1</v>
      </c>
      <c r="F523" s="233" t="s">
        <v>607</v>
      </c>
      <c r="G523" s="231"/>
      <c r="H523" s="234">
        <v>101.95</v>
      </c>
      <c r="I523" s="235"/>
      <c r="J523" s="231"/>
      <c r="K523" s="231"/>
      <c r="L523" s="236"/>
      <c r="M523" s="237"/>
      <c r="N523" s="238"/>
      <c r="O523" s="238"/>
      <c r="P523" s="238"/>
      <c r="Q523" s="238"/>
      <c r="R523" s="238"/>
      <c r="S523" s="238"/>
      <c r="T523" s="239"/>
      <c r="AT523" s="240" t="s">
        <v>162</v>
      </c>
      <c r="AU523" s="240" t="s">
        <v>85</v>
      </c>
      <c r="AV523" s="14" t="s">
        <v>85</v>
      </c>
      <c r="AW523" s="14" t="s">
        <v>31</v>
      </c>
      <c r="AX523" s="14" t="s">
        <v>75</v>
      </c>
      <c r="AY523" s="240" t="s">
        <v>153</v>
      </c>
    </row>
    <row r="524" spans="2:51" s="14" customFormat="1" ht="12">
      <c r="B524" s="230"/>
      <c r="C524" s="231"/>
      <c r="D524" s="221" t="s">
        <v>162</v>
      </c>
      <c r="E524" s="232" t="s">
        <v>1</v>
      </c>
      <c r="F524" s="233" t="s">
        <v>608</v>
      </c>
      <c r="G524" s="231"/>
      <c r="H524" s="234">
        <v>7.063</v>
      </c>
      <c r="I524" s="235"/>
      <c r="J524" s="231"/>
      <c r="K524" s="231"/>
      <c r="L524" s="236"/>
      <c r="M524" s="237"/>
      <c r="N524" s="238"/>
      <c r="O524" s="238"/>
      <c r="P524" s="238"/>
      <c r="Q524" s="238"/>
      <c r="R524" s="238"/>
      <c r="S524" s="238"/>
      <c r="T524" s="239"/>
      <c r="AT524" s="240" t="s">
        <v>162</v>
      </c>
      <c r="AU524" s="240" t="s">
        <v>85</v>
      </c>
      <c r="AV524" s="14" t="s">
        <v>85</v>
      </c>
      <c r="AW524" s="14" t="s">
        <v>31</v>
      </c>
      <c r="AX524" s="14" t="s">
        <v>75</v>
      </c>
      <c r="AY524" s="240" t="s">
        <v>153</v>
      </c>
    </row>
    <row r="525" spans="2:51" s="15" customFormat="1" ht="12">
      <c r="B525" s="241"/>
      <c r="C525" s="242"/>
      <c r="D525" s="221" t="s">
        <v>162</v>
      </c>
      <c r="E525" s="243" t="s">
        <v>1</v>
      </c>
      <c r="F525" s="244" t="s">
        <v>169</v>
      </c>
      <c r="G525" s="242"/>
      <c r="H525" s="245">
        <v>385.573</v>
      </c>
      <c r="I525" s="246"/>
      <c r="J525" s="242"/>
      <c r="K525" s="242"/>
      <c r="L525" s="247"/>
      <c r="M525" s="248"/>
      <c r="N525" s="249"/>
      <c r="O525" s="249"/>
      <c r="P525" s="249"/>
      <c r="Q525" s="249"/>
      <c r="R525" s="249"/>
      <c r="S525" s="249"/>
      <c r="T525" s="250"/>
      <c r="AT525" s="251" t="s">
        <v>162</v>
      </c>
      <c r="AU525" s="251" t="s">
        <v>85</v>
      </c>
      <c r="AV525" s="15" t="s">
        <v>160</v>
      </c>
      <c r="AW525" s="15" t="s">
        <v>31</v>
      </c>
      <c r="AX525" s="15" t="s">
        <v>83</v>
      </c>
      <c r="AY525" s="251" t="s">
        <v>153</v>
      </c>
    </row>
    <row r="526" spans="1:65" s="2" customFormat="1" ht="16.5" customHeight="1">
      <c r="A526" s="35"/>
      <c r="B526" s="36"/>
      <c r="C526" s="205" t="s">
        <v>609</v>
      </c>
      <c r="D526" s="205" t="s">
        <v>156</v>
      </c>
      <c r="E526" s="206" t="s">
        <v>610</v>
      </c>
      <c r="F526" s="207" t="s">
        <v>611</v>
      </c>
      <c r="G526" s="208" t="s">
        <v>187</v>
      </c>
      <c r="H526" s="209">
        <v>7.063</v>
      </c>
      <c r="I526" s="210"/>
      <c r="J526" s="211">
        <f>ROUND(I526*H526,2)</f>
        <v>0</v>
      </c>
      <c r="K526" s="212"/>
      <c r="L526" s="40"/>
      <c r="M526" s="213" t="s">
        <v>1</v>
      </c>
      <c r="N526" s="214" t="s">
        <v>40</v>
      </c>
      <c r="O526" s="72"/>
      <c r="P526" s="215">
        <f>O526*H526</f>
        <v>0</v>
      </c>
      <c r="Q526" s="215">
        <v>0</v>
      </c>
      <c r="R526" s="215">
        <f>Q526*H526</f>
        <v>0</v>
      </c>
      <c r="S526" s="215">
        <v>0</v>
      </c>
      <c r="T526" s="216">
        <f>S526*H526</f>
        <v>0</v>
      </c>
      <c r="U526" s="35"/>
      <c r="V526" s="35"/>
      <c r="W526" s="35"/>
      <c r="X526" s="35"/>
      <c r="Y526" s="35"/>
      <c r="Z526" s="35"/>
      <c r="AA526" s="35"/>
      <c r="AB526" s="35"/>
      <c r="AC526" s="35"/>
      <c r="AD526" s="35"/>
      <c r="AE526" s="35"/>
      <c r="AR526" s="217" t="s">
        <v>160</v>
      </c>
      <c r="AT526" s="217" t="s">
        <v>156</v>
      </c>
      <c r="AU526" s="217" t="s">
        <v>85</v>
      </c>
      <c r="AY526" s="18" t="s">
        <v>153</v>
      </c>
      <c r="BE526" s="218">
        <f>IF(N526="základní",J526,0)</f>
        <v>0</v>
      </c>
      <c r="BF526" s="218">
        <f>IF(N526="snížená",J526,0)</f>
        <v>0</v>
      </c>
      <c r="BG526" s="218">
        <f>IF(N526="zákl. přenesená",J526,0)</f>
        <v>0</v>
      </c>
      <c r="BH526" s="218">
        <f>IF(N526="sníž. přenesená",J526,0)</f>
        <v>0</v>
      </c>
      <c r="BI526" s="218">
        <f>IF(N526="nulová",J526,0)</f>
        <v>0</v>
      </c>
      <c r="BJ526" s="18" t="s">
        <v>83</v>
      </c>
      <c r="BK526" s="218">
        <f>ROUND(I526*H526,2)</f>
        <v>0</v>
      </c>
      <c r="BL526" s="18" t="s">
        <v>160</v>
      </c>
      <c r="BM526" s="217" t="s">
        <v>612</v>
      </c>
    </row>
    <row r="527" spans="2:51" s="13" customFormat="1" ht="12">
      <c r="B527" s="219"/>
      <c r="C527" s="220"/>
      <c r="D527" s="221" t="s">
        <v>162</v>
      </c>
      <c r="E527" s="222" t="s">
        <v>1</v>
      </c>
      <c r="F527" s="223" t="s">
        <v>613</v>
      </c>
      <c r="G527" s="220"/>
      <c r="H527" s="222" t="s">
        <v>1</v>
      </c>
      <c r="I527" s="224"/>
      <c r="J527" s="220"/>
      <c r="K527" s="220"/>
      <c r="L527" s="225"/>
      <c r="M527" s="226"/>
      <c r="N527" s="227"/>
      <c r="O527" s="227"/>
      <c r="P527" s="227"/>
      <c r="Q527" s="227"/>
      <c r="R527" s="227"/>
      <c r="S527" s="227"/>
      <c r="T527" s="228"/>
      <c r="AT527" s="229" t="s">
        <v>162</v>
      </c>
      <c r="AU527" s="229" t="s">
        <v>85</v>
      </c>
      <c r="AV527" s="13" t="s">
        <v>83</v>
      </c>
      <c r="AW527" s="13" t="s">
        <v>31</v>
      </c>
      <c r="AX527" s="13" t="s">
        <v>75</v>
      </c>
      <c r="AY527" s="229" t="s">
        <v>153</v>
      </c>
    </row>
    <row r="528" spans="2:51" s="14" customFormat="1" ht="12">
      <c r="B528" s="230"/>
      <c r="C528" s="231"/>
      <c r="D528" s="221" t="s">
        <v>162</v>
      </c>
      <c r="E528" s="232" t="s">
        <v>1</v>
      </c>
      <c r="F528" s="233" t="s">
        <v>614</v>
      </c>
      <c r="G528" s="231"/>
      <c r="H528" s="234">
        <v>7.063</v>
      </c>
      <c r="I528" s="235"/>
      <c r="J528" s="231"/>
      <c r="K528" s="231"/>
      <c r="L528" s="236"/>
      <c r="M528" s="237"/>
      <c r="N528" s="238"/>
      <c r="O528" s="238"/>
      <c r="P528" s="238"/>
      <c r="Q528" s="238"/>
      <c r="R528" s="238"/>
      <c r="S528" s="238"/>
      <c r="T528" s="239"/>
      <c r="AT528" s="240" t="s">
        <v>162</v>
      </c>
      <c r="AU528" s="240" t="s">
        <v>85</v>
      </c>
      <c r="AV528" s="14" t="s">
        <v>85</v>
      </c>
      <c r="AW528" s="14" t="s">
        <v>31</v>
      </c>
      <c r="AX528" s="14" t="s">
        <v>83</v>
      </c>
      <c r="AY528" s="240" t="s">
        <v>153</v>
      </c>
    </row>
    <row r="529" spans="2:63" s="12" customFormat="1" ht="22.9" customHeight="1">
      <c r="B529" s="189"/>
      <c r="C529" s="190"/>
      <c r="D529" s="191" t="s">
        <v>74</v>
      </c>
      <c r="E529" s="203" t="s">
        <v>615</v>
      </c>
      <c r="F529" s="203" t="s">
        <v>616</v>
      </c>
      <c r="G529" s="190"/>
      <c r="H529" s="190"/>
      <c r="I529" s="193"/>
      <c r="J529" s="204">
        <f>BK529</f>
        <v>0</v>
      </c>
      <c r="K529" s="190"/>
      <c r="L529" s="195"/>
      <c r="M529" s="196"/>
      <c r="N529" s="197"/>
      <c r="O529" s="197"/>
      <c r="P529" s="198">
        <f>SUM(P530:P591)</f>
        <v>0</v>
      </c>
      <c r="Q529" s="197"/>
      <c r="R529" s="198">
        <f>SUM(R530:R591)</f>
        <v>0</v>
      </c>
      <c r="S529" s="197"/>
      <c r="T529" s="199">
        <f>SUM(T530:T591)</f>
        <v>27.977603000000002</v>
      </c>
      <c r="AR529" s="200" t="s">
        <v>83</v>
      </c>
      <c r="AT529" s="201" t="s">
        <v>74</v>
      </c>
      <c r="AU529" s="201" t="s">
        <v>83</v>
      </c>
      <c r="AY529" s="200" t="s">
        <v>153</v>
      </c>
      <c r="BK529" s="202">
        <f>SUM(BK530:BK591)</f>
        <v>0</v>
      </c>
    </row>
    <row r="530" spans="1:65" s="2" customFormat="1" ht="21.75" customHeight="1">
      <c r="A530" s="35"/>
      <c r="B530" s="36"/>
      <c r="C530" s="205" t="s">
        <v>617</v>
      </c>
      <c r="D530" s="205" t="s">
        <v>156</v>
      </c>
      <c r="E530" s="206" t="s">
        <v>618</v>
      </c>
      <c r="F530" s="207" t="s">
        <v>619</v>
      </c>
      <c r="G530" s="208" t="s">
        <v>159</v>
      </c>
      <c r="H530" s="209">
        <v>0.09</v>
      </c>
      <c r="I530" s="210"/>
      <c r="J530" s="211">
        <f>ROUND(I530*H530,2)</f>
        <v>0</v>
      </c>
      <c r="K530" s="212"/>
      <c r="L530" s="40"/>
      <c r="M530" s="213" t="s">
        <v>1</v>
      </c>
      <c r="N530" s="214" t="s">
        <v>40</v>
      </c>
      <c r="O530" s="72"/>
      <c r="P530" s="215">
        <f>O530*H530</f>
        <v>0</v>
      </c>
      <c r="Q530" s="215">
        <v>0</v>
      </c>
      <c r="R530" s="215">
        <f>Q530*H530</f>
        <v>0</v>
      </c>
      <c r="S530" s="215">
        <v>2.4</v>
      </c>
      <c r="T530" s="216">
        <f>S530*H530</f>
        <v>0.216</v>
      </c>
      <c r="U530" s="35"/>
      <c r="V530" s="35"/>
      <c r="W530" s="35"/>
      <c r="X530" s="35"/>
      <c r="Y530" s="35"/>
      <c r="Z530" s="35"/>
      <c r="AA530" s="35"/>
      <c r="AB530" s="35"/>
      <c r="AC530" s="35"/>
      <c r="AD530" s="35"/>
      <c r="AE530" s="35"/>
      <c r="AR530" s="217" t="s">
        <v>160</v>
      </c>
      <c r="AT530" s="217" t="s">
        <v>156</v>
      </c>
      <c r="AU530" s="217" t="s">
        <v>85</v>
      </c>
      <c r="AY530" s="18" t="s">
        <v>153</v>
      </c>
      <c r="BE530" s="218">
        <f>IF(N530="základní",J530,0)</f>
        <v>0</v>
      </c>
      <c r="BF530" s="218">
        <f>IF(N530="snížená",J530,0)</f>
        <v>0</v>
      </c>
      <c r="BG530" s="218">
        <f>IF(N530="zákl. přenesená",J530,0)</f>
        <v>0</v>
      </c>
      <c r="BH530" s="218">
        <f>IF(N530="sníž. přenesená",J530,0)</f>
        <v>0</v>
      </c>
      <c r="BI530" s="218">
        <f>IF(N530="nulová",J530,0)</f>
        <v>0</v>
      </c>
      <c r="BJ530" s="18" t="s">
        <v>83</v>
      </c>
      <c r="BK530" s="218">
        <f>ROUND(I530*H530,2)</f>
        <v>0</v>
      </c>
      <c r="BL530" s="18" t="s">
        <v>160</v>
      </c>
      <c r="BM530" s="217" t="s">
        <v>620</v>
      </c>
    </row>
    <row r="531" spans="2:51" s="13" customFormat="1" ht="12">
      <c r="B531" s="219"/>
      <c r="C531" s="220"/>
      <c r="D531" s="221" t="s">
        <v>162</v>
      </c>
      <c r="E531" s="222" t="s">
        <v>1</v>
      </c>
      <c r="F531" s="223" t="s">
        <v>621</v>
      </c>
      <c r="G531" s="220"/>
      <c r="H531" s="222" t="s">
        <v>1</v>
      </c>
      <c r="I531" s="224"/>
      <c r="J531" s="220"/>
      <c r="K531" s="220"/>
      <c r="L531" s="225"/>
      <c r="M531" s="226"/>
      <c r="N531" s="227"/>
      <c r="O531" s="227"/>
      <c r="P531" s="227"/>
      <c r="Q531" s="227"/>
      <c r="R531" s="227"/>
      <c r="S531" s="227"/>
      <c r="T531" s="228"/>
      <c r="AT531" s="229" t="s">
        <v>162</v>
      </c>
      <c r="AU531" s="229" t="s">
        <v>85</v>
      </c>
      <c r="AV531" s="13" t="s">
        <v>83</v>
      </c>
      <c r="AW531" s="13" t="s">
        <v>31</v>
      </c>
      <c r="AX531" s="13" t="s">
        <v>75</v>
      </c>
      <c r="AY531" s="229" t="s">
        <v>153</v>
      </c>
    </row>
    <row r="532" spans="2:51" s="14" customFormat="1" ht="12">
      <c r="B532" s="230"/>
      <c r="C532" s="231"/>
      <c r="D532" s="221" t="s">
        <v>162</v>
      </c>
      <c r="E532" s="232" t="s">
        <v>1</v>
      </c>
      <c r="F532" s="233" t="s">
        <v>622</v>
      </c>
      <c r="G532" s="231"/>
      <c r="H532" s="234">
        <v>0.09</v>
      </c>
      <c r="I532" s="235"/>
      <c r="J532" s="231"/>
      <c r="K532" s="231"/>
      <c r="L532" s="236"/>
      <c r="M532" s="237"/>
      <c r="N532" s="238"/>
      <c r="O532" s="238"/>
      <c r="P532" s="238"/>
      <c r="Q532" s="238"/>
      <c r="R532" s="238"/>
      <c r="S532" s="238"/>
      <c r="T532" s="239"/>
      <c r="AT532" s="240" t="s">
        <v>162</v>
      </c>
      <c r="AU532" s="240" t="s">
        <v>85</v>
      </c>
      <c r="AV532" s="14" t="s">
        <v>85</v>
      </c>
      <c r="AW532" s="14" t="s">
        <v>31</v>
      </c>
      <c r="AX532" s="14" t="s">
        <v>83</v>
      </c>
      <c r="AY532" s="240" t="s">
        <v>153</v>
      </c>
    </row>
    <row r="533" spans="1:65" s="2" customFormat="1" ht="44.25" customHeight="1">
      <c r="A533" s="35"/>
      <c r="B533" s="36"/>
      <c r="C533" s="205" t="s">
        <v>623</v>
      </c>
      <c r="D533" s="205" t="s">
        <v>156</v>
      </c>
      <c r="E533" s="206" t="s">
        <v>624</v>
      </c>
      <c r="F533" s="207" t="s">
        <v>625</v>
      </c>
      <c r="G533" s="208" t="s">
        <v>187</v>
      </c>
      <c r="H533" s="209">
        <v>16.135</v>
      </c>
      <c r="I533" s="210"/>
      <c r="J533" s="211">
        <f>ROUND(I533*H533,2)</f>
        <v>0</v>
      </c>
      <c r="K533" s="212"/>
      <c r="L533" s="40"/>
      <c r="M533" s="213" t="s">
        <v>1</v>
      </c>
      <c r="N533" s="214" t="s">
        <v>40</v>
      </c>
      <c r="O533" s="72"/>
      <c r="P533" s="215">
        <f>O533*H533</f>
        <v>0</v>
      </c>
      <c r="Q533" s="215">
        <v>0</v>
      </c>
      <c r="R533" s="215">
        <f>Q533*H533</f>
        <v>0</v>
      </c>
      <c r="S533" s="215">
        <v>0.055</v>
      </c>
      <c r="T533" s="216">
        <f>S533*H533</f>
        <v>0.8874250000000001</v>
      </c>
      <c r="U533" s="35"/>
      <c r="V533" s="35"/>
      <c r="W533" s="35"/>
      <c r="X533" s="35"/>
      <c r="Y533" s="35"/>
      <c r="Z533" s="35"/>
      <c r="AA533" s="35"/>
      <c r="AB533" s="35"/>
      <c r="AC533" s="35"/>
      <c r="AD533" s="35"/>
      <c r="AE533" s="35"/>
      <c r="AR533" s="217" t="s">
        <v>160</v>
      </c>
      <c r="AT533" s="217" t="s">
        <v>156</v>
      </c>
      <c r="AU533" s="217" t="s">
        <v>85</v>
      </c>
      <c r="AY533" s="18" t="s">
        <v>153</v>
      </c>
      <c r="BE533" s="218">
        <f>IF(N533="základní",J533,0)</f>
        <v>0</v>
      </c>
      <c r="BF533" s="218">
        <f>IF(N533="snížená",J533,0)</f>
        <v>0</v>
      </c>
      <c r="BG533" s="218">
        <f>IF(N533="zákl. přenesená",J533,0)</f>
        <v>0</v>
      </c>
      <c r="BH533" s="218">
        <f>IF(N533="sníž. přenesená",J533,0)</f>
        <v>0</v>
      </c>
      <c r="BI533" s="218">
        <f>IF(N533="nulová",J533,0)</f>
        <v>0</v>
      </c>
      <c r="BJ533" s="18" t="s">
        <v>83</v>
      </c>
      <c r="BK533" s="218">
        <f>ROUND(I533*H533,2)</f>
        <v>0</v>
      </c>
      <c r="BL533" s="18" t="s">
        <v>160</v>
      </c>
      <c r="BM533" s="217" t="s">
        <v>626</v>
      </c>
    </row>
    <row r="534" spans="2:51" s="13" customFormat="1" ht="12">
      <c r="B534" s="219"/>
      <c r="C534" s="220"/>
      <c r="D534" s="221" t="s">
        <v>162</v>
      </c>
      <c r="E534" s="222" t="s">
        <v>1</v>
      </c>
      <c r="F534" s="223" t="s">
        <v>203</v>
      </c>
      <c r="G534" s="220"/>
      <c r="H534" s="222" t="s">
        <v>1</v>
      </c>
      <c r="I534" s="224"/>
      <c r="J534" s="220"/>
      <c r="K534" s="220"/>
      <c r="L534" s="225"/>
      <c r="M534" s="226"/>
      <c r="N534" s="227"/>
      <c r="O534" s="227"/>
      <c r="P534" s="227"/>
      <c r="Q534" s="227"/>
      <c r="R534" s="227"/>
      <c r="S534" s="227"/>
      <c r="T534" s="228"/>
      <c r="AT534" s="229" t="s">
        <v>162</v>
      </c>
      <c r="AU534" s="229" t="s">
        <v>85</v>
      </c>
      <c r="AV534" s="13" t="s">
        <v>83</v>
      </c>
      <c r="AW534" s="13" t="s">
        <v>31</v>
      </c>
      <c r="AX534" s="13" t="s">
        <v>75</v>
      </c>
      <c r="AY534" s="229" t="s">
        <v>153</v>
      </c>
    </row>
    <row r="535" spans="2:51" s="14" customFormat="1" ht="12">
      <c r="B535" s="230"/>
      <c r="C535" s="231"/>
      <c r="D535" s="221" t="s">
        <v>162</v>
      </c>
      <c r="E535" s="232" t="s">
        <v>1</v>
      </c>
      <c r="F535" s="233" t="s">
        <v>204</v>
      </c>
      <c r="G535" s="231"/>
      <c r="H535" s="234">
        <v>1.92</v>
      </c>
      <c r="I535" s="235"/>
      <c r="J535" s="231"/>
      <c r="K535" s="231"/>
      <c r="L535" s="236"/>
      <c r="M535" s="237"/>
      <c r="N535" s="238"/>
      <c r="O535" s="238"/>
      <c r="P535" s="238"/>
      <c r="Q535" s="238"/>
      <c r="R535" s="238"/>
      <c r="S535" s="238"/>
      <c r="T535" s="239"/>
      <c r="AT535" s="240" t="s">
        <v>162</v>
      </c>
      <c r="AU535" s="240" t="s">
        <v>85</v>
      </c>
      <c r="AV535" s="14" t="s">
        <v>85</v>
      </c>
      <c r="AW535" s="14" t="s">
        <v>31</v>
      </c>
      <c r="AX535" s="14" t="s">
        <v>75</v>
      </c>
      <c r="AY535" s="240" t="s">
        <v>153</v>
      </c>
    </row>
    <row r="536" spans="2:51" s="13" customFormat="1" ht="12">
      <c r="B536" s="219"/>
      <c r="C536" s="220"/>
      <c r="D536" s="221" t="s">
        <v>162</v>
      </c>
      <c r="E536" s="222" t="s">
        <v>1</v>
      </c>
      <c r="F536" s="223" t="s">
        <v>205</v>
      </c>
      <c r="G536" s="220"/>
      <c r="H536" s="222" t="s">
        <v>1</v>
      </c>
      <c r="I536" s="224"/>
      <c r="J536" s="220"/>
      <c r="K536" s="220"/>
      <c r="L536" s="225"/>
      <c r="M536" s="226"/>
      <c r="N536" s="227"/>
      <c r="O536" s="227"/>
      <c r="P536" s="227"/>
      <c r="Q536" s="227"/>
      <c r="R536" s="227"/>
      <c r="S536" s="227"/>
      <c r="T536" s="228"/>
      <c r="AT536" s="229" t="s">
        <v>162</v>
      </c>
      <c r="AU536" s="229" t="s">
        <v>85</v>
      </c>
      <c r="AV536" s="13" t="s">
        <v>83</v>
      </c>
      <c r="AW536" s="13" t="s">
        <v>31</v>
      </c>
      <c r="AX536" s="13" t="s">
        <v>75</v>
      </c>
      <c r="AY536" s="229" t="s">
        <v>153</v>
      </c>
    </row>
    <row r="537" spans="2:51" s="14" customFormat="1" ht="12">
      <c r="B537" s="230"/>
      <c r="C537" s="231"/>
      <c r="D537" s="221" t="s">
        <v>162</v>
      </c>
      <c r="E537" s="232" t="s">
        <v>1</v>
      </c>
      <c r="F537" s="233" t="s">
        <v>206</v>
      </c>
      <c r="G537" s="231"/>
      <c r="H537" s="234">
        <v>3.24</v>
      </c>
      <c r="I537" s="235"/>
      <c r="J537" s="231"/>
      <c r="K537" s="231"/>
      <c r="L537" s="236"/>
      <c r="M537" s="237"/>
      <c r="N537" s="238"/>
      <c r="O537" s="238"/>
      <c r="P537" s="238"/>
      <c r="Q537" s="238"/>
      <c r="R537" s="238"/>
      <c r="S537" s="238"/>
      <c r="T537" s="239"/>
      <c r="AT537" s="240" t="s">
        <v>162</v>
      </c>
      <c r="AU537" s="240" t="s">
        <v>85</v>
      </c>
      <c r="AV537" s="14" t="s">
        <v>85</v>
      </c>
      <c r="AW537" s="14" t="s">
        <v>31</v>
      </c>
      <c r="AX537" s="14" t="s">
        <v>75</v>
      </c>
      <c r="AY537" s="240" t="s">
        <v>153</v>
      </c>
    </row>
    <row r="538" spans="2:51" s="13" customFormat="1" ht="12">
      <c r="B538" s="219"/>
      <c r="C538" s="220"/>
      <c r="D538" s="221" t="s">
        <v>162</v>
      </c>
      <c r="E538" s="222" t="s">
        <v>1</v>
      </c>
      <c r="F538" s="223" t="s">
        <v>207</v>
      </c>
      <c r="G538" s="220"/>
      <c r="H538" s="222" t="s">
        <v>1</v>
      </c>
      <c r="I538" s="224"/>
      <c r="J538" s="220"/>
      <c r="K538" s="220"/>
      <c r="L538" s="225"/>
      <c r="M538" s="226"/>
      <c r="N538" s="227"/>
      <c r="O538" s="227"/>
      <c r="P538" s="227"/>
      <c r="Q538" s="227"/>
      <c r="R538" s="227"/>
      <c r="S538" s="227"/>
      <c r="T538" s="228"/>
      <c r="AT538" s="229" t="s">
        <v>162</v>
      </c>
      <c r="AU538" s="229" t="s">
        <v>85</v>
      </c>
      <c r="AV538" s="13" t="s">
        <v>83</v>
      </c>
      <c r="AW538" s="13" t="s">
        <v>31</v>
      </c>
      <c r="AX538" s="13" t="s">
        <v>75</v>
      </c>
      <c r="AY538" s="229" t="s">
        <v>153</v>
      </c>
    </row>
    <row r="539" spans="2:51" s="14" customFormat="1" ht="12">
      <c r="B539" s="230"/>
      <c r="C539" s="231"/>
      <c r="D539" s="221" t="s">
        <v>162</v>
      </c>
      <c r="E539" s="232" t="s">
        <v>1</v>
      </c>
      <c r="F539" s="233" t="s">
        <v>208</v>
      </c>
      <c r="G539" s="231"/>
      <c r="H539" s="234">
        <v>2.32</v>
      </c>
      <c r="I539" s="235"/>
      <c r="J539" s="231"/>
      <c r="K539" s="231"/>
      <c r="L539" s="236"/>
      <c r="M539" s="237"/>
      <c r="N539" s="238"/>
      <c r="O539" s="238"/>
      <c r="P539" s="238"/>
      <c r="Q539" s="238"/>
      <c r="R539" s="238"/>
      <c r="S539" s="238"/>
      <c r="T539" s="239"/>
      <c r="AT539" s="240" t="s">
        <v>162</v>
      </c>
      <c r="AU539" s="240" t="s">
        <v>85</v>
      </c>
      <c r="AV539" s="14" t="s">
        <v>85</v>
      </c>
      <c r="AW539" s="14" t="s">
        <v>31</v>
      </c>
      <c r="AX539" s="14" t="s">
        <v>75</v>
      </c>
      <c r="AY539" s="240" t="s">
        <v>153</v>
      </c>
    </row>
    <row r="540" spans="2:51" s="13" customFormat="1" ht="12">
      <c r="B540" s="219"/>
      <c r="C540" s="220"/>
      <c r="D540" s="221" t="s">
        <v>162</v>
      </c>
      <c r="E540" s="222" t="s">
        <v>1</v>
      </c>
      <c r="F540" s="223" t="s">
        <v>209</v>
      </c>
      <c r="G540" s="220"/>
      <c r="H540" s="222" t="s">
        <v>1</v>
      </c>
      <c r="I540" s="224"/>
      <c r="J540" s="220"/>
      <c r="K540" s="220"/>
      <c r="L540" s="225"/>
      <c r="M540" s="226"/>
      <c r="N540" s="227"/>
      <c r="O540" s="227"/>
      <c r="P540" s="227"/>
      <c r="Q540" s="227"/>
      <c r="R540" s="227"/>
      <c r="S540" s="227"/>
      <c r="T540" s="228"/>
      <c r="AT540" s="229" t="s">
        <v>162</v>
      </c>
      <c r="AU540" s="229" t="s">
        <v>85</v>
      </c>
      <c r="AV540" s="13" t="s">
        <v>83</v>
      </c>
      <c r="AW540" s="13" t="s">
        <v>31</v>
      </c>
      <c r="AX540" s="13" t="s">
        <v>75</v>
      </c>
      <c r="AY540" s="229" t="s">
        <v>153</v>
      </c>
    </row>
    <row r="541" spans="2:51" s="14" customFormat="1" ht="12">
      <c r="B541" s="230"/>
      <c r="C541" s="231"/>
      <c r="D541" s="221" t="s">
        <v>162</v>
      </c>
      <c r="E541" s="232" t="s">
        <v>1</v>
      </c>
      <c r="F541" s="233" t="s">
        <v>210</v>
      </c>
      <c r="G541" s="231"/>
      <c r="H541" s="234">
        <v>1.935</v>
      </c>
      <c r="I541" s="235"/>
      <c r="J541" s="231"/>
      <c r="K541" s="231"/>
      <c r="L541" s="236"/>
      <c r="M541" s="237"/>
      <c r="N541" s="238"/>
      <c r="O541" s="238"/>
      <c r="P541" s="238"/>
      <c r="Q541" s="238"/>
      <c r="R541" s="238"/>
      <c r="S541" s="238"/>
      <c r="T541" s="239"/>
      <c r="AT541" s="240" t="s">
        <v>162</v>
      </c>
      <c r="AU541" s="240" t="s">
        <v>85</v>
      </c>
      <c r="AV541" s="14" t="s">
        <v>85</v>
      </c>
      <c r="AW541" s="14" t="s">
        <v>31</v>
      </c>
      <c r="AX541" s="14" t="s">
        <v>75</v>
      </c>
      <c r="AY541" s="240" t="s">
        <v>153</v>
      </c>
    </row>
    <row r="542" spans="2:51" s="13" customFormat="1" ht="12">
      <c r="B542" s="219"/>
      <c r="C542" s="220"/>
      <c r="D542" s="221" t="s">
        <v>162</v>
      </c>
      <c r="E542" s="222" t="s">
        <v>1</v>
      </c>
      <c r="F542" s="223" t="s">
        <v>211</v>
      </c>
      <c r="G542" s="220"/>
      <c r="H542" s="222" t="s">
        <v>1</v>
      </c>
      <c r="I542" s="224"/>
      <c r="J542" s="220"/>
      <c r="K542" s="220"/>
      <c r="L542" s="225"/>
      <c r="M542" s="226"/>
      <c r="N542" s="227"/>
      <c r="O542" s="227"/>
      <c r="P542" s="227"/>
      <c r="Q542" s="227"/>
      <c r="R542" s="227"/>
      <c r="S542" s="227"/>
      <c r="T542" s="228"/>
      <c r="AT542" s="229" t="s">
        <v>162</v>
      </c>
      <c r="AU542" s="229" t="s">
        <v>85</v>
      </c>
      <c r="AV542" s="13" t="s">
        <v>83</v>
      </c>
      <c r="AW542" s="13" t="s">
        <v>31</v>
      </c>
      <c r="AX542" s="13" t="s">
        <v>75</v>
      </c>
      <c r="AY542" s="229" t="s">
        <v>153</v>
      </c>
    </row>
    <row r="543" spans="2:51" s="14" customFormat="1" ht="12">
      <c r="B543" s="230"/>
      <c r="C543" s="231"/>
      <c r="D543" s="221" t="s">
        <v>162</v>
      </c>
      <c r="E543" s="232" t="s">
        <v>1</v>
      </c>
      <c r="F543" s="233" t="s">
        <v>212</v>
      </c>
      <c r="G543" s="231"/>
      <c r="H543" s="234">
        <v>0.42</v>
      </c>
      <c r="I543" s="235"/>
      <c r="J543" s="231"/>
      <c r="K543" s="231"/>
      <c r="L543" s="236"/>
      <c r="M543" s="237"/>
      <c r="N543" s="238"/>
      <c r="O543" s="238"/>
      <c r="P543" s="238"/>
      <c r="Q543" s="238"/>
      <c r="R543" s="238"/>
      <c r="S543" s="238"/>
      <c r="T543" s="239"/>
      <c r="AT543" s="240" t="s">
        <v>162</v>
      </c>
      <c r="AU543" s="240" t="s">
        <v>85</v>
      </c>
      <c r="AV543" s="14" t="s">
        <v>85</v>
      </c>
      <c r="AW543" s="14" t="s">
        <v>31</v>
      </c>
      <c r="AX543" s="14" t="s">
        <v>75</v>
      </c>
      <c r="AY543" s="240" t="s">
        <v>153</v>
      </c>
    </row>
    <row r="544" spans="2:51" s="13" customFormat="1" ht="22.5">
      <c r="B544" s="219"/>
      <c r="C544" s="220"/>
      <c r="D544" s="221" t="s">
        <v>162</v>
      </c>
      <c r="E544" s="222" t="s">
        <v>1</v>
      </c>
      <c r="F544" s="223" t="s">
        <v>627</v>
      </c>
      <c r="G544" s="220"/>
      <c r="H544" s="222" t="s">
        <v>1</v>
      </c>
      <c r="I544" s="224"/>
      <c r="J544" s="220"/>
      <c r="K544" s="220"/>
      <c r="L544" s="225"/>
      <c r="M544" s="226"/>
      <c r="N544" s="227"/>
      <c r="O544" s="227"/>
      <c r="P544" s="227"/>
      <c r="Q544" s="227"/>
      <c r="R544" s="227"/>
      <c r="S544" s="227"/>
      <c r="T544" s="228"/>
      <c r="AT544" s="229" t="s">
        <v>162</v>
      </c>
      <c r="AU544" s="229" t="s">
        <v>85</v>
      </c>
      <c r="AV544" s="13" t="s">
        <v>83</v>
      </c>
      <c r="AW544" s="13" t="s">
        <v>31</v>
      </c>
      <c r="AX544" s="13" t="s">
        <v>75</v>
      </c>
      <c r="AY544" s="229" t="s">
        <v>153</v>
      </c>
    </row>
    <row r="545" spans="2:51" s="14" customFormat="1" ht="12">
      <c r="B545" s="230"/>
      <c r="C545" s="231"/>
      <c r="D545" s="221" t="s">
        <v>162</v>
      </c>
      <c r="E545" s="232" t="s">
        <v>1</v>
      </c>
      <c r="F545" s="233" t="s">
        <v>628</v>
      </c>
      <c r="G545" s="231"/>
      <c r="H545" s="234">
        <v>2.88</v>
      </c>
      <c r="I545" s="235"/>
      <c r="J545" s="231"/>
      <c r="K545" s="231"/>
      <c r="L545" s="236"/>
      <c r="M545" s="237"/>
      <c r="N545" s="238"/>
      <c r="O545" s="238"/>
      <c r="P545" s="238"/>
      <c r="Q545" s="238"/>
      <c r="R545" s="238"/>
      <c r="S545" s="238"/>
      <c r="T545" s="239"/>
      <c r="AT545" s="240" t="s">
        <v>162</v>
      </c>
      <c r="AU545" s="240" t="s">
        <v>85</v>
      </c>
      <c r="AV545" s="14" t="s">
        <v>85</v>
      </c>
      <c r="AW545" s="14" t="s">
        <v>31</v>
      </c>
      <c r="AX545" s="14" t="s">
        <v>75</v>
      </c>
      <c r="AY545" s="240" t="s">
        <v>153</v>
      </c>
    </row>
    <row r="546" spans="2:51" s="14" customFormat="1" ht="12">
      <c r="B546" s="230"/>
      <c r="C546" s="231"/>
      <c r="D546" s="221" t="s">
        <v>162</v>
      </c>
      <c r="E546" s="232" t="s">
        <v>1</v>
      </c>
      <c r="F546" s="233" t="s">
        <v>629</v>
      </c>
      <c r="G546" s="231"/>
      <c r="H546" s="234">
        <v>2.52</v>
      </c>
      <c r="I546" s="235"/>
      <c r="J546" s="231"/>
      <c r="K546" s="231"/>
      <c r="L546" s="236"/>
      <c r="M546" s="237"/>
      <c r="N546" s="238"/>
      <c r="O546" s="238"/>
      <c r="P546" s="238"/>
      <c r="Q546" s="238"/>
      <c r="R546" s="238"/>
      <c r="S546" s="238"/>
      <c r="T546" s="239"/>
      <c r="AT546" s="240" t="s">
        <v>162</v>
      </c>
      <c r="AU546" s="240" t="s">
        <v>85</v>
      </c>
      <c r="AV546" s="14" t="s">
        <v>85</v>
      </c>
      <c r="AW546" s="14" t="s">
        <v>31</v>
      </c>
      <c r="AX546" s="14" t="s">
        <v>75</v>
      </c>
      <c r="AY546" s="240" t="s">
        <v>153</v>
      </c>
    </row>
    <row r="547" spans="2:51" s="13" customFormat="1" ht="12">
      <c r="B547" s="219"/>
      <c r="C547" s="220"/>
      <c r="D547" s="221" t="s">
        <v>162</v>
      </c>
      <c r="E547" s="222" t="s">
        <v>1</v>
      </c>
      <c r="F547" s="223" t="s">
        <v>213</v>
      </c>
      <c r="G547" s="220"/>
      <c r="H547" s="222" t="s">
        <v>1</v>
      </c>
      <c r="I547" s="224"/>
      <c r="J547" s="220"/>
      <c r="K547" s="220"/>
      <c r="L547" s="225"/>
      <c r="M547" s="226"/>
      <c r="N547" s="227"/>
      <c r="O547" s="227"/>
      <c r="P547" s="227"/>
      <c r="Q547" s="227"/>
      <c r="R547" s="227"/>
      <c r="S547" s="227"/>
      <c r="T547" s="228"/>
      <c r="AT547" s="229" t="s">
        <v>162</v>
      </c>
      <c r="AU547" s="229" t="s">
        <v>85</v>
      </c>
      <c r="AV547" s="13" t="s">
        <v>83</v>
      </c>
      <c r="AW547" s="13" t="s">
        <v>31</v>
      </c>
      <c r="AX547" s="13" t="s">
        <v>75</v>
      </c>
      <c r="AY547" s="229" t="s">
        <v>153</v>
      </c>
    </row>
    <row r="548" spans="2:51" s="14" customFormat="1" ht="12">
      <c r="B548" s="230"/>
      <c r="C548" s="231"/>
      <c r="D548" s="221" t="s">
        <v>162</v>
      </c>
      <c r="E548" s="232" t="s">
        <v>1</v>
      </c>
      <c r="F548" s="233" t="s">
        <v>214</v>
      </c>
      <c r="G548" s="231"/>
      <c r="H548" s="234">
        <v>0.9</v>
      </c>
      <c r="I548" s="235"/>
      <c r="J548" s="231"/>
      <c r="K548" s="231"/>
      <c r="L548" s="236"/>
      <c r="M548" s="237"/>
      <c r="N548" s="238"/>
      <c r="O548" s="238"/>
      <c r="P548" s="238"/>
      <c r="Q548" s="238"/>
      <c r="R548" s="238"/>
      <c r="S548" s="238"/>
      <c r="T548" s="239"/>
      <c r="AT548" s="240" t="s">
        <v>162</v>
      </c>
      <c r="AU548" s="240" t="s">
        <v>85</v>
      </c>
      <c r="AV548" s="14" t="s">
        <v>85</v>
      </c>
      <c r="AW548" s="14" t="s">
        <v>31</v>
      </c>
      <c r="AX548" s="14" t="s">
        <v>75</v>
      </c>
      <c r="AY548" s="240" t="s">
        <v>153</v>
      </c>
    </row>
    <row r="549" spans="2:51" s="15" customFormat="1" ht="12">
      <c r="B549" s="241"/>
      <c r="C549" s="242"/>
      <c r="D549" s="221" t="s">
        <v>162</v>
      </c>
      <c r="E549" s="243" t="s">
        <v>1</v>
      </c>
      <c r="F549" s="244" t="s">
        <v>169</v>
      </c>
      <c r="G549" s="242"/>
      <c r="H549" s="245">
        <v>16.135</v>
      </c>
      <c r="I549" s="246"/>
      <c r="J549" s="242"/>
      <c r="K549" s="242"/>
      <c r="L549" s="247"/>
      <c r="M549" s="248"/>
      <c r="N549" s="249"/>
      <c r="O549" s="249"/>
      <c r="P549" s="249"/>
      <c r="Q549" s="249"/>
      <c r="R549" s="249"/>
      <c r="S549" s="249"/>
      <c r="T549" s="250"/>
      <c r="AT549" s="251" t="s">
        <v>162</v>
      </c>
      <c r="AU549" s="251" t="s">
        <v>85</v>
      </c>
      <c r="AV549" s="15" t="s">
        <v>160</v>
      </c>
      <c r="AW549" s="15" t="s">
        <v>31</v>
      </c>
      <c r="AX549" s="15" t="s">
        <v>83</v>
      </c>
      <c r="AY549" s="251" t="s">
        <v>153</v>
      </c>
    </row>
    <row r="550" spans="1:65" s="2" customFormat="1" ht="21.75" customHeight="1">
      <c r="A550" s="35"/>
      <c r="B550" s="36"/>
      <c r="C550" s="205" t="s">
        <v>630</v>
      </c>
      <c r="D550" s="205" t="s">
        <v>156</v>
      </c>
      <c r="E550" s="206" t="s">
        <v>631</v>
      </c>
      <c r="F550" s="207" t="s">
        <v>632</v>
      </c>
      <c r="G550" s="208" t="s">
        <v>187</v>
      </c>
      <c r="H550" s="209">
        <v>0.645</v>
      </c>
      <c r="I550" s="210"/>
      <c r="J550" s="211">
        <f>ROUND(I550*H550,2)</f>
        <v>0</v>
      </c>
      <c r="K550" s="212"/>
      <c r="L550" s="40"/>
      <c r="M550" s="213" t="s">
        <v>1</v>
      </c>
      <c r="N550" s="214" t="s">
        <v>40</v>
      </c>
      <c r="O550" s="72"/>
      <c r="P550" s="215">
        <f>O550*H550</f>
        <v>0</v>
      </c>
      <c r="Q550" s="215">
        <v>0</v>
      </c>
      <c r="R550" s="215">
        <f>Q550*H550</f>
        <v>0</v>
      </c>
      <c r="S550" s="215">
        <v>0.075</v>
      </c>
      <c r="T550" s="216">
        <f>S550*H550</f>
        <v>0.048375</v>
      </c>
      <c r="U550" s="35"/>
      <c r="V550" s="35"/>
      <c r="W550" s="35"/>
      <c r="X550" s="35"/>
      <c r="Y550" s="35"/>
      <c r="Z550" s="35"/>
      <c r="AA550" s="35"/>
      <c r="AB550" s="35"/>
      <c r="AC550" s="35"/>
      <c r="AD550" s="35"/>
      <c r="AE550" s="35"/>
      <c r="AR550" s="217" t="s">
        <v>160</v>
      </c>
      <c r="AT550" s="217" t="s">
        <v>156</v>
      </c>
      <c r="AU550" s="217" t="s">
        <v>85</v>
      </c>
      <c r="AY550" s="18" t="s">
        <v>153</v>
      </c>
      <c r="BE550" s="218">
        <f>IF(N550="základní",J550,0)</f>
        <v>0</v>
      </c>
      <c r="BF550" s="218">
        <f>IF(N550="snížená",J550,0)</f>
        <v>0</v>
      </c>
      <c r="BG550" s="218">
        <f>IF(N550="zákl. přenesená",J550,0)</f>
        <v>0</v>
      </c>
      <c r="BH550" s="218">
        <f>IF(N550="sníž. přenesená",J550,0)</f>
        <v>0</v>
      </c>
      <c r="BI550" s="218">
        <f>IF(N550="nulová",J550,0)</f>
        <v>0</v>
      </c>
      <c r="BJ550" s="18" t="s">
        <v>83</v>
      </c>
      <c r="BK550" s="218">
        <f>ROUND(I550*H550,2)</f>
        <v>0</v>
      </c>
      <c r="BL550" s="18" t="s">
        <v>160</v>
      </c>
      <c r="BM550" s="217" t="s">
        <v>633</v>
      </c>
    </row>
    <row r="551" spans="2:51" s="13" customFormat="1" ht="12">
      <c r="B551" s="219"/>
      <c r="C551" s="220"/>
      <c r="D551" s="221" t="s">
        <v>162</v>
      </c>
      <c r="E551" s="222" t="s">
        <v>1</v>
      </c>
      <c r="F551" s="223" t="s">
        <v>634</v>
      </c>
      <c r="G551" s="220"/>
      <c r="H551" s="222" t="s">
        <v>1</v>
      </c>
      <c r="I551" s="224"/>
      <c r="J551" s="220"/>
      <c r="K551" s="220"/>
      <c r="L551" s="225"/>
      <c r="M551" s="226"/>
      <c r="N551" s="227"/>
      <c r="O551" s="227"/>
      <c r="P551" s="227"/>
      <c r="Q551" s="227"/>
      <c r="R551" s="227"/>
      <c r="S551" s="227"/>
      <c r="T551" s="228"/>
      <c r="AT551" s="229" t="s">
        <v>162</v>
      </c>
      <c r="AU551" s="229" t="s">
        <v>85</v>
      </c>
      <c r="AV551" s="13" t="s">
        <v>83</v>
      </c>
      <c r="AW551" s="13" t="s">
        <v>31</v>
      </c>
      <c r="AX551" s="13" t="s">
        <v>75</v>
      </c>
      <c r="AY551" s="229" t="s">
        <v>153</v>
      </c>
    </row>
    <row r="552" spans="2:51" s="14" customFormat="1" ht="12">
      <c r="B552" s="230"/>
      <c r="C552" s="231"/>
      <c r="D552" s="221" t="s">
        <v>162</v>
      </c>
      <c r="E552" s="232" t="s">
        <v>1</v>
      </c>
      <c r="F552" s="233" t="s">
        <v>635</v>
      </c>
      <c r="G552" s="231"/>
      <c r="H552" s="234">
        <v>0.645</v>
      </c>
      <c r="I552" s="235"/>
      <c r="J552" s="231"/>
      <c r="K552" s="231"/>
      <c r="L552" s="236"/>
      <c r="M552" s="237"/>
      <c r="N552" s="238"/>
      <c r="O552" s="238"/>
      <c r="P552" s="238"/>
      <c r="Q552" s="238"/>
      <c r="R552" s="238"/>
      <c r="S552" s="238"/>
      <c r="T552" s="239"/>
      <c r="AT552" s="240" t="s">
        <v>162</v>
      </c>
      <c r="AU552" s="240" t="s">
        <v>85</v>
      </c>
      <c r="AV552" s="14" t="s">
        <v>85</v>
      </c>
      <c r="AW552" s="14" t="s">
        <v>31</v>
      </c>
      <c r="AX552" s="14" t="s">
        <v>83</v>
      </c>
      <c r="AY552" s="240" t="s">
        <v>153</v>
      </c>
    </row>
    <row r="553" spans="1:65" s="2" customFormat="1" ht="16.5" customHeight="1">
      <c r="A553" s="35"/>
      <c r="B553" s="36"/>
      <c r="C553" s="205" t="s">
        <v>636</v>
      </c>
      <c r="D553" s="205" t="s">
        <v>156</v>
      </c>
      <c r="E553" s="206" t="s">
        <v>637</v>
      </c>
      <c r="F553" s="207" t="s">
        <v>638</v>
      </c>
      <c r="G553" s="208" t="s">
        <v>187</v>
      </c>
      <c r="H553" s="209">
        <v>5.631</v>
      </c>
      <c r="I553" s="210"/>
      <c r="J553" s="211">
        <f>ROUND(I553*H553,2)</f>
        <v>0</v>
      </c>
      <c r="K553" s="212"/>
      <c r="L553" s="40"/>
      <c r="M553" s="213" t="s">
        <v>1</v>
      </c>
      <c r="N553" s="214" t="s">
        <v>40</v>
      </c>
      <c r="O553" s="72"/>
      <c r="P553" s="215">
        <f>O553*H553</f>
        <v>0</v>
      </c>
      <c r="Q553" s="215">
        <v>0</v>
      </c>
      <c r="R553" s="215">
        <f>Q553*H553</f>
        <v>0</v>
      </c>
      <c r="S553" s="215">
        <v>0.063</v>
      </c>
      <c r="T553" s="216">
        <f>S553*H553</f>
        <v>0.35475300000000004</v>
      </c>
      <c r="U553" s="35"/>
      <c r="V553" s="35"/>
      <c r="W553" s="35"/>
      <c r="X553" s="35"/>
      <c r="Y553" s="35"/>
      <c r="Z553" s="35"/>
      <c r="AA553" s="35"/>
      <c r="AB553" s="35"/>
      <c r="AC553" s="35"/>
      <c r="AD553" s="35"/>
      <c r="AE553" s="35"/>
      <c r="AR553" s="217" t="s">
        <v>160</v>
      </c>
      <c r="AT553" s="217" t="s">
        <v>156</v>
      </c>
      <c r="AU553" s="217" t="s">
        <v>85</v>
      </c>
      <c r="AY553" s="18" t="s">
        <v>153</v>
      </c>
      <c r="BE553" s="218">
        <f>IF(N553="základní",J553,0)</f>
        <v>0</v>
      </c>
      <c r="BF553" s="218">
        <f>IF(N553="snížená",J553,0)</f>
        <v>0</v>
      </c>
      <c r="BG553" s="218">
        <f>IF(N553="zákl. přenesená",J553,0)</f>
        <v>0</v>
      </c>
      <c r="BH553" s="218">
        <f>IF(N553="sníž. přenesená",J553,0)</f>
        <v>0</v>
      </c>
      <c r="BI553" s="218">
        <f>IF(N553="nulová",J553,0)</f>
        <v>0</v>
      </c>
      <c r="BJ553" s="18" t="s">
        <v>83</v>
      </c>
      <c r="BK553" s="218">
        <f>ROUND(I553*H553,2)</f>
        <v>0</v>
      </c>
      <c r="BL553" s="18" t="s">
        <v>160</v>
      </c>
      <c r="BM553" s="217" t="s">
        <v>639</v>
      </c>
    </row>
    <row r="554" spans="2:51" s="13" customFormat="1" ht="12">
      <c r="B554" s="219"/>
      <c r="C554" s="220"/>
      <c r="D554" s="221" t="s">
        <v>162</v>
      </c>
      <c r="E554" s="222" t="s">
        <v>1</v>
      </c>
      <c r="F554" s="223" t="s">
        <v>640</v>
      </c>
      <c r="G554" s="220"/>
      <c r="H554" s="222" t="s">
        <v>1</v>
      </c>
      <c r="I554" s="224"/>
      <c r="J554" s="220"/>
      <c r="K554" s="220"/>
      <c r="L554" s="225"/>
      <c r="M554" s="226"/>
      <c r="N554" s="227"/>
      <c r="O554" s="227"/>
      <c r="P554" s="227"/>
      <c r="Q554" s="227"/>
      <c r="R554" s="227"/>
      <c r="S554" s="227"/>
      <c r="T554" s="228"/>
      <c r="AT554" s="229" t="s">
        <v>162</v>
      </c>
      <c r="AU554" s="229" t="s">
        <v>85</v>
      </c>
      <c r="AV554" s="13" t="s">
        <v>83</v>
      </c>
      <c r="AW554" s="13" t="s">
        <v>31</v>
      </c>
      <c r="AX554" s="13" t="s">
        <v>75</v>
      </c>
      <c r="AY554" s="229" t="s">
        <v>153</v>
      </c>
    </row>
    <row r="555" spans="2:51" s="14" customFormat="1" ht="12">
      <c r="B555" s="230"/>
      <c r="C555" s="231"/>
      <c r="D555" s="221" t="s">
        <v>162</v>
      </c>
      <c r="E555" s="232" t="s">
        <v>1</v>
      </c>
      <c r="F555" s="233" t="s">
        <v>641</v>
      </c>
      <c r="G555" s="231"/>
      <c r="H555" s="234">
        <v>2.215</v>
      </c>
      <c r="I555" s="235"/>
      <c r="J555" s="231"/>
      <c r="K555" s="231"/>
      <c r="L555" s="236"/>
      <c r="M555" s="237"/>
      <c r="N555" s="238"/>
      <c r="O555" s="238"/>
      <c r="P555" s="238"/>
      <c r="Q555" s="238"/>
      <c r="R555" s="238"/>
      <c r="S555" s="238"/>
      <c r="T555" s="239"/>
      <c r="AT555" s="240" t="s">
        <v>162</v>
      </c>
      <c r="AU555" s="240" t="s">
        <v>85</v>
      </c>
      <c r="AV555" s="14" t="s">
        <v>85</v>
      </c>
      <c r="AW555" s="14" t="s">
        <v>31</v>
      </c>
      <c r="AX555" s="14" t="s">
        <v>75</v>
      </c>
      <c r="AY555" s="240" t="s">
        <v>153</v>
      </c>
    </row>
    <row r="556" spans="2:51" s="13" customFormat="1" ht="12">
      <c r="B556" s="219"/>
      <c r="C556" s="220"/>
      <c r="D556" s="221" t="s">
        <v>162</v>
      </c>
      <c r="E556" s="222" t="s">
        <v>1</v>
      </c>
      <c r="F556" s="223" t="s">
        <v>642</v>
      </c>
      <c r="G556" s="220"/>
      <c r="H556" s="222" t="s">
        <v>1</v>
      </c>
      <c r="I556" s="224"/>
      <c r="J556" s="220"/>
      <c r="K556" s="220"/>
      <c r="L556" s="225"/>
      <c r="M556" s="226"/>
      <c r="N556" s="227"/>
      <c r="O556" s="227"/>
      <c r="P556" s="227"/>
      <c r="Q556" s="227"/>
      <c r="R556" s="227"/>
      <c r="S556" s="227"/>
      <c r="T556" s="228"/>
      <c r="AT556" s="229" t="s">
        <v>162</v>
      </c>
      <c r="AU556" s="229" t="s">
        <v>85</v>
      </c>
      <c r="AV556" s="13" t="s">
        <v>83</v>
      </c>
      <c r="AW556" s="13" t="s">
        <v>31</v>
      </c>
      <c r="AX556" s="13" t="s">
        <v>75</v>
      </c>
      <c r="AY556" s="229" t="s">
        <v>153</v>
      </c>
    </row>
    <row r="557" spans="2:51" s="14" customFormat="1" ht="12">
      <c r="B557" s="230"/>
      <c r="C557" s="231"/>
      <c r="D557" s="221" t="s">
        <v>162</v>
      </c>
      <c r="E557" s="232" t="s">
        <v>1</v>
      </c>
      <c r="F557" s="233" t="s">
        <v>643</v>
      </c>
      <c r="G557" s="231"/>
      <c r="H557" s="234">
        <v>3.416</v>
      </c>
      <c r="I557" s="235"/>
      <c r="J557" s="231"/>
      <c r="K557" s="231"/>
      <c r="L557" s="236"/>
      <c r="M557" s="237"/>
      <c r="N557" s="238"/>
      <c r="O557" s="238"/>
      <c r="P557" s="238"/>
      <c r="Q557" s="238"/>
      <c r="R557" s="238"/>
      <c r="S557" s="238"/>
      <c r="T557" s="239"/>
      <c r="AT557" s="240" t="s">
        <v>162</v>
      </c>
      <c r="AU557" s="240" t="s">
        <v>85</v>
      </c>
      <c r="AV557" s="14" t="s">
        <v>85</v>
      </c>
      <c r="AW557" s="14" t="s">
        <v>31</v>
      </c>
      <c r="AX557" s="14" t="s">
        <v>75</v>
      </c>
      <c r="AY557" s="240" t="s">
        <v>153</v>
      </c>
    </row>
    <row r="558" spans="2:51" s="15" customFormat="1" ht="12">
      <c r="B558" s="241"/>
      <c r="C558" s="242"/>
      <c r="D558" s="221" t="s">
        <v>162</v>
      </c>
      <c r="E558" s="243" t="s">
        <v>1</v>
      </c>
      <c r="F558" s="244" t="s">
        <v>169</v>
      </c>
      <c r="G558" s="242"/>
      <c r="H558" s="245">
        <v>5.631</v>
      </c>
      <c r="I558" s="246"/>
      <c r="J558" s="242"/>
      <c r="K558" s="242"/>
      <c r="L558" s="247"/>
      <c r="M558" s="248"/>
      <c r="N558" s="249"/>
      <c r="O558" s="249"/>
      <c r="P558" s="249"/>
      <c r="Q558" s="249"/>
      <c r="R558" s="249"/>
      <c r="S558" s="249"/>
      <c r="T558" s="250"/>
      <c r="AT558" s="251" t="s">
        <v>162</v>
      </c>
      <c r="AU558" s="251" t="s">
        <v>85</v>
      </c>
      <c r="AV558" s="15" t="s">
        <v>160</v>
      </c>
      <c r="AW558" s="15" t="s">
        <v>31</v>
      </c>
      <c r="AX558" s="15" t="s">
        <v>83</v>
      </c>
      <c r="AY558" s="251" t="s">
        <v>153</v>
      </c>
    </row>
    <row r="559" spans="1:65" s="2" customFormat="1" ht="21.75" customHeight="1">
      <c r="A559" s="35"/>
      <c r="B559" s="36"/>
      <c r="C559" s="205" t="s">
        <v>644</v>
      </c>
      <c r="D559" s="205" t="s">
        <v>156</v>
      </c>
      <c r="E559" s="206" t="s">
        <v>645</v>
      </c>
      <c r="F559" s="207" t="s">
        <v>646</v>
      </c>
      <c r="G559" s="208" t="s">
        <v>187</v>
      </c>
      <c r="H559" s="209">
        <v>3.15</v>
      </c>
      <c r="I559" s="210"/>
      <c r="J559" s="211">
        <f>ROUND(I559*H559,2)</f>
        <v>0</v>
      </c>
      <c r="K559" s="212"/>
      <c r="L559" s="40"/>
      <c r="M559" s="213" t="s">
        <v>1</v>
      </c>
      <c r="N559" s="214" t="s">
        <v>40</v>
      </c>
      <c r="O559" s="72"/>
      <c r="P559" s="215">
        <f>O559*H559</f>
        <v>0</v>
      </c>
      <c r="Q559" s="215">
        <v>0</v>
      </c>
      <c r="R559" s="215">
        <f>Q559*H559</f>
        <v>0</v>
      </c>
      <c r="S559" s="215">
        <v>0.051</v>
      </c>
      <c r="T559" s="216">
        <f>S559*H559</f>
        <v>0.16065</v>
      </c>
      <c r="U559" s="35"/>
      <c r="V559" s="35"/>
      <c r="W559" s="35"/>
      <c r="X559" s="35"/>
      <c r="Y559" s="35"/>
      <c r="Z559" s="35"/>
      <c r="AA559" s="35"/>
      <c r="AB559" s="35"/>
      <c r="AC559" s="35"/>
      <c r="AD559" s="35"/>
      <c r="AE559" s="35"/>
      <c r="AR559" s="217" t="s">
        <v>160</v>
      </c>
      <c r="AT559" s="217" t="s">
        <v>156</v>
      </c>
      <c r="AU559" s="217" t="s">
        <v>85</v>
      </c>
      <c r="AY559" s="18" t="s">
        <v>153</v>
      </c>
      <c r="BE559" s="218">
        <f>IF(N559="základní",J559,0)</f>
        <v>0</v>
      </c>
      <c r="BF559" s="218">
        <f>IF(N559="snížená",J559,0)</f>
        <v>0</v>
      </c>
      <c r="BG559" s="218">
        <f>IF(N559="zákl. přenesená",J559,0)</f>
        <v>0</v>
      </c>
      <c r="BH559" s="218">
        <f>IF(N559="sníž. přenesená",J559,0)</f>
        <v>0</v>
      </c>
      <c r="BI559" s="218">
        <f>IF(N559="nulová",J559,0)</f>
        <v>0</v>
      </c>
      <c r="BJ559" s="18" t="s">
        <v>83</v>
      </c>
      <c r="BK559" s="218">
        <f>ROUND(I559*H559,2)</f>
        <v>0</v>
      </c>
      <c r="BL559" s="18" t="s">
        <v>160</v>
      </c>
      <c r="BM559" s="217" t="s">
        <v>647</v>
      </c>
    </row>
    <row r="560" spans="2:51" s="13" customFormat="1" ht="12">
      <c r="B560" s="219"/>
      <c r="C560" s="220"/>
      <c r="D560" s="221" t="s">
        <v>162</v>
      </c>
      <c r="E560" s="222" t="s">
        <v>1</v>
      </c>
      <c r="F560" s="223" t="s">
        <v>648</v>
      </c>
      <c r="G560" s="220"/>
      <c r="H560" s="222" t="s">
        <v>1</v>
      </c>
      <c r="I560" s="224"/>
      <c r="J560" s="220"/>
      <c r="K560" s="220"/>
      <c r="L560" s="225"/>
      <c r="M560" s="226"/>
      <c r="N560" s="227"/>
      <c r="O560" s="227"/>
      <c r="P560" s="227"/>
      <c r="Q560" s="227"/>
      <c r="R560" s="227"/>
      <c r="S560" s="227"/>
      <c r="T560" s="228"/>
      <c r="AT560" s="229" t="s">
        <v>162</v>
      </c>
      <c r="AU560" s="229" t="s">
        <v>85</v>
      </c>
      <c r="AV560" s="13" t="s">
        <v>83</v>
      </c>
      <c r="AW560" s="13" t="s">
        <v>31</v>
      </c>
      <c r="AX560" s="13" t="s">
        <v>75</v>
      </c>
      <c r="AY560" s="229" t="s">
        <v>153</v>
      </c>
    </row>
    <row r="561" spans="2:51" s="14" customFormat="1" ht="12">
      <c r="B561" s="230"/>
      <c r="C561" s="231"/>
      <c r="D561" s="221" t="s">
        <v>162</v>
      </c>
      <c r="E561" s="232" t="s">
        <v>1</v>
      </c>
      <c r="F561" s="233" t="s">
        <v>649</v>
      </c>
      <c r="G561" s="231"/>
      <c r="H561" s="234">
        <v>3.15</v>
      </c>
      <c r="I561" s="235"/>
      <c r="J561" s="231"/>
      <c r="K561" s="231"/>
      <c r="L561" s="236"/>
      <c r="M561" s="237"/>
      <c r="N561" s="238"/>
      <c r="O561" s="238"/>
      <c r="P561" s="238"/>
      <c r="Q561" s="238"/>
      <c r="R561" s="238"/>
      <c r="S561" s="238"/>
      <c r="T561" s="239"/>
      <c r="AT561" s="240" t="s">
        <v>162</v>
      </c>
      <c r="AU561" s="240" t="s">
        <v>85</v>
      </c>
      <c r="AV561" s="14" t="s">
        <v>85</v>
      </c>
      <c r="AW561" s="14" t="s">
        <v>31</v>
      </c>
      <c r="AX561" s="14" t="s">
        <v>83</v>
      </c>
      <c r="AY561" s="240" t="s">
        <v>153</v>
      </c>
    </row>
    <row r="562" spans="1:65" s="2" customFormat="1" ht="16.5" customHeight="1">
      <c r="A562" s="35"/>
      <c r="B562" s="36"/>
      <c r="C562" s="205" t="s">
        <v>215</v>
      </c>
      <c r="D562" s="205" t="s">
        <v>156</v>
      </c>
      <c r="E562" s="206" t="s">
        <v>650</v>
      </c>
      <c r="F562" s="207" t="s">
        <v>651</v>
      </c>
      <c r="G562" s="208" t="s">
        <v>652</v>
      </c>
      <c r="H562" s="209">
        <v>1</v>
      </c>
      <c r="I562" s="210"/>
      <c r="J562" s="211">
        <f>ROUND(I562*H562,2)</f>
        <v>0</v>
      </c>
      <c r="K562" s="212"/>
      <c r="L562" s="40"/>
      <c r="M562" s="213" t="s">
        <v>1</v>
      </c>
      <c r="N562" s="214" t="s">
        <v>40</v>
      </c>
      <c r="O562" s="72"/>
      <c r="P562" s="215">
        <f>O562*H562</f>
        <v>0</v>
      </c>
      <c r="Q562" s="215">
        <v>0</v>
      </c>
      <c r="R562" s="215">
        <f>Q562*H562</f>
        <v>0</v>
      </c>
      <c r="S562" s="215">
        <v>0.00906</v>
      </c>
      <c r="T562" s="216">
        <f>S562*H562</f>
        <v>0.00906</v>
      </c>
      <c r="U562" s="35"/>
      <c r="V562" s="35"/>
      <c r="W562" s="35"/>
      <c r="X562" s="35"/>
      <c r="Y562" s="35"/>
      <c r="Z562" s="35"/>
      <c r="AA562" s="35"/>
      <c r="AB562" s="35"/>
      <c r="AC562" s="35"/>
      <c r="AD562" s="35"/>
      <c r="AE562" s="35"/>
      <c r="AR562" s="217" t="s">
        <v>160</v>
      </c>
      <c r="AT562" s="217" t="s">
        <v>156</v>
      </c>
      <c r="AU562" s="217" t="s">
        <v>85</v>
      </c>
      <c r="AY562" s="18" t="s">
        <v>153</v>
      </c>
      <c r="BE562" s="218">
        <f>IF(N562="základní",J562,0)</f>
        <v>0</v>
      </c>
      <c r="BF562" s="218">
        <f>IF(N562="snížená",J562,0)</f>
        <v>0</v>
      </c>
      <c r="BG562" s="218">
        <f>IF(N562="zákl. přenesená",J562,0)</f>
        <v>0</v>
      </c>
      <c r="BH562" s="218">
        <f>IF(N562="sníž. přenesená",J562,0)</f>
        <v>0</v>
      </c>
      <c r="BI562" s="218">
        <f>IF(N562="nulová",J562,0)</f>
        <v>0</v>
      </c>
      <c r="BJ562" s="18" t="s">
        <v>83</v>
      </c>
      <c r="BK562" s="218">
        <f>ROUND(I562*H562,2)</f>
        <v>0</v>
      </c>
      <c r="BL562" s="18" t="s">
        <v>160</v>
      </c>
      <c r="BM562" s="217" t="s">
        <v>653</v>
      </c>
    </row>
    <row r="563" spans="1:65" s="2" customFormat="1" ht="44.25" customHeight="1">
      <c r="A563" s="35"/>
      <c r="B563" s="36"/>
      <c r="C563" s="205" t="s">
        <v>292</v>
      </c>
      <c r="D563" s="205" t="s">
        <v>156</v>
      </c>
      <c r="E563" s="206" t="s">
        <v>654</v>
      </c>
      <c r="F563" s="207" t="s">
        <v>655</v>
      </c>
      <c r="G563" s="208" t="s">
        <v>159</v>
      </c>
      <c r="H563" s="209">
        <v>1.836</v>
      </c>
      <c r="I563" s="210"/>
      <c r="J563" s="211">
        <f>ROUND(I563*H563,2)</f>
        <v>0</v>
      </c>
      <c r="K563" s="212"/>
      <c r="L563" s="40"/>
      <c r="M563" s="213" t="s">
        <v>1</v>
      </c>
      <c r="N563" s="214" t="s">
        <v>40</v>
      </c>
      <c r="O563" s="72"/>
      <c r="P563" s="215">
        <f>O563*H563</f>
        <v>0</v>
      </c>
      <c r="Q563" s="215">
        <v>0</v>
      </c>
      <c r="R563" s="215">
        <f>Q563*H563</f>
        <v>0</v>
      </c>
      <c r="S563" s="215">
        <v>1.8</v>
      </c>
      <c r="T563" s="216">
        <f>S563*H563</f>
        <v>3.3048</v>
      </c>
      <c r="U563" s="35"/>
      <c r="V563" s="35"/>
      <c r="W563" s="35"/>
      <c r="X563" s="35"/>
      <c r="Y563" s="35"/>
      <c r="Z563" s="35"/>
      <c r="AA563" s="35"/>
      <c r="AB563" s="35"/>
      <c r="AC563" s="35"/>
      <c r="AD563" s="35"/>
      <c r="AE563" s="35"/>
      <c r="AR563" s="217" t="s">
        <v>160</v>
      </c>
      <c r="AT563" s="217" t="s">
        <v>156</v>
      </c>
      <c r="AU563" s="217" t="s">
        <v>85</v>
      </c>
      <c r="AY563" s="18" t="s">
        <v>153</v>
      </c>
      <c r="BE563" s="218">
        <f>IF(N563="základní",J563,0)</f>
        <v>0</v>
      </c>
      <c r="BF563" s="218">
        <f>IF(N563="snížená",J563,0)</f>
        <v>0</v>
      </c>
      <c r="BG563" s="218">
        <f>IF(N563="zákl. přenesená",J563,0)</f>
        <v>0</v>
      </c>
      <c r="BH563" s="218">
        <f>IF(N563="sníž. přenesená",J563,0)</f>
        <v>0</v>
      </c>
      <c r="BI563" s="218">
        <f>IF(N563="nulová",J563,0)</f>
        <v>0</v>
      </c>
      <c r="BJ563" s="18" t="s">
        <v>83</v>
      </c>
      <c r="BK563" s="218">
        <f>ROUND(I563*H563,2)</f>
        <v>0</v>
      </c>
      <c r="BL563" s="18" t="s">
        <v>160</v>
      </c>
      <c r="BM563" s="217" t="s">
        <v>656</v>
      </c>
    </row>
    <row r="564" spans="2:51" s="13" customFormat="1" ht="12">
      <c r="B564" s="219"/>
      <c r="C564" s="220"/>
      <c r="D564" s="221" t="s">
        <v>162</v>
      </c>
      <c r="E564" s="222" t="s">
        <v>1</v>
      </c>
      <c r="F564" s="223" t="s">
        <v>657</v>
      </c>
      <c r="G564" s="220"/>
      <c r="H564" s="222" t="s">
        <v>1</v>
      </c>
      <c r="I564" s="224"/>
      <c r="J564" s="220"/>
      <c r="K564" s="220"/>
      <c r="L564" s="225"/>
      <c r="M564" s="226"/>
      <c r="N564" s="227"/>
      <c r="O564" s="227"/>
      <c r="P564" s="227"/>
      <c r="Q564" s="227"/>
      <c r="R564" s="227"/>
      <c r="S564" s="227"/>
      <c r="T564" s="228"/>
      <c r="AT564" s="229" t="s">
        <v>162</v>
      </c>
      <c r="AU564" s="229" t="s">
        <v>85</v>
      </c>
      <c r="AV564" s="13" t="s">
        <v>83</v>
      </c>
      <c r="AW564" s="13" t="s">
        <v>31</v>
      </c>
      <c r="AX564" s="13" t="s">
        <v>75</v>
      </c>
      <c r="AY564" s="229" t="s">
        <v>153</v>
      </c>
    </row>
    <row r="565" spans="2:51" s="14" customFormat="1" ht="12">
      <c r="B565" s="230"/>
      <c r="C565" s="231"/>
      <c r="D565" s="221" t="s">
        <v>162</v>
      </c>
      <c r="E565" s="232" t="s">
        <v>1</v>
      </c>
      <c r="F565" s="233" t="s">
        <v>658</v>
      </c>
      <c r="G565" s="231"/>
      <c r="H565" s="234">
        <v>1.458</v>
      </c>
      <c r="I565" s="235"/>
      <c r="J565" s="231"/>
      <c r="K565" s="231"/>
      <c r="L565" s="236"/>
      <c r="M565" s="237"/>
      <c r="N565" s="238"/>
      <c r="O565" s="238"/>
      <c r="P565" s="238"/>
      <c r="Q565" s="238"/>
      <c r="R565" s="238"/>
      <c r="S565" s="238"/>
      <c r="T565" s="239"/>
      <c r="AT565" s="240" t="s">
        <v>162</v>
      </c>
      <c r="AU565" s="240" t="s">
        <v>85</v>
      </c>
      <c r="AV565" s="14" t="s">
        <v>85</v>
      </c>
      <c r="AW565" s="14" t="s">
        <v>31</v>
      </c>
      <c r="AX565" s="14" t="s">
        <v>75</v>
      </c>
      <c r="AY565" s="240" t="s">
        <v>153</v>
      </c>
    </row>
    <row r="566" spans="2:51" s="13" customFormat="1" ht="12">
      <c r="B566" s="219"/>
      <c r="C566" s="220"/>
      <c r="D566" s="221" t="s">
        <v>162</v>
      </c>
      <c r="E566" s="222" t="s">
        <v>1</v>
      </c>
      <c r="F566" s="223" t="s">
        <v>659</v>
      </c>
      <c r="G566" s="220"/>
      <c r="H566" s="222" t="s">
        <v>1</v>
      </c>
      <c r="I566" s="224"/>
      <c r="J566" s="220"/>
      <c r="K566" s="220"/>
      <c r="L566" s="225"/>
      <c r="M566" s="226"/>
      <c r="N566" s="227"/>
      <c r="O566" s="227"/>
      <c r="P566" s="227"/>
      <c r="Q566" s="227"/>
      <c r="R566" s="227"/>
      <c r="S566" s="227"/>
      <c r="T566" s="228"/>
      <c r="AT566" s="229" t="s">
        <v>162</v>
      </c>
      <c r="AU566" s="229" t="s">
        <v>85</v>
      </c>
      <c r="AV566" s="13" t="s">
        <v>83</v>
      </c>
      <c r="AW566" s="13" t="s">
        <v>31</v>
      </c>
      <c r="AX566" s="13" t="s">
        <v>75</v>
      </c>
      <c r="AY566" s="229" t="s">
        <v>153</v>
      </c>
    </row>
    <row r="567" spans="2:51" s="14" customFormat="1" ht="12">
      <c r="B567" s="230"/>
      <c r="C567" s="231"/>
      <c r="D567" s="221" t="s">
        <v>162</v>
      </c>
      <c r="E567" s="232" t="s">
        <v>1</v>
      </c>
      <c r="F567" s="233" t="s">
        <v>660</v>
      </c>
      <c r="G567" s="231"/>
      <c r="H567" s="234">
        <v>0.378</v>
      </c>
      <c r="I567" s="235"/>
      <c r="J567" s="231"/>
      <c r="K567" s="231"/>
      <c r="L567" s="236"/>
      <c r="M567" s="237"/>
      <c r="N567" s="238"/>
      <c r="O567" s="238"/>
      <c r="P567" s="238"/>
      <c r="Q567" s="238"/>
      <c r="R567" s="238"/>
      <c r="S567" s="238"/>
      <c r="T567" s="239"/>
      <c r="AT567" s="240" t="s">
        <v>162</v>
      </c>
      <c r="AU567" s="240" t="s">
        <v>85</v>
      </c>
      <c r="AV567" s="14" t="s">
        <v>85</v>
      </c>
      <c r="AW567" s="14" t="s">
        <v>31</v>
      </c>
      <c r="AX567" s="14" t="s">
        <v>75</v>
      </c>
      <c r="AY567" s="240" t="s">
        <v>153</v>
      </c>
    </row>
    <row r="568" spans="2:51" s="15" customFormat="1" ht="12">
      <c r="B568" s="241"/>
      <c r="C568" s="242"/>
      <c r="D568" s="221" t="s">
        <v>162</v>
      </c>
      <c r="E568" s="243" t="s">
        <v>1</v>
      </c>
      <c r="F568" s="244" t="s">
        <v>169</v>
      </c>
      <c r="G568" s="242"/>
      <c r="H568" s="245">
        <v>1.836</v>
      </c>
      <c r="I568" s="246"/>
      <c r="J568" s="242"/>
      <c r="K568" s="242"/>
      <c r="L568" s="247"/>
      <c r="M568" s="248"/>
      <c r="N568" s="249"/>
      <c r="O568" s="249"/>
      <c r="P568" s="249"/>
      <c r="Q568" s="249"/>
      <c r="R568" s="249"/>
      <c r="S568" s="249"/>
      <c r="T568" s="250"/>
      <c r="AT568" s="251" t="s">
        <v>162</v>
      </c>
      <c r="AU568" s="251" t="s">
        <v>85</v>
      </c>
      <c r="AV568" s="15" t="s">
        <v>160</v>
      </c>
      <c r="AW568" s="15" t="s">
        <v>31</v>
      </c>
      <c r="AX568" s="15" t="s">
        <v>83</v>
      </c>
      <c r="AY568" s="251" t="s">
        <v>153</v>
      </c>
    </row>
    <row r="569" spans="1:65" s="2" customFormat="1" ht="21.75" customHeight="1">
      <c r="A569" s="35"/>
      <c r="B569" s="36"/>
      <c r="C569" s="205" t="s">
        <v>524</v>
      </c>
      <c r="D569" s="205" t="s">
        <v>156</v>
      </c>
      <c r="E569" s="206" t="s">
        <v>661</v>
      </c>
      <c r="F569" s="207" t="s">
        <v>662</v>
      </c>
      <c r="G569" s="208" t="s">
        <v>159</v>
      </c>
      <c r="H569" s="209">
        <v>1.35</v>
      </c>
      <c r="I569" s="210"/>
      <c r="J569" s="211">
        <f>ROUND(I569*H569,2)</f>
        <v>0</v>
      </c>
      <c r="K569" s="212"/>
      <c r="L569" s="40"/>
      <c r="M569" s="213" t="s">
        <v>1</v>
      </c>
      <c r="N569" s="214" t="s">
        <v>40</v>
      </c>
      <c r="O569" s="72"/>
      <c r="P569" s="215">
        <f>O569*H569</f>
        <v>0</v>
      </c>
      <c r="Q569" s="215">
        <v>0</v>
      </c>
      <c r="R569" s="215">
        <f>Q569*H569</f>
        <v>0</v>
      </c>
      <c r="S569" s="215">
        <v>1.8</v>
      </c>
      <c r="T569" s="216">
        <f>S569*H569</f>
        <v>2.43</v>
      </c>
      <c r="U569" s="35"/>
      <c r="V569" s="35"/>
      <c r="W569" s="35"/>
      <c r="X569" s="35"/>
      <c r="Y569" s="35"/>
      <c r="Z569" s="35"/>
      <c r="AA569" s="35"/>
      <c r="AB569" s="35"/>
      <c r="AC569" s="35"/>
      <c r="AD569" s="35"/>
      <c r="AE569" s="35"/>
      <c r="AR569" s="217" t="s">
        <v>160</v>
      </c>
      <c r="AT569" s="217" t="s">
        <v>156</v>
      </c>
      <c r="AU569" s="217" t="s">
        <v>85</v>
      </c>
      <c r="AY569" s="18" t="s">
        <v>153</v>
      </c>
      <c r="BE569" s="218">
        <f>IF(N569="základní",J569,0)</f>
        <v>0</v>
      </c>
      <c r="BF569" s="218">
        <f>IF(N569="snížená",J569,0)</f>
        <v>0</v>
      </c>
      <c r="BG569" s="218">
        <f>IF(N569="zákl. přenesená",J569,0)</f>
        <v>0</v>
      </c>
      <c r="BH569" s="218">
        <f>IF(N569="sníž. přenesená",J569,0)</f>
        <v>0</v>
      </c>
      <c r="BI569" s="218">
        <f>IF(N569="nulová",J569,0)</f>
        <v>0</v>
      </c>
      <c r="BJ569" s="18" t="s">
        <v>83</v>
      </c>
      <c r="BK569" s="218">
        <f>ROUND(I569*H569,2)</f>
        <v>0</v>
      </c>
      <c r="BL569" s="18" t="s">
        <v>160</v>
      </c>
      <c r="BM569" s="217" t="s">
        <v>663</v>
      </c>
    </row>
    <row r="570" spans="2:51" s="13" customFormat="1" ht="12">
      <c r="B570" s="219"/>
      <c r="C570" s="220"/>
      <c r="D570" s="221" t="s">
        <v>162</v>
      </c>
      <c r="E570" s="222" t="s">
        <v>1</v>
      </c>
      <c r="F570" s="223" t="s">
        <v>664</v>
      </c>
      <c r="G570" s="220"/>
      <c r="H570" s="222" t="s">
        <v>1</v>
      </c>
      <c r="I570" s="224"/>
      <c r="J570" s="220"/>
      <c r="K570" s="220"/>
      <c r="L570" s="225"/>
      <c r="M570" s="226"/>
      <c r="N570" s="227"/>
      <c r="O570" s="227"/>
      <c r="P570" s="227"/>
      <c r="Q570" s="227"/>
      <c r="R570" s="227"/>
      <c r="S570" s="227"/>
      <c r="T570" s="228"/>
      <c r="AT570" s="229" t="s">
        <v>162</v>
      </c>
      <c r="AU570" s="229" t="s">
        <v>85</v>
      </c>
      <c r="AV570" s="13" t="s">
        <v>83</v>
      </c>
      <c r="AW570" s="13" t="s">
        <v>31</v>
      </c>
      <c r="AX570" s="13" t="s">
        <v>75</v>
      </c>
      <c r="AY570" s="229" t="s">
        <v>153</v>
      </c>
    </row>
    <row r="571" spans="2:51" s="14" customFormat="1" ht="12">
      <c r="B571" s="230"/>
      <c r="C571" s="231"/>
      <c r="D571" s="221" t="s">
        <v>162</v>
      </c>
      <c r="E571" s="232" t="s">
        <v>1</v>
      </c>
      <c r="F571" s="233" t="s">
        <v>665</v>
      </c>
      <c r="G571" s="231"/>
      <c r="H571" s="234">
        <v>1.35</v>
      </c>
      <c r="I571" s="235"/>
      <c r="J571" s="231"/>
      <c r="K571" s="231"/>
      <c r="L571" s="236"/>
      <c r="M571" s="237"/>
      <c r="N571" s="238"/>
      <c r="O571" s="238"/>
      <c r="P571" s="238"/>
      <c r="Q571" s="238"/>
      <c r="R571" s="238"/>
      <c r="S571" s="238"/>
      <c r="T571" s="239"/>
      <c r="AT571" s="240" t="s">
        <v>162</v>
      </c>
      <c r="AU571" s="240" t="s">
        <v>85</v>
      </c>
      <c r="AV571" s="14" t="s">
        <v>85</v>
      </c>
      <c r="AW571" s="14" t="s">
        <v>31</v>
      </c>
      <c r="AX571" s="14" t="s">
        <v>83</v>
      </c>
      <c r="AY571" s="240" t="s">
        <v>153</v>
      </c>
    </row>
    <row r="572" spans="1:65" s="2" customFormat="1" ht="21.75" customHeight="1">
      <c r="A572" s="35"/>
      <c r="B572" s="36"/>
      <c r="C572" s="205" t="s">
        <v>666</v>
      </c>
      <c r="D572" s="205" t="s">
        <v>156</v>
      </c>
      <c r="E572" s="206" t="s">
        <v>667</v>
      </c>
      <c r="F572" s="207" t="s">
        <v>668</v>
      </c>
      <c r="G572" s="208" t="s">
        <v>276</v>
      </c>
      <c r="H572" s="209">
        <v>43.5</v>
      </c>
      <c r="I572" s="210"/>
      <c r="J572" s="211">
        <f>ROUND(I572*H572,2)</f>
        <v>0</v>
      </c>
      <c r="K572" s="212"/>
      <c r="L572" s="40"/>
      <c r="M572" s="213" t="s">
        <v>1</v>
      </c>
      <c r="N572" s="214" t="s">
        <v>40</v>
      </c>
      <c r="O572" s="72"/>
      <c r="P572" s="215">
        <f>O572*H572</f>
        <v>0</v>
      </c>
      <c r="Q572" s="215">
        <v>0</v>
      </c>
      <c r="R572" s="215">
        <f>Q572*H572</f>
        <v>0</v>
      </c>
      <c r="S572" s="215">
        <v>0.065</v>
      </c>
      <c r="T572" s="216">
        <f>S572*H572</f>
        <v>2.8275</v>
      </c>
      <c r="U572" s="35"/>
      <c r="V572" s="35"/>
      <c r="W572" s="35"/>
      <c r="X572" s="35"/>
      <c r="Y572" s="35"/>
      <c r="Z572" s="35"/>
      <c r="AA572" s="35"/>
      <c r="AB572" s="35"/>
      <c r="AC572" s="35"/>
      <c r="AD572" s="35"/>
      <c r="AE572" s="35"/>
      <c r="AR572" s="217" t="s">
        <v>160</v>
      </c>
      <c r="AT572" s="217" t="s">
        <v>156</v>
      </c>
      <c r="AU572" s="217" t="s">
        <v>85</v>
      </c>
      <c r="AY572" s="18" t="s">
        <v>153</v>
      </c>
      <c r="BE572" s="218">
        <f>IF(N572="základní",J572,0)</f>
        <v>0</v>
      </c>
      <c r="BF572" s="218">
        <f>IF(N572="snížená",J572,0)</f>
        <v>0</v>
      </c>
      <c r="BG572" s="218">
        <f>IF(N572="zákl. přenesená",J572,0)</f>
        <v>0</v>
      </c>
      <c r="BH572" s="218">
        <f>IF(N572="sníž. přenesená",J572,0)</f>
        <v>0</v>
      </c>
      <c r="BI572" s="218">
        <f>IF(N572="nulová",J572,0)</f>
        <v>0</v>
      </c>
      <c r="BJ572" s="18" t="s">
        <v>83</v>
      </c>
      <c r="BK572" s="218">
        <f>ROUND(I572*H572,2)</f>
        <v>0</v>
      </c>
      <c r="BL572" s="18" t="s">
        <v>160</v>
      </c>
      <c r="BM572" s="217" t="s">
        <v>669</v>
      </c>
    </row>
    <row r="573" spans="2:51" s="13" customFormat="1" ht="12">
      <c r="B573" s="219"/>
      <c r="C573" s="220"/>
      <c r="D573" s="221" t="s">
        <v>162</v>
      </c>
      <c r="E573" s="222" t="s">
        <v>1</v>
      </c>
      <c r="F573" s="223" t="s">
        <v>670</v>
      </c>
      <c r="G573" s="220"/>
      <c r="H573" s="222" t="s">
        <v>1</v>
      </c>
      <c r="I573" s="224"/>
      <c r="J573" s="220"/>
      <c r="K573" s="220"/>
      <c r="L573" s="225"/>
      <c r="M573" s="226"/>
      <c r="N573" s="227"/>
      <c r="O573" s="227"/>
      <c r="P573" s="227"/>
      <c r="Q573" s="227"/>
      <c r="R573" s="227"/>
      <c r="S573" s="227"/>
      <c r="T573" s="228"/>
      <c r="AT573" s="229" t="s">
        <v>162</v>
      </c>
      <c r="AU573" s="229" t="s">
        <v>85</v>
      </c>
      <c r="AV573" s="13" t="s">
        <v>83</v>
      </c>
      <c r="AW573" s="13" t="s">
        <v>31</v>
      </c>
      <c r="AX573" s="13" t="s">
        <v>75</v>
      </c>
      <c r="AY573" s="229" t="s">
        <v>153</v>
      </c>
    </row>
    <row r="574" spans="2:51" s="14" customFormat="1" ht="12">
      <c r="B574" s="230"/>
      <c r="C574" s="231"/>
      <c r="D574" s="221" t="s">
        <v>162</v>
      </c>
      <c r="E574" s="232" t="s">
        <v>1</v>
      </c>
      <c r="F574" s="233" t="s">
        <v>671</v>
      </c>
      <c r="G574" s="231"/>
      <c r="H574" s="234">
        <v>28.8</v>
      </c>
      <c r="I574" s="235"/>
      <c r="J574" s="231"/>
      <c r="K574" s="231"/>
      <c r="L574" s="236"/>
      <c r="M574" s="237"/>
      <c r="N574" s="238"/>
      <c r="O574" s="238"/>
      <c r="P574" s="238"/>
      <c r="Q574" s="238"/>
      <c r="R574" s="238"/>
      <c r="S574" s="238"/>
      <c r="T574" s="239"/>
      <c r="AT574" s="240" t="s">
        <v>162</v>
      </c>
      <c r="AU574" s="240" t="s">
        <v>85</v>
      </c>
      <c r="AV574" s="14" t="s">
        <v>85</v>
      </c>
      <c r="AW574" s="14" t="s">
        <v>31</v>
      </c>
      <c r="AX574" s="14" t="s">
        <v>75</v>
      </c>
      <c r="AY574" s="240" t="s">
        <v>153</v>
      </c>
    </row>
    <row r="575" spans="2:51" s="13" customFormat="1" ht="12">
      <c r="B575" s="219"/>
      <c r="C575" s="220"/>
      <c r="D575" s="221" t="s">
        <v>162</v>
      </c>
      <c r="E575" s="222" t="s">
        <v>1</v>
      </c>
      <c r="F575" s="223" t="s">
        <v>672</v>
      </c>
      <c r="G575" s="220"/>
      <c r="H575" s="222" t="s">
        <v>1</v>
      </c>
      <c r="I575" s="224"/>
      <c r="J575" s="220"/>
      <c r="K575" s="220"/>
      <c r="L575" s="225"/>
      <c r="M575" s="226"/>
      <c r="N575" s="227"/>
      <c r="O575" s="227"/>
      <c r="P575" s="227"/>
      <c r="Q575" s="227"/>
      <c r="R575" s="227"/>
      <c r="S575" s="227"/>
      <c r="T575" s="228"/>
      <c r="AT575" s="229" t="s">
        <v>162</v>
      </c>
      <c r="AU575" s="229" t="s">
        <v>85</v>
      </c>
      <c r="AV575" s="13" t="s">
        <v>83</v>
      </c>
      <c r="AW575" s="13" t="s">
        <v>31</v>
      </c>
      <c r="AX575" s="13" t="s">
        <v>75</v>
      </c>
      <c r="AY575" s="229" t="s">
        <v>153</v>
      </c>
    </row>
    <row r="576" spans="2:51" s="14" customFormat="1" ht="12">
      <c r="B576" s="230"/>
      <c r="C576" s="231"/>
      <c r="D576" s="221" t="s">
        <v>162</v>
      </c>
      <c r="E576" s="232" t="s">
        <v>1</v>
      </c>
      <c r="F576" s="233" t="s">
        <v>673</v>
      </c>
      <c r="G576" s="231"/>
      <c r="H576" s="234">
        <v>4.5</v>
      </c>
      <c r="I576" s="235"/>
      <c r="J576" s="231"/>
      <c r="K576" s="231"/>
      <c r="L576" s="236"/>
      <c r="M576" s="237"/>
      <c r="N576" s="238"/>
      <c r="O576" s="238"/>
      <c r="P576" s="238"/>
      <c r="Q576" s="238"/>
      <c r="R576" s="238"/>
      <c r="S576" s="238"/>
      <c r="T576" s="239"/>
      <c r="AT576" s="240" t="s">
        <v>162</v>
      </c>
      <c r="AU576" s="240" t="s">
        <v>85</v>
      </c>
      <c r="AV576" s="14" t="s">
        <v>85</v>
      </c>
      <c r="AW576" s="14" t="s">
        <v>31</v>
      </c>
      <c r="AX576" s="14" t="s">
        <v>75</v>
      </c>
      <c r="AY576" s="240" t="s">
        <v>153</v>
      </c>
    </row>
    <row r="577" spans="2:51" s="13" customFormat="1" ht="12">
      <c r="B577" s="219"/>
      <c r="C577" s="220"/>
      <c r="D577" s="221" t="s">
        <v>162</v>
      </c>
      <c r="E577" s="222" t="s">
        <v>1</v>
      </c>
      <c r="F577" s="223" t="s">
        <v>674</v>
      </c>
      <c r="G577" s="220"/>
      <c r="H577" s="222" t="s">
        <v>1</v>
      </c>
      <c r="I577" s="224"/>
      <c r="J577" s="220"/>
      <c r="K577" s="220"/>
      <c r="L577" s="225"/>
      <c r="M577" s="226"/>
      <c r="N577" s="227"/>
      <c r="O577" s="227"/>
      <c r="P577" s="227"/>
      <c r="Q577" s="227"/>
      <c r="R577" s="227"/>
      <c r="S577" s="227"/>
      <c r="T577" s="228"/>
      <c r="AT577" s="229" t="s">
        <v>162</v>
      </c>
      <c r="AU577" s="229" t="s">
        <v>85</v>
      </c>
      <c r="AV577" s="13" t="s">
        <v>83</v>
      </c>
      <c r="AW577" s="13" t="s">
        <v>31</v>
      </c>
      <c r="AX577" s="13" t="s">
        <v>75</v>
      </c>
      <c r="AY577" s="229" t="s">
        <v>153</v>
      </c>
    </row>
    <row r="578" spans="2:51" s="14" customFormat="1" ht="12">
      <c r="B578" s="230"/>
      <c r="C578" s="231"/>
      <c r="D578" s="221" t="s">
        <v>162</v>
      </c>
      <c r="E578" s="232" t="s">
        <v>1</v>
      </c>
      <c r="F578" s="233" t="s">
        <v>675</v>
      </c>
      <c r="G578" s="231"/>
      <c r="H578" s="234">
        <v>10.2</v>
      </c>
      <c r="I578" s="235"/>
      <c r="J578" s="231"/>
      <c r="K578" s="231"/>
      <c r="L578" s="236"/>
      <c r="M578" s="237"/>
      <c r="N578" s="238"/>
      <c r="O578" s="238"/>
      <c r="P578" s="238"/>
      <c r="Q578" s="238"/>
      <c r="R578" s="238"/>
      <c r="S578" s="238"/>
      <c r="T578" s="239"/>
      <c r="AT578" s="240" t="s">
        <v>162</v>
      </c>
      <c r="AU578" s="240" t="s">
        <v>85</v>
      </c>
      <c r="AV578" s="14" t="s">
        <v>85</v>
      </c>
      <c r="AW578" s="14" t="s">
        <v>31</v>
      </c>
      <c r="AX578" s="14" t="s">
        <v>75</v>
      </c>
      <c r="AY578" s="240" t="s">
        <v>153</v>
      </c>
    </row>
    <row r="579" spans="2:51" s="15" customFormat="1" ht="12">
      <c r="B579" s="241"/>
      <c r="C579" s="242"/>
      <c r="D579" s="221" t="s">
        <v>162</v>
      </c>
      <c r="E579" s="243" t="s">
        <v>1</v>
      </c>
      <c r="F579" s="244" t="s">
        <v>169</v>
      </c>
      <c r="G579" s="242"/>
      <c r="H579" s="245">
        <v>43.5</v>
      </c>
      <c r="I579" s="246"/>
      <c r="J579" s="242"/>
      <c r="K579" s="242"/>
      <c r="L579" s="247"/>
      <c r="M579" s="248"/>
      <c r="N579" s="249"/>
      <c r="O579" s="249"/>
      <c r="P579" s="249"/>
      <c r="Q579" s="249"/>
      <c r="R579" s="249"/>
      <c r="S579" s="249"/>
      <c r="T579" s="250"/>
      <c r="AT579" s="251" t="s">
        <v>162</v>
      </c>
      <c r="AU579" s="251" t="s">
        <v>85</v>
      </c>
      <c r="AV579" s="15" t="s">
        <v>160</v>
      </c>
      <c r="AW579" s="15" t="s">
        <v>31</v>
      </c>
      <c r="AX579" s="15" t="s">
        <v>83</v>
      </c>
      <c r="AY579" s="251" t="s">
        <v>153</v>
      </c>
    </row>
    <row r="580" spans="1:65" s="2" customFormat="1" ht="21.75" customHeight="1">
      <c r="A580" s="35"/>
      <c r="B580" s="36"/>
      <c r="C580" s="205" t="s">
        <v>676</v>
      </c>
      <c r="D580" s="205" t="s">
        <v>156</v>
      </c>
      <c r="E580" s="206" t="s">
        <v>677</v>
      </c>
      <c r="F580" s="207" t="s">
        <v>678</v>
      </c>
      <c r="G580" s="208" t="s">
        <v>187</v>
      </c>
      <c r="H580" s="209">
        <v>22.096</v>
      </c>
      <c r="I580" s="210"/>
      <c r="J580" s="211">
        <f>ROUND(I580*H580,2)</f>
        <v>0</v>
      </c>
      <c r="K580" s="212"/>
      <c r="L580" s="40"/>
      <c r="M580" s="213" t="s">
        <v>1</v>
      </c>
      <c r="N580" s="214" t="s">
        <v>40</v>
      </c>
      <c r="O580" s="72"/>
      <c r="P580" s="215">
        <f>O580*H580</f>
        <v>0</v>
      </c>
      <c r="Q580" s="215">
        <v>0</v>
      </c>
      <c r="R580" s="215">
        <f>Q580*H580</f>
        <v>0</v>
      </c>
      <c r="S580" s="215">
        <v>0.046</v>
      </c>
      <c r="T580" s="216">
        <f>S580*H580</f>
        <v>1.016416</v>
      </c>
      <c r="U580" s="35"/>
      <c r="V580" s="35"/>
      <c r="W580" s="35"/>
      <c r="X580" s="35"/>
      <c r="Y580" s="35"/>
      <c r="Z580" s="35"/>
      <c r="AA580" s="35"/>
      <c r="AB580" s="35"/>
      <c r="AC580" s="35"/>
      <c r="AD580" s="35"/>
      <c r="AE580" s="35"/>
      <c r="AR580" s="217" t="s">
        <v>160</v>
      </c>
      <c r="AT580" s="217" t="s">
        <v>156</v>
      </c>
      <c r="AU580" s="217" t="s">
        <v>85</v>
      </c>
      <c r="AY580" s="18" t="s">
        <v>153</v>
      </c>
      <c r="BE580" s="218">
        <f>IF(N580="základní",J580,0)</f>
        <v>0</v>
      </c>
      <c r="BF580" s="218">
        <f>IF(N580="snížená",J580,0)</f>
        <v>0</v>
      </c>
      <c r="BG580" s="218">
        <f>IF(N580="zákl. přenesená",J580,0)</f>
        <v>0</v>
      </c>
      <c r="BH580" s="218">
        <f>IF(N580="sníž. přenesená",J580,0)</f>
        <v>0</v>
      </c>
      <c r="BI580" s="218">
        <f>IF(N580="nulová",J580,0)</f>
        <v>0</v>
      </c>
      <c r="BJ580" s="18" t="s">
        <v>83</v>
      </c>
      <c r="BK580" s="218">
        <f>ROUND(I580*H580,2)</f>
        <v>0</v>
      </c>
      <c r="BL580" s="18" t="s">
        <v>160</v>
      </c>
      <c r="BM580" s="217" t="s">
        <v>679</v>
      </c>
    </row>
    <row r="581" spans="2:51" s="13" customFormat="1" ht="22.5">
      <c r="B581" s="219"/>
      <c r="C581" s="220"/>
      <c r="D581" s="221" t="s">
        <v>162</v>
      </c>
      <c r="E581" s="222" t="s">
        <v>1</v>
      </c>
      <c r="F581" s="223" t="s">
        <v>225</v>
      </c>
      <c r="G581" s="220"/>
      <c r="H581" s="222" t="s">
        <v>1</v>
      </c>
      <c r="I581" s="224"/>
      <c r="J581" s="220"/>
      <c r="K581" s="220"/>
      <c r="L581" s="225"/>
      <c r="M581" s="226"/>
      <c r="N581" s="227"/>
      <c r="O581" s="227"/>
      <c r="P581" s="227"/>
      <c r="Q581" s="227"/>
      <c r="R581" s="227"/>
      <c r="S581" s="227"/>
      <c r="T581" s="228"/>
      <c r="AT581" s="229" t="s">
        <v>162</v>
      </c>
      <c r="AU581" s="229" t="s">
        <v>85</v>
      </c>
      <c r="AV581" s="13" t="s">
        <v>83</v>
      </c>
      <c r="AW581" s="13" t="s">
        <v>31</v>
      </c>
      <c r="AX581" s="13" t="s">
        <v>75</v>
      </c>
      <c r="AY581" s="229" t="s">
        <v>153</v>
      </c>
    </row>
    <row r="582" spans="2:51" s="14" customFormat="1" ht="12">
      <c r="B582" s="230"/>
      <c r="C582" s="231"/>
      <c r="D582" s="221" t="s">
        <v>162</v>
      </c>
      <c r="E582" s="232" t="s">
        <v>1</v>
      </c>
      <c r="F582" s="233" t="s">
        <v>190</v>
      </c>
      <c r="G582" s="231"/>
      <c r="H582" s="234">
        <v>21.736</v>
      </c>
      <c r="I582" s="235"/>
      <c r="J582" s="231"/>
      <c r="K582" s="231"/>
      <c r="L582" s="236"/>
      <c r="M582" s="237"/>
      <c r="N582" s="238"/>
      <c r="O582" s="238"/>
      <c r="P582" s="238"/>
      <c r="Q582" s="238"/>
      <c r="R582" s="238"/>
      <c r="S582" s="238"/>
      <c r="T582" s="239"/>
      <c r="AT582" s="240" t="s">
        <v>162</v>
      </c>
      <c r="AU582" s="240" t="s">
        <v>85</v>
      </c>
      <c r="AV582" s="14" t="s">
        <v>85</v>
      </c>
      <c r="AW582" s="14" t="s">
        <v>31</v>
      </c>
      <c r="AX582" s="14" t="s">
        <v>75</v>
      </c>
      <c r="AY582" s="240" t="s">
        <v>153</v>
      </c>
    </row>
    <row r="583" spans="2:51" s="14" customFormat="1" ht="12">
      <c r="B583" s="230"/>
      <c r="C583" s="231"/>
      <c r="D583" s="221" t="s">
        <v>162</v>
      </c>
      <c r="E583" s="232" t="s">
        <v>1</v>
      </c>
      <c r="F583" s="233" t="s">
        <v>226</v>
      </c>
      <c r="G583" s="231"/>
      <c r="H583" s="234">
        <v>0.36</v>
      </c>
      <c r="I583" s="235"/>
      <c r="J583" s="231"/>
      <c r="K583" s="231"/>
      <c r="L583" s="236"/>
      <c r="M583" s="237"/>
      <c r="N583" s="238"/>
      <c r="O583" s="238"/>
      <c r="P583" s="238"/>
      <c r="Q583" s="238"/>
      <c r="R583" s="238"/>
      <c r="S583" s="238"/>
      <c r="T583" s="239"/>
      <c r="AT583" s="240" t="s">
        <v>162</v>
      </c>
      <c r="AU583" s="240" t="s">
        <v>85</v>
      </c>
      <c r="AV583" s="14" t="s">
        <v>85</v>
      </c>
      <c r="AW583" s="14" t="s">
        <v>31</v>
      </c>
      <c r="AX583" s="14" t="s">
        <v>75</v>
      </c>
      <c r="AY583" s="240" t="s">
        <v>153</v>
      </c>
    </row>
    <row r="584" spans="2:51" s="15" customFormat="1" ht="12">
      <c r="B584" s="241"/>
      <c r="C584" s="242"/>
      <c r="D584" s="221" t="s">
        <v>162</v>
      </c>
      <c r="E584" s="243" t="s">
        <v>1</v>
      </c>
      <c r="F584" s="244" t="s">
        <v>169</v>
      </c>
      <c r="G584" s="242"/>
      <c r="H584" s="245">
        <v>22.096</v>
      </c>
      <c r="I584" s="246"/>
      <c r="J584" s="242"/>
      <c r="K584" s="242"/>
      <c r="L584" s="247"/>
      <c r="M584" s="248"/>
      <c r="N584" s="249"/>
      <c r="O584" s="249"/>
      <c r="P584" s="249"/>
      <c r="Q584" s="249"/>
      <c r="R584" s="249"/>
      <c r="S584" s="249"/>
      <c r="T584" s="250"/>
      <c r="AT584" s="251" t="s">
        <v>162</v>
      </c>
      <c r="AU584" s="251" t="s">
        <v>85</v>
      </c>
      <c r="AV584" s="15" t="s">
        <v>160</v>
      </c>
      <c r="AW584" s="15" t="s">
        <v>31</v>
      </c>
      <c r="AX584" s="15" t="s">
        <v>83</v>
      </c>
      <c r="AY584" s="251" t="s">
        <v>153</v>
      </c>
    </row>
    <row r="585" spans="1:65" s="2" customFormat="1" ht="21.75" customHeight="1">
      <c r="A585" s="35"/>
      <c r="B585" s="36"/>
      <c r="C585" s="205" t="s">
        <v>680</v>
      </c>
      <c r="D585" s="205" t="s">
        <v>156</v>
      </c>
      <c r="E585" s="206" t="s">
        <v>681</v>
      </c>
      <c r="F585" s="207" t="s">
        <v>682</v>
      </c>
      <c r="G585" s="208" t="s">
        <v>187</v>
      </c>
      <c r="H585" s="209">
        <v>1045.164</v>
      </c>
      <c r="I585" s="210"/>
      <c r="J585" s="211">
        <f>ROUND(I585*H585,2)</f>
        <v>0</v>
      </c>
      <c r="K585" s="212"/>
      <c r="L585" s="40"/>
      <c r="M585" s="213" t="s">
        <v>1</v>
      </c>
      <c r="N585" s="214" t="s">
        <v>40</v>
      </c>
      <c r="O585" s="72"/>
      <c r="P585" s="215">
        <f>O585*H585</f>
        <v>0</v>
      </c>
      <c r="Q585" s="215">
        <v>0</v>
      </c>
      <c r="R585" s="215">
        <f>Q585*H585</f>
        <v>0</v>
      </c>
      <c r="S585" s="215">
        <v>0.016</v>
      </c>
      <c r="T585" s="216">
        <f>S585*H585</f>
        <v>16.722624</v>
      </c>
      <c r="U585" s="35"/>
      <c r="V585" s="35"/>
      <c r="W585" s="35"/>
      <c r="X585" s="35"/>
      <c r="Y585" s="35"/>
      <c r="Z585" s="35"/>
      <c r="AA585" s="35"/>
      <c r="AB585" s="35"/>
      <c r="AC585" s="35"/>
      <c r="AD585" s="35"/>
      <c r="AE585" s="35"/>
      <c r="AR585" s="217" t="s">
        <v>160</v>
      </c>
      <c r="AT585" s="217" t="s">
        <v>156</v>
      </c>
      <c r="AU585" s="217" t="s">
        <v>85</v>
      </c>
      <c r="AY585" s="18" t="s">
        <v>153</v>
      </c>
      <c r="BE585" s="218">
        <f>IF(N585="základní",J585,0)</f>
        <v>0</v>
      </c>
      <c r="BF585" s="218">
        <f>IF(N585="snížená",J585,0)</f>
        <v>0</v>
      </c>
      <c r="BG585" s="218">
        <f>IF(N585="zákl. přenesená",J585,0)</f>
        <v>0</v>
      </c>
      <c r="BH585" s="218">
        <f>IF(N585="sníž. přenesená",J585,0)</f>
        <v>0</v>
      </c>
      <c r="BI585" s="218">
        <f>IF(N585="nulová",J585,0)</f>
        <v>0</v>
      </c>
      <c r="BJ585" s="18" t="s">
        <v>83</v>
      </c>
      <c r="BK585" s="218">
        <f>ROUND(I585*H585,2)</f>
        <v>0</v>
      </c>
      <c r="BL585" s="18" t="s">
        <v>160</v>
      </c>
      <c r="BM585" s="217" t="s">
        <v>683</v>
      </c>
    </row>
    <row r="586" spans="2:51" s="13" customFormat="1" ht="12">
      <c r="B586" s="219"/>
      <c r="C586" s="220"/>
      <c r="D586" s="221" t="s">
        <v>162</v>
      </c>
      <c r="E586" s="222" t="s">
        <v>1</v>
      </c>
      <c r="F586" s="223" t="s">
        <v>684</v>
      </c>
      <c r="G586" s="220"/>
      <c r="H586" s="222" t="s">
        <v>1</v>
      </c>
      <c r="I586" s="224"/>
      <c r="J586" s="220"/>
      <c r="K586" s="220"/>
      <c r="L586" s="225"/>
      <c r="M586" s="226"/>
      <c r="N586" s="227"/>
      <c r="O586" s="227"/>
      <c r="P586" s="227"/>
      <c r="Q586" s="227"/>
      <c r="R586" s="227"/>
      <c r="S586" s="227"/>
      <c r="T586" s="228"/>
      <c r="AT586" s="229" t="s">
        <v>162</v>
      </c>
      <c r="AU586" s="229" t="s">
        <v>85</v>
      </c>
      <c r="AV586" s="13" t="s">
        <v>83</v>
      </c>
      <c r="AW586" s="13" t="s">
        <v>31</v>
      </c>
      <c r="AX586" s="13" t="s">
        <v>75</v>
      </c>
      <c r="AY586" s="229" t="s">
        <v>153</v>
      </c>
    </row>
    <row r="587" spans="2:51" s="14" customFormat="1" ht="12">
      <c r="B587" s="230"/>
      <c r="C587" s="231"/>
      <c r="D587" s="221" t="s">
        <v>162</v>
      </c>
      <c r="E587" s="232" t="s">
        <v>1</v>
      </c>
      <c r="F587" s="233" t="s">
        <v>317</v>
      </c>
      <c r="G587" s="231"/>
      <c r="H587" s="234">
        <v>2.555</v>
      </c>
      <c r="I587" s="235"/>
      <c r="J587" s="231"/>
      <c r="K587" s="231"/>
      <c r="L587" s="236"/>
      <c r="M587" s="237"/>
      <c r="N587" s="238"/>
      <c r="O587" s="238"/>
      <c r="P587" s="238"/>
      <c r="Q587" s="238"/>
      <c r="R587" s="238"/>
      <c r="S587" s="238"/>
      <c r="T587" s="239"/>
      <c r="AT587" s="240" t="s">
        <v>162</v>
      </c>
      <c r="AU587" s="240" t="s">
        <v>85</v>
      </c>
      <c r="AV587" s="14" t="s">
        <v>85</v>
      </c>
      <c r="AW587" s="14" t="s">
        <v>31</v>
      </c>
      <c r="AX587" s="14" t="s">
        <v>75</v>
      </c>
      <c r="AY587" s="240" t="s">
        <v>153</v>
      </c>
    </row>
    <row r="588" spans="2:51" s="13" customFormat="1" ht="12">
      <c r="B588" s="219"/>
      <c r="C588" s="220"/>
      <c r="D588" s="221" t="s">
        <v>162</v>
      </c>
      <c r="E588" s="222" t="s">
        <v>1</v>
      </c>
      <c r="F588" s="223" t="s">
        <v>685</v>
      </c>
      <c r="G588" s="220"/>
      <c r="H588" s="222" t="s">
        <v>1</v>
      </c>
      <c r="I588" s="224"/>
      <c r="J588" s="220"/>
      <c r="K588" s="220"/>
      <c r="L588" s="225"/>
      <c r="M588" s="226"/>
      <c r="N588" s="227"/>
      <c r="O588" s="227"/>
      <c r="P588" s="227"/>
      <c r="Q588" s="227"/>
      <c r="R588" s="227"/>
      <c r="S588" s="227"/>
      <c r="T588" s="228"/>
      <c r="AT588" s="229" t="s">
        <v>162</v>
      </c>
      <c r="AU588" s="229" t="s">
        <v>85</v>
      </c>
      <c r="AV588" s="13" t="s">
        <v>83</v>
      </c>
      <c r="AW588" s="13" t="s">
        <v>31</v>
      </c>
      <c r="AX588" s="13" t="s">
        <v>75</v>
      </c>
      <c r="AY588" s="229" t="s">
        <v>153</v>
      </c>
    </row>
    <row r="589" spans="2:51" s="14" customFormat="1" ht="12">
      <c r="B589" s="230"/>
      <c r="C589" s="231"/>
      <c r="D589" s="221" t="s">
        <v>162</v>
      </c>
      <c r="E589" s="232" t="s">
        <v>1</v>
      </c>
      <c r="F589" s="233" t="s">
        <v>499</v>
      </c>
      <c r="G589" s="231"/>
      <c r="H589" s="234">
        <v>1008.291</v>
      </c>
      <c r="I589" s="235"/>
      <c r="J589" s="231"/>
      <c r="K589" s="231"/>
      <c r="L589" s="236"/>
      <c r="M589" s="237"/>
      <c r="N589" s="238"/>
      <c r="O589" s="238"/>
      <c r="P589" s="238"/>
      <c r="Q589" s="238"/>
      <c r="R589" s="238"/>
      <c r="S589" s="238"/>
      <c r="T589" s="239"/>
      <c r="AT589" s="240" t="s">
        <v>162</v>
      </c>
      <c r="AU589" s="240" t="s">
        <v>85</v>
      </c>
      <c r="AV589" s="14" t="s">
        <v>85</v>
      </c>
      <c r="AW589" s="14" t="s">
        <v>31</v>
      </c>
      <c r="AX589" s="14" t="s">
        <v>75</v>
      </c>
      <c r="AY589" s="240" t="s">
        <v>153</v>
      </c>
    </row>
    <row r="590" spans="2:51" s="14" customFormat="1" ht="12">
      <c r="B590" s="230"/>
      <c r="C590" s="231"/>
      <c r="D590" s="221" t="s">
        <v>162</v>
      </c>
      <c r="E590" s="232" t="s">
        <v>1</v>
      </c>
      <c r="F590" s="233" t="s">
        <v>500</v>
      </c>
      <c r="G590" s="231"/>
      <c r="H590" s="234">
        <v>34.318</v>
      </c>
      <c r="I590" s="235"/>
      <c r="J590" s="231"/>
      <c r="K590" s="231"/>
      <c r="L590" s="236"/>
      <c r="M590" s="237"/>
      <c r="N590" s="238"/>
      <c r="O590" s="238"/>
      <c r="P590" s="238"/>
      <c r="Q590" s="238"/>
      <c r="R590" s="238"/>
      <c r="S590" s="238"/>
      <c r="T590" s="239"/>
      <c r="AT590" s="240" t="s">
        <v>162</v>
      </c>
      <c r="AU590" s="240" t="s">
        <v>85</v>
      </c>
      <c r="AV590" s="14" t="s">
        <v>85</v>
      </c>
      <c r="AW590" s="14" t="s">
        <v>31</v>
      </c>
      <c r="AX590" s="14" t="s">
        <v>75</v>
      </c>
      <c r="AY590" s="240" t="s">
        <v>153</v>
      </c>
    </row>
    <row r="591" spans="2:51" s="15" customFormat="1" ht="12">
      <c r="B591" s="241"/>
      <c r="C591" s="242"/>
      <c r="D591" s="221" t="s">
        <v>162</v>
      </c>
      <c r="E591" s="243" t="s">
        <v>1</v>
      </c>
      <c r="F591" s="244" t="s">
        <v>169</v>
      </c>
      <c r="G591" s="242"/>
      <c r="H591" s="245">
        <v>1045.164</v>
      </c>
      <c r="I591" s="246"/>
      <c r="J591" s="242"/>
      <c r="K591" s="242"/>
      <c r="L591" s="247"/>
      <c r="M591" s="248"/>
      <c r="N591" s="249"/>
      <c r="O591" s="249"/>
      <c r="P591" s="249"/>
      <c r="Q591" s="249"/>
      <c r="R591" s="249"/>
      <c r="S591" s="249"/>
      <c r="T591" s="250"/>
      <c r="AT591" s="251" t="s">
        <v>162</v>
      </c>
      <c r="AU591" s="251" t="s">
        <v>85</v>
      </c>
      <c r="AV591" s="15" t="s">
        <v>160</v>
      </c>
      <c r="AW591" s="15" t="s">
        <v>31</v>
      </c>
      <c r="AX591" s="15" t="s">
        <v>83</v>
      </c>
      <c r="AY591" s="251" t="s">
        <v>153</v>
      </c>
    </row>
    <row r="592" spans="2:63" s="12" customFormat="1" ht="22.9" customHeight="1">
      <c r="B592" s="189"/>
      <c r="C592" s="190"/>
      <c r="D592" s="191" t="s">
        <v>74</v>
      </c>
      <c r="E592" s="203" t="s">
        <v>686</v>
      </c>
      <c r="F592" s="203" t="s">
        <v>687</v>
      </c>
      <c r="G592" s="190"/>
      <c r="H592" s="190"/>
      <c r="I592" s="193"/>
      <c r="J592" s="204">
        <f>BK592</f>
        <v>0</v>
      </c>
      <c r="K592" s="190"/>
      <c r="L592" s="195"/>
      <c r="M592" s="196"/>
      <c r="N592" s="197"/>
      <c r="O592" s="197"/>
      <c r="P592" s="198">
        <f>SUM(P593:P597)</f>
        <v>0</v>
      </c>
      <c r="Q592" s="197"/>
      <c r="R592" s="198">
        <f>SUM(R593:R597)</f>
        <v>0</v>
      </c>
      <c r="S592" s="197"/>
      <c r="T592" s="199">
        <f>SUM(T593:T597)</f>
        <v>0</v>
      </c>
      <c r="AR592" s="200" t="s">
        <v>83</v>
      </c>
      <c r="AT592" s="201" t="s">
        <v>74</v>
      </c>
      <c r="AU592" s="201" t="s">
        <v>83</v>
      </c>
      <c r="AY592" s="200" t="s">
        <v>153</v>
      </c>
      <c r="BK592" s="202">
        <f>SUM(BK593:BK597)</f>
        <v>0</v>
      </c>
    </row>
    <row r="593" spans="1:65" s="2" customFormat="1" ht="21.75" customHeight="1">
      <c r="A593" s="35"/>
      <c r="B593" s="36"/>
      <c r="C593" s="205" t="s">
        <v>688</v>
      </c>
      <c r="D593" s="205" t="s">
        <v>156</v>
      </c>
      <c r="E593" s="206" t="s">
        <v>689</v>
      </c>
      <c r="F593" s="207" t="s">
        <v>690</v>
      </c>
      <c r="G593" s="208" t="s">
        <v>172</v>
      </c>
      <c r="H593" s="209">
        <v>28.452</v>
      </c>
      <c r="I593" s="210"/>
      <c r="J593" s="211">
        <f>ROUND(I593*H593,2)</f>
        <v>0</v>
      </c>
      <c r="K593" s="212"/>
      <c r="L593" s="40"/>
      <c r="M593" s="213" t="s">
        <v>1</v>
      </c>
      <c r="N593" s="214" t="s">
        <v>40</v>
      </c>
      <c r="O593" s="72"/>
      <c r="P593" s="215">
        <f>O593*H593</f>
        <v>0</v>
      </c>
      <c r="Q593" s="215">
        <v>0</v>
      </c>
      <c r="R593" s="215">
        <f>Q593*H593</f>
        <v>0</v>
      </c>
      <c r="S593" s="215">
        <v>0</v>
      </c>
      <c r="T593" s="216">
        <f>S593*H593</f>
        <v>0</v>
      </c>
      <c r="U593" s="35"/>
      <c r="V593" s="35"/>
      <c r="W593" s="35"/>
      <c r="X593" s="35"/>
      <c r="Y593" s="35"/>
      <c r="Z593" s="35"/>
      <c r="AA593" s="35"/>
      <c r="AB593" s="35"/>
      <c r="AC593" s="35"/>
      <c r="AD593" s="35"/>
      <c r="AE593" s="35"/>
      <c r="AR593" s="217" t="s">
        <v>160</v>
      </c>
      <c r="AT593" s="217" t="s">
        <v>156</v>
      </c>
      <c r="AU593" s="217" t="s">
        <v>85</v>
      </c>
      <c r="AY593" s="18" t="s">
        <v>153</v>
      </c>
      <c r="BE593" s="218">
        <f>IF(N593="základní",J593,0)</f>
        <v>0</v>
      </c>
      <c r="BF593" s="218">
        <f>IF(N593="snížená",J593,0)</f>
        <v>0</v>
      </c>
      <c r="BG593" s="218">
        <f>IF(N593="zákl. přenesená",J593,0)</f>
        <v>0</v>
      </c>
      <c r="BH593" s="218">
        <f>IF(N593="sníž. přenesená",J593,0)</f>
        <v>0</v>
      </c>
      <c r="BI593" s="218">
        <f>IF(N593="nulová",J593,0)</f>
        <v>0</v>
      </c>
      <c r="BJ593" s="18" t="s">
        <v>83</v>
      </c>
      <c r="BK593" s="218">
        <f>ROUND(I593*H593,2)</f>
        <v>0</v>
      </c>
      <c r="BL593" s="18" t="s">
        <v>160</v>
      </c>
      <c r="BM593" s="217" t="s">
        <v>691</v>
      </c>
    </row>
    <row r="594" spans="1:65" s="2" customFormat="1" ht="21.75" customHeight="1">
      <c r="A594" s="35"/>
      <c r="B594" s="36"/>
      <c r="C594" s="205" t="s">
        <v>692</v>
      </c>
      <c r="D594" s="205" t="s">
        <v>156</v>
      </c>
      <c r="E594" s="206" t="s">
        <v>693</v>
      </c>
      <c r="F594" s="207" t="s">
        <v>694</v>
      </c>
      <c r="G594" s="208" t="s">
        <v>172</v>
      </c>
      <c r="H594" s="209">
        <v>28.452</v>
      </c>
      <c r="I594" s="210"/>
      <c r="J594" s="211">
        <f>ROUND(I594*H594,2)</f>
        <v>0</v>
      </c>
      <c r="K594" s="212"/>
      <c r="L594" s="40"/>
      <c r="M594" s="213" t="s">
        <v>1</v>
      </c>
      <c r="N594" s="214" t="s">
        <v>40</v>
      </c>
      <c r="O594" s="72"/>
      <c r="P594" s="215">
        <f>O594*H594</f>
        <v>0</v>
      </c>
      <c r="Q594" s="215">
        <v>0</v>
      </c>
      <c r="R594" s="215">
        <f>Q594*H594</f>
        <v>0</v>
      </c>
      <c r="S594" s="215">
        <v>0</v>
      </c>
      <c r="T594" s="216">
        <f>S594*H594</f>
        <v>0</v>
      </c>
      <c r="U594" s="35"/>
      <c r="V594" s="35"/>
      <c r="W594" s="35"/>
      <c r="X594" s="35"/>
      <c r="Y594" s="35"/>
      <c r="Z594" s="35"/>
      <c r="AA594" s="35"/>
      <c r="AB594" s="35"/>
      <c r="AC594" s="35"/>
      <c r="AD594" s="35"/>
      <c r="AE594" s="35"/>
      <c r="AR594" s="217" t="s">
        <v>160</v>
      </c>
      <c r="AT594" s="217" t="s">
        <v>156</v>
      </c>
      <c r="AU594" s="217" t="s">
        <v>85</v>
      </c>
      <c r="AY594" s="18" t="s">
        <v>153</v>
      </c>
      <c r="BE594" s="218">
        <f>IF(N594="základní",J594,0)</f>
        <v>0</v>
      </c>
      <c r="BF594" s="218">
        <f>IF(N594="snížená",J594,0)</f>
        <v>0</v>
      </c>
      <c r="BG594" s="218">
        <f>IF(N594="zákl. přenesená",J594,0)</f>
        <v>0</v>
      </c>
      <c r="BH594" s="218">
        <f>IF(N594="sníž. přenesená",J594,0)</f>
        <v>0</v>
      </c>
      <c r="BI594" s="218">
        <f>IF(N594="nulová",J594,0)</f>
        <v>0</v>
      </c>
      <c r="BJ594" s="18" t="s">
        <v>83</v>
      </c>
      <c r="BK594" s="218">
        <f>ROUND(I594*H594,2)</f>
        <v>0</v>
      </c>
      <c r="BL594" s="18" t="s">
        <v>160</v>
      </c>
      <c r="BM594" s="217" t="s">
        <v>695</v>
      </c>
    </row>
    <row r="595" spans="1:65" s="2" customFormat="1" ht="21.75" customHeight="1">
      <c r="A595" s="35"/>
      <c r="B595" s="36"/>
      <c r="C595" s="205" t="s">
        <v>696</v>
      </c>
      <c r="D595" s="205" t="s">
        <v>156</v>
      </c>
      <c r="E595" s="206" t="s">
        <v>697</v>
      </c>
      <c r="F595" s="207" t="s">
        <v>698</v>
      </c>
      <c r="G595" s="208" t="s">
        <v>172</v>
      </c>
      <c r="H595" s="209">
        <v>398.328</v>
      </c>
      <c r="I595" s="210"/>
      <c r="J595" s="211">
        <f>ROUND(I595*H595,2)</f>
        <v>0</v>
      </c>
      <c r="K595" s="212"/>
      <c r="L595" s="40"/>
      <c r="M595" s="213" t="s">
        <v>1</v>
      </c>
      <c r="N595" s="214" t="s">
        <v>40</v>
      </c>
      <c r="O595" s="72"/>
      <c r="P595" s="215">
        <f>O595*H595</f>
        <v>0</v>
      </c>
      <c r="Q595" s="215">
        <v>0</v>
      </c>
      <c r="R595" s="215">
        <f>Q595*H595</f>
        <v>0</v>
      </c>
      <c r="S595" s="215">
        <v>0</v>
      </c>
      <c r="T595" s="216">
        <f>S595*H595</f>
        <v>0</v>
      </c>
      <c r="U595" s="35"/>
      <c r="V595" s="35"/>
      <c r="W595" s="35"/>
      <c r="X595" s="35"/>
      <c r="Y595" s="35"/>
      <c r="Z595" s="35"/>
      <c r="AA595" s="35"/>
      <c r="AB595" s="35"/>
      <c r="AC595" s="35"/>
      <c r="AD595" s="35"/>
      <c r="AE595" s="35"/>
      <c r="AR595" s="217" t="s">
        <v>160</v>
      </c>
      <c r="AT595" s="217" t="s">
        <v>156</v>
      </c>
      <c r="AU595" s="217" t="s">
        <v>85</v>
      </c>
      <c r="AY595" s="18" t="s">
        <v>153</v>
      </c>
      <c r="BE595" s="218">
        <f>IF(N595="základní",J595,0)</f>
        <v>0</v>
      </c>
      <c r="BF595" s="218">
        <f>IF(N595="snížená",J595,0)</f>
        <v>0</v>
      </c>
      <c r="BG595" s="218">
        <f>IF(N595="zákl. přenesená",J595,0)</f>
        <v>0</v>
      </c>
      <c r="BH595" s="218">
        <f>IF(N595="sníž. přenesená",J595,0)</f>
        <v>0</v>
      </c>
      <c r="BI595" s="218">
        <f>IF(N595="nulová",J595,0)</f>
        <v>0</v>
      </c>
      <c r="BJ595" s="18" t="s">
        <v>83</v>
      </c>
      <c r="BK595" s="218">
        <f>ROUND(I595*H595,2)</f>
        <v>0</v>
      </c>
      <c r="BL595" s="18" t="s">
        <v>160</v>
      </c>
      <c r="BM595" s="217" t="s">
        <v>699</v>
      </c>
    </row>
    <row r="596" spans="2:51" s="14" customFormat="1" ht="12">
      <c r="B596" s="230"/>
      <c r="C596" s="231"/>
      <c r="D596" s="221" t="s">
        <v>162</v>
      </c>
      <c r="E596" s="231"/>
      <c r="F596" s="233" t="s">
        <v>700</v>
      </c>
      <c r="G596" s="231"/>
      <c r="H596" s="234">
        <v>398.328</v>
      </c>
      <c r="I596" s="235"/>
      <c r="J596" s="231"/>
      <c r="K596" s="231"/>
      <c r="L596" s="236"/>
      <c r="M596" s="237"/>
      <c r="N596" s="238"/>
      <c r="O596" s="238"/>
      <c r="P596" s="238"/>
      <c r="Q596" s="238"/>
      <c r="R596" s="238"/>
      <c r="S596" s="238"/>
      <c r="T596" s="239"/>
      <c r="AT596" s="240" t="s">
        <v>162</v>
      </c>
      <c r="AU596" s="240" t="s">
        <v>85</v>
      </c>
      <c r="AV596" s="14" t="s">
        <v>85</v>
      </c>
      <c r="AW596" s="14" t="s">
        <v>4</v>
      </c>
      <c r="AX596" s="14" t="s">
        <v>83</v>
      </c>
      <c r="AY596" s="240" t="s">
        <v>153</v>
      </c>
    </row>
    <row r="597" spans="1:65" s="2" customFormat="1" ht="21.75" customHeight="1">
      <c r="A597" s="35"/>
      <c r="B597" s="36"/>
      <c r="C597" s="205" t="s">
        <v>701</v>
      </c>
      <c r="D597" s="205" t="s">
        <v>156</v>
      </c>
      <c r="E597" s="206" t="s">
        <v>702</v>
      </c>
      <c r="F597" s="207" t="s">
        <v>703</v>
      </c>
      <c r="G597" s="208" t="s">
        <v>172</v>
      </c>
      <c r="H597" s="209">
        <v>28.452</v>
      </c>
      <c r="I597" s="210"/>
      <c r="J597" s="211">
        <f>ROUND(I597*H597,2)</f>
        <v>0</v>
      </c>
      <c r="K597" s="212"/>
      <c r="L597" s="40"/>
      <c r="M597" s="213" t="s">
        <v>1</v>
      </c>
      <c r="N597" s="214" t="s">
        <v>40</v>
      </c>
      <c r="O597" s="72"/>
      <c r="P597" s="215">
        <f>O597*H597</f>
        <v>0</v>
      </c>
      <c r="Q597" s="215">
        <v>0</v>
      </c>
      <c r="R597" s="215">
        <f>Q597*H597</f>
        <v>0</v>
      </c>
      <c r="S597" s="215">
        <v>0</v>
      </c>
      <c r="T597" s="216">
        <f>S597*H597</f>
        <v>0</v>
      </c>
      <c r="U597" s="35"/>
      <c r="V597" s="35"/>
      <c r="W597" s="35"/>
      <c r="X597" s="35"/>
      <c r="Y597" s="35"/>
      <c r="Z597" s="35"/>
      <c r="AA597" s="35"/>
      <c r="AB597" s="35"/>
      <c r="AC597" s="35"/>
      <c r="AD597" s="35"/>
      <c r="AE597" s="35"/>
      <c r="AR597" s="217" t="s">
        <v>160</v>
      </c>
      <c r="AT597" s="217" t="s">
        <v>156</v>
      </c>
      <c r="AU597" s="217" t="s">
        <v>85</v>
      </c>
      <c r="AY597" s="18" t="s">
        <v>153</v>
      </c>
      <c r="BE597" s="218">
        <f>IF(N597="základní",J597,0)</f>
        <v>0</v>
      </c>
      <c r="BF597" s="218">
        <f>IF(N597="snížená",J597,0)</f>
        <v>0</v>
      </c>
      <c r="BG597" s="218">
        <f>IF(N597="zákl. přenesená",J597,0)</f>
        <v>0</v>
      </c>
      <c r="BH597" s="218">
        <f>IF(N597="sníž. přenesená",J597,0)</f>
        <v>0</v>
      </c>
      <c r="BI597" s="218">
        <f>IF(N597="nulová",J597,0)</f>
        <v>0</v>
      </c>
      <c r="BJ597" s="18" t="s">
        <v>83</v>
      </c>
      <c r="BK597" s="218">
        <f>ROUND(I597*H597,2)</f>
        <v>0</v>
      </c>
      <c r="BL597" s="18" t="s">
        <v>160</v>
      </c>
      <c r="BM597" s="217" t="s">
        <v>704</v>
      </c>
    </row>
    <row r="598" spans="2:63" s="12" customFormat="1" ht="22.9" customHeight="1">
      <c r="B598" s="189"/>
      <c r="C598" s="190"/>
      <c r="D598" s="191" t="s">
        <v>74</v>
      </c>
      <c r="E598" s="203" t="s">
        <v>705</v>
      </c>
      <c r="F598" s="203" t="s">
        <v>706</v>
      </c>
      <c r="G598" s="190"/>
      <c r="H598" s="190"/>
      <c r="I598" s="193"/>
      <c r="J598" s="204">
        <f>BK598</f>
        <v>0</v>
      </c>
      <c r="K598" s="190"/>
      <c r="L598" s="195"/>
      <c r="M598" s="196"/>
      <c r="N598" s="197"/>
      <c r="O598" s="197"/>
      <c r="P598" s="198">
        <f>P599</f>
        <v>0</v>
      </c>
      <c r="Q598" s="197"/>
      <c r="R598" s="198">
        <f>R599</f>
        <v>0</v>
      </c>
      <c r="S598" s="197"/>
      <c r="T598" s="199">
        <f>T599</f>
        <v>0</v>
      </c>
      <c r="AR598" s="200" t="s">
        <v>83</v>
      </c>
      <c r="AT598" s="201" t="s">
        <v>74</v>
      </c>
      <c r="AU598" s="201" t="s">
        <v>83</v>
      </c>
      <c r="AY598" s="200" t="s">
        <v>153</v>
      </c>
      <c r="BK598" s="202">
        <f>BK599</f>
        <v>0</v>
      </c>
    </row>
    <row r="599" spans="1:65" s="2" customFormat="1" ht="21.75" customHeight="1">
      <c r="A599" s="35"/>
      <c r="B599" s="36"/>
      <c r="C599" s="205" t="s">
        <v>707</v>
      </c>
      <c r="D599" s="205" t="s">
        <v>156</v>
      </c>
      <c r="E599" s="206" t="s">
        <v>708</v>
      </c>
      <c r="F599" s="207" t="s">
        <v>709</v>
      </c>
      <c r="G599" s="208" t="s">
        <v>172</v>
      </c>
      <c r="H599" s="209">
        <v>44.36</v>
      </c>
      <c r="I599" s="210"/>
      <c r="J599" s="211">
        <f>ROUND(I599*H599,2)</f>
        <v>0</v>
      </c>
      <c r="K599" s="212"/>
      <c r="L599" s="40"/>
      <c r="M599" s="213" t="s">
        <v>1</v>
      </c>
      <c r="N599" s="214" t="s">
        <v>40</v>
      </c>
      <c r="O599" s="72"/>
      <c r="P599" s="215">
        <f>O599*H599</f>
        <v>0</v>
      </c>
      <c r="Q599" s="215">
        <v>0</v>
      </c>
      <c r="R599" s="215">
        <f>Q599*H599</f>
        <v>0</v>
      </c>
      <c r="S599" s="215">
        <v>0</v>
      </c>
      <c r="T599" s="216">
        <f>S599*H599</f>
        <v>0</v>
      </c>
      <c r="U599" s="35"/>
      <c r="V599" s="35"/>
      <c r="W599" s="35"/>
      <c r="X599" s="35"/>
      <c r="Y599" s="35"/>
      <c r="Z599" s="35"/>
      <c r="AA599" s="35"/>
      <c r="AB599" s="35"/>
      <c r="AC599" s="35"/>
      <c r="AD599" s="35"/>
      <c r="AE599" s="35"/>
      <c r="AR599" s="217" t="s">
        <v>160</v>
      </c>
      <c r="AT599" s="217" t="s">
        <v>156</v>
      </c>
      <c r="AU599" s="217" t="s">
        <v>85</v>
      </c>
      <c r="AY599" s="18" t="s">
        <v>153</v>
      </c>
      <c r="BE599" s="218">
        <f>IF(N599="základní",J599,0)</f>
        <v>0</v>
      </c>
      <c r="BF599" s="218">
        <f>IF(N599="snížená",J599,0)</f>
        <v>0</v>
      </c>
      <c r="BG599" s="218">
        <f>IF(N599="zákl. přenesená",J599,0)</f>
        <v>0</v>
      </c>
      <c r="BH599" s="218">
        <f>IF(N599="sníž. přenesená",J599,0)</f>
        <v>0</v>
      </c>
      <c r="BI599" s="218">
        <f>IF(N599="nulová",J599,0)</f>
        <v>0</v>
      </c>
      <c r="BJ599" s="18" t="s">
        <v>83</v>
      </c>
      <c r="BK599" s="218">
        <f>ROUND(I599*H599,2)</f>
        <v>0</v>
      </c>
      <c r="BL599" s="18" t="s">
        <v>160</v>
      </c>
      <c r="BM599" s="217" t="s">
        <v>710</v>
      </c>
    </row>
    <row r="600" spans="2:63" s="12" customFormat="1" ht="25.9" customHeight="1">
      <c r="B600" s="189"/>
      <c r="C600" s="190"/>
      <c r="D600" s="191" t="s">
        <v>74</v>
      </c>
      <c r="E600" s="192" t="s">
        <v>711</v>
      </c>
      <c r="F600" s="192" t="s">
        <v>712</v>
      </c>
      <c r="G600" s="190"/>
      <c r="H600" s="190"/>
      <c r="I600" s="193"/>
      <c r="J600" s="194">
        <f>BK600</f>
        <v>0</v>
      </c>
      <c r="K600" s="190"/>
      <c r="L600" s="195"/>
      <c r="M600" s="196"/>
      <c r="N600" s="197"/>
      <c r="O600" s="197"/>
      <c r="P600" s="198">
        <f>P601+P611+P624+P631+P633+P635+P673+P741+P799+P811+P860+P876</f>
        <v>0</v>
      </c>
      <c r="Q600" s="197"/>
      <c r="R600" s="198">
        <f>R601+R611+R624+R631+R633+R635+R673+R741+R799+R811+R860+R876</f>
        <v>5.20601856</v>
      </c>
      <c r="S600" s="197"/>
      <c r="T600" s="199">
        <f>T601+T611+T624+T631+T633+T635+T673+T741+T799+T811+T860+T876</f>
        <v>0.47417956</v>
      </c>
      <c r="AR600" s="200" t="s">
        <v>85</v>
      </c>
      <c r="AT600" s="201" t="s">
        <v>74</v>
      </c>
      <c r="AU600" s="201" t="s">
        <v>75</v>
      </c>
      <c r="AY600" s="200" t="s">
        <v>153</v>
      </c>
      <c r="BK600" s="202">
        <f>BK601+BK611+BK624+BK631+BK633+BK635+BK673+BK741+BK799+BK811+BK860+BK876</f>
        <v>0</v>
      </c>
    </row>
    <row r="601" spans="2:63" s="12" customFormat="1" ht="22.9" customHeight="1">
      <c r="B601" s="189"/>
      <c r="C601" s="190"/>
      <c r="D601" s="191" t="s">
        <v>74</v>
      </c>
      <c r="E601" s="203" t="s">
        <v>713</v>
      </c>
      <c r="F601" s="203" t="s">
        <v>714</v>
      </c>
      <c r="G601" s="190"/>
      <c r="H601" s="190"/>
      <c r="I601" s="193"/>
      <c r="J601" s="204">
        <f>BK601</f>
        <v>0</v>
      </c>
      <c r="K601" s="190"/>
      <c r="L601" s="195"/>
      <c r="M601" s="196"/>
      <c r="N601" s="197"/>
      <c r="O601" s="197"/>
      <c r="P601" s="198">
        <f>SUM(P602:P610)</f>
        <v>0</v>
      </c>
      <c r="Q601" s="197"/>
      <c r="R601" s="198">
        <f>SUM(R602:R610)</f>
        <v>0.048684000000000005</v>
      </c>
      <c r="S601" s="197"/>
      <c r="T601" s="199">
        <f>SUM(T602:T610)</f>
        <v>0</v>
      </c>
      <c r="AR601" s="200" t="s">
        <v>85</v>
      </c>
      <c r="AT601" s="201" t="s">
        <v>74</v>
      </c>
      <c r="AU601" s="201" t="s">
        <v>83</v>
      </c>
      <c r="AY601" s="200" t="s">
        <v>153</v>
      </c>
      <c r="BK601" s="202">
        <f>SUM(BK602:BK610)</f>
        <v>0</v>
      </c>
    </row>
    <row r="602" spans="1:65" s="2" customFormat="1" ht="21.75" customHeight="1">
      <c r="A602" s="35"/>
      <c r="B602" s="36"/>
      <c r="C602" s="205" t="s">
        <v>715</v>
      </c>
      <c r="D602" s="205" t="s">
        <v>156</v>
      </c>
      <c r="E602" s="206" t="s">
        <v>716</v>
      </c>
      <c r="F602" s="207" t="s">
        <v>717</v>
      </c>
      <c r="G602" s="208" t="s">
        <v>187</v>
      </c>
      <c r="H602" s="209">
        <v>7.063</v>
      </c>
      <c r="I602" s="210"/>
      <c r="J602" s="211">
        <f>ROUND(I602*H602,2)</f>
        <v>0</v>
      </c>
      <c r="K602" s="212"/>
      <c r="L602" s="40"/>
      <c r="M602" s="213" t="s">
        <v>1</v>
      </c>
      <c r="N602" s="214" t="s">
        <v>40</v>
      </c>
      <c r="O602" s="72"/>
      <c r="P602" s="215">
        <f>O602*H602</f>
        <v>0</v>
      </c>
      <c r="Q602" s="215">
        <v>0</v>
      </c>
      <c r="R602" s="215">
        <f>Q602*H602</f>
        <v>0</v>
      </c>
      <c r="S602" s="215">
        <v>0</v>
      </c>
      <c r="T602" s="216">
        <f>S602*H602</f>
        <v>0</v>
      </c>
      <c r="U602" s="35"/>
      <c r="V602" s="35"/>
      <c r="W602" s="35"/>
      <c r="X602" s="35"/>
      <c r="Y602" s="35"/>
      <c r="Z602" s="35"/>
      <c r="AA602" s="35"/>
      <c r="AB602" s="35"/>
      <c r="AC602" s="35"/>
      <c r="AD602" s="35"/>
      <c r="AE602" s="35"/>
      <c r="AR602" s="217" t="s">
        <v>303</v>
      </c>
      <c r="AT602" s="217" t="s">
        <v>156</v>
      </c>
      <c r="AU602" s="217" t="s">
        <v>85</v>
      </c>
      <c r="AY602" s="18" t="s">
        <v>153</v>
      </c>
      <c r="BE602" s="218">
        <f>IF(N602="základní",J602,0)</f>
        <v>0</v>
      </c>
      <c r="BF602" s="218">
        <f>IF(N602="snížená",J602,0)</f>
        <v>0</v>
      </c>
      <c r="BG602" s="218">
        <f>IF(N602="zákl. přenesená",J602,0)</f>
        <v>0</v>
      </c>
      <c r="BH602" s="218">
        <f>IF(N602="sníž. přenesená",J602,0)</f>
        <v>0</v>
      </c>
      <c r="BI602" s="218">
        <f>IF(N602="nulová",J602,0)</f>
        <v>0</v>
      </c>
      <c r="BJ602" s="18" t="s">
        <v>83</v>
      </c>
      <c r="BK602" s="218">
        <f>ROUND(I602*H602,2)</f>
        <v>0</v>
      </c>
      <c r="BL602" s="18" t="s">
        <v>303</v>
      </c>
      <c r="BM602" s="217" t="s">
        <v>718</v>
      </c>
    </row>
    <row r="603" spans="2:51" s="13" customFormat="1" ht="12">
      <c r="B603" s="219"/>
      <c r="C603" s="220"/>
      <c r="D603" s="221" t="s">
        <v>162</v>
      </c>
      <c r="E603" s="222" t="s">
        <v>1</v>
      </c>
      <c r="F603" s="223" t="s">
        <v>613</v>
      </c>
      <c r="G603" s="220"/>
      <c r="H603" s="222" t="s">
        <v>1</v>
      </c>
      <c r="I603" s="224"/>
      <c r="J603" s="220"/>
      <c r="K603" s="220"/>
      <c r="L603" s="225"/>
      <c r="M603" s="226"/>
      <c r="N603" s="227"/>
      <c r="O603" s="227"/>
      <c r="P603" s="227"/>
      <c r="Q603" s="227"/>
      <c r="R603" s="227"/>
      <c r="S603" s="227"/>
      <c r="T603" s="228"/>
      <c r="AT603" s="229" t="s">
        <v>162</v>
      </c>
      <c r="AU603" s="229" t="s">
        <v>85</v>
      </c>
      <c r="AV603" s="13" t="s">
        <v>83</v>
      </c>
      <c r="AW603" s="13" t="s">
        <v>31</v>
      </c>
      <c r="AX603" s="13" t="s">
        <v>75</v>
      </c>
      <c r="AY603" s="229" t="s">
        <v>153</v>
      </c>
    </row>
    <row r="604" spans="2:51" s="14" customFormat="1" ht="12">
      <c r="B604" s="230"/>
      <c r="C604" s="231"/>
      <c r="D604" s="221" t="s">
        <v>162</v>
      </c>
      <c r="E604" s="232" t="s">
        <v>1</v>
      </c>
      <c r="F604" s="233" t="s">
        <v>614</v>
      </c>
      <c r="G604" s="231"/>
      <c r="H604" s="234">
        <v>7.063</v>
      </c>
      <c r="I604" s="235"/>
      <c r="J604" s="231"/>
      <c r="K604" s="231"/>
      <c r="L604" s="236"/>
      <c r="M604" s="237"/>
      <c r="N604" s="238"/>
      <c r="O604" s="238"/>
      <c r="P604" s="238"/>
      <c r="Q604" s="238"/>
      <c r="R604" s="238"/>
      <c r="S604" s="238"/>
      <c r="T604" s="239"/>
      <c r="AT604" s="240" t="s">
        <v>162</v>
      </c>
      <c r="AU604" s="240" t="s">
        <v>85</v>
      </c>
      <c r="AV604" s="14" t="s">
        <v>85</v>
      </c>
      <c r="AW604" s="14" t="s">
        <v>31</v>
      </c>
      <c r="AX604" s="14" t="s">
        <v>83</v>
      </c>
      <c r="AY604" s="240" t="s">
        <v>153</v>
      </c>
    </row>
    <row r="605" spans="1:65" s="2" customFormat="1" ht="16.5" customHeight="1">
      <c r="A605" s="35"/>
      <c r="B605" s="36"/>
      <c r="C605" s="263" t="s">
        <v>719</v>
      </c>
      <c r="D605" s="263" t="s">
        <v>304</v>
      </c>
      <c r="E605" s="264" t="s">
        <v>720</v>
      </c>
      <c r="F605" s="265" t="s">
        <v>721</v>
      </c>
      <c r="G605" s="266" t="s">
        <v>172</v>
      </c>
      <c r="H605" s="267">
        <v>0.002</v>
      </c>
      <c r="I605" s="268"/>
      <c r="J605" s="269">
        <f>ROUND(I605*H605,2)</f>
        <v>0</v>
      </c>
      <c r="K605" s="270"/>
      <c r="L605" s="271"/>
      <c r="M605" s="272" t="s">
        <v>1</v>
      </c>
      <c r="N605" s="273" t="s">
        <v>40</v>
      </c>
      <c r="O605" s="72"/>
      <c r="P605" s="215">
        <f>O605*H605</f>
        <v>0</v>
      </c>
      <c r="Q605" s="215">
        <v>1</v>
      </c>
      <c r="R605" s="215">
        <f>Q605*H605</f>
        <v>0.002</v>
      </c>
      <c r="S605" s="215">
        <v>0</v>
      </c>
      <c r="T605" s="216">
        <f>S605*H605</f>
        <v>0</v>
      </c>
      <c r="U605" s="35"/>
      <c r="V605" s="35"/>
      <c r="W605" s="35"/>
      <c r="X605" s="35"/>
      <c r="Y605" s="35"/>
      <c r="Z605" s="35"/>
      <c r="AA605" s="35"/>
      <c r="AB605" s="35"/>
      <c r="AC605" s="35"/>
      <c r="AD605" s="35"/>
      <c r="AE605" s="35"/>
      <c r="AR605" s="217" t="s">
        <v>441</v>
      </c>
      <c r="AT605" s="217" t="s">
        <v>304</v>
      </c>
      <c r="AU605" s="217" t="s">
        <v>85</v>
      </c>
      <c r="AY605" s="18" t="s">
        <v>153</v>
      </c>
      <c r="BE605" s="218">
        <f>IF(N605="základní",J605,0)</f>
        <v>0</v>
      </c>
      <c r="BF605" s="218">
        <f>IF(N605="snížená",J605,0)</f>
        <v>0</v>
      </c>
      <c r="BG605" s="218">
        <f>IF(N605="zákl. přenesená",J605,0)</f>
        <v>0</v>
      </c>
      <c r="BH605" s="218">
        <f>IF(N605="sníž. přenesená",J605,0)</f>
        <v>0</v>
      </c>
      <c r="BI605" s="218">
        <f>IF(N605="nulová",J605,0)</f>
        <v>0</v>
      </c>
      <c r="BJ605" s="18" t="s">
        <v>83</v>
      </c>
      <c r="BK605" s="218">
        <f>ROUND(I605*H605,2)</f>
        <v>0</v>
      </c>
      <c r="BL605" s="18" t="s">
        <v>303</v>
      </c>
      <c r="BM605" s="217" t="s">
        <v>722</v>
      </c>
    </row>
    <row r="606" spans="2:51" s="14" customFormat="1" ht="12">
      <c r="B606" s="230"/>
      <c r="C606" s="231"/>
      <c r="D606" s="221" t="s">
        <v>162</v>
      </c>
      <c r="E606" s="231"/>
      <c r="F606" s="233" t="s">
        <v>723</v>
      </c>
      <c r="G606" s="231"/>
      <c r="H606" s="234">
        <v>0.002</v>
      </c>
      <c r="I606" s="235"/>
      <c r="J606" s="231"/>
      <c r="K606" s="231"/>
      <c r="L606" s="236"/>
      <c r="M606" s="237"/>
      <c r="N606" s="238"/>
      <c r="O606" s="238"/>
      <c r="P606" s="238"/>
      <c r="Q606" s="238"/>
      <c r="R606" s="238"/>
      <c r="S606" s="238"/>
      <c r="T606" s="239"/>
      <c r="AT606" s="240" t="s">
        <v>162</v>
      </c>
      <c r="AU606" s="240" t="s">
        <v>85</v>
      </c>
      <c r="AV606" s="14" t="s">
        <v>85</v>
      </c>
      <c r="AW606" s="14" t="s">
        <v>4</v>
      </c>
      <c r="AX606" s="14" t="s">
        <v>83</v>
      </c>
      <c r="AY606" s="240" t="s">
        <v>153</v>
      </c>
    </row>
    <row r="607" spans="1:65" s="2" customFormat="1" ht="21.75" customHeight="1">
      <c r="A607" s="35"/>
      <c r="B607" s="36"/>
      <c r="C607" s="205" t="s">
        <v>724</v>
      </c>
      <c r="D607" s="205" t="s">
        <v>156</v>
      </c>
      <c r="E607" s="206" t="s">
        <v>725</v>
      </c>
      <c r="F607" s="207" t="s">
        <v>726</v>
      </c>
      <c r="G607" s="208" t="s">
        <v>187</v>
      </c>
      <c r="H607" s="209">
        <v>7.063</v>
      </c>
      <c r="I607" s="210"/>
      <c r="J607" s="211">
        <f>ROUND(I607*H607,2)</f>
        <v>0</v>
      </c>
      <c r="K607" s="212"/>
      <c r="L607" s="40"/>
      <c r="M607" s="213" t="s">
        <v>1</v>
      </c>
      <c r="N607" s="214" t="s">
        <v>40</v>
      </c>
      <c r="O607" s="72"/>
      <c r="P607" s="215">
        <f>O607*H607</f>
        <v>0</v>
      </c>
      <c r="Q607" s="215">
        <v>0.0004</v>
      </c>
      <c r="R607" s="215">
        <f>Q607*H607</f>
        <v>0.0028252</v>
      </c>
      <c r="S607" s="215">
        <v>0</v>
      </c>
      <c r="T607" s="216">
        <f>S607*H607</f>
        <v>0</v>
      </c>
      <c r="U607" s="35"/>
      <c r="V607" s="35"/>
      <c r="W607" s="35"/>
      <c r="X607" s="35"/>
      <c r="Y607" s="35"/>
      <c r="Z607" s="35"/>
      <c r="AA607" s="35"/>
      <c r="AB607" s="35"/>
      <c r="AC607" s="35"/>
      <c r="AD607" s="35"/>
      <c r="AE607" s="35"/>
      <c r="AR607" s="217" t="s">
        <v>303</v>
      </c>
      <c r="AT607" s="217" t="s">
        <v>156</v>
      </c>
      <c r="AU607" s="217" t="s">
        <v>85</v>
      </c>
      <c r="AY607" s="18" t="s">
        <v>153</v>
      </c>
      <c r="BE607" s="218">
        <f>IF(N607="základní",J607,0)</f>
        <v>0</v>
      </c>
      <c r="BF607" s="218">
        <f>IF(N607="snížená",J607,0)</f>
        <v>0</v>
      </c>
      <c r="BG607" s="218">
        <f>IF(N607="zákl. přenesená",J607,0)</f>
        <v>0</v>
      </c>
      <c r="BH607" s="218">
        <f>IF(N607="sníž. přenesená",J607,0)</f>
        <v>0</v>
      </c>
      <c r="BI607" s="218">
        <f>IF(N607="nulová",J607,0)</f>
        <v>0</v>
      </c>
      <c r="BJ607" s="18" t="s">
        <v>83</v>
      </c>
      <c r="BK607" s="218">
        <f>ROUND(I607*H607,2)</f>
        <v>0</v>
      </c>
      <c r="BL607" s="18" t="s">
        <v>303</v>
      </c>
      <c r="BM607" s="217" t="s">
        <v>727</v>
      </c>
    </row>
    <row r="608" spans="1:65" s="2" customFormat="1" ht="33" customHeight="1">
      <c r="A608" s="35"/>
      <c r="B608" s="36"/>
      <c r="C608" s="263" t="s">
        <v>728</v>
      </c>
      <c r="D608" s="263" t="s">
        <v>304</v>
      </c>
      <c r="E608" s="264" t="s">
        <v>729</v>
      </c>
      <c r="F608" s="265" t="s">
        <v>730</v>
      </c>
      <c r="G608" s="266" t="s">
        <v>187</v>
      </c>
      <c r="H608" s="267">
        <v>8.122</v>
      </c>
      <c r="I608" s="268"/>
      <c r="J608" s="269">
        <f>ROUND(I608*H608,2)</f>
        <v>0</v>
      </c>
      <c r="K608" s="270"/>
      <c r="L608" s="271"/>
      <c r="M608" s="272" t="s">
        <v>1</v>
      </c>
      <c r="N608" s="273" t="s">
        <v>40</v>
      </c>
      <c r="O608" s="72"/>
      <c r="P608" s="215">
        <f>O608*H608</f>
        <v>0</v>
      </c>
      <c r="Q608" s="215">
        <v>0.0054</v>
      </c>
      <c r="R608" s="215">
        <f>Q608*H608</f>
        <v>0.0438588</v>
      </c>
      <c r="S608" s="215">
        <v>0</v>
      </c>
      <c r="T608" s="216">
        <f>S608*H608</f>
        <v>0</v>
      </c>
      <c r="U608" s="35"/>
      <c r="V608" s="35"/>
      <c r="W608" s="35"/>
      <c r="X608" s="35"/>
      <c r="Y608" s="35"/>
      <c r="Z608" s="35"/>
      <c r="AA608" s="35"/>
      <c r="AB608" s="35"/>
      <c r="AC608" s="35"/>
      <c r="AD608" s="35"/>
      <c r="AE608" s="35"/>
      <c r="AR608" s="217" t="s">
        <v>441</v>
      </c>
      <c r="AT608" s="217" t="s">
        <v>304</v>
      </c>
      <c r="AU608" s="217" t="s">
        <v>85</v>
      </c>
      <c r="AY608" s="18" t="s">
        <v>153</v>
      </c>
      <c r="BE608" s="218">
        <f>IF(N608="základní",J608,0)</f>
        <v>0</v>
      </c>
      <c r="BF608" s="218">
        <f>IF(N608="snížená",J608,0)</f>
        <v>0</v>
      </c>
      <c r="BG608" s="218">
        <f>IF(N608="zákl. přenesená",J608,0)</f>
        <v>0</v>
      </c>
      <c r="BH608" s="218">
        <f>IF(N608="sníž. přenesená",J608,0)</f>
        <v>0</v>
      </c>
      <c r="BI608" s="218">
        <f>IF(N608="nulová",J608,0)</f>
        <v>0</v>
      </c>
      <c r="BJ608" s="18" t="s">
        <v>83</v>
      </c>
      <c r="BK608" s="218">
        <f>ROUND(I608*H608,2)</f>
        <v>0</v>
      </c>
      <c r="BL608" s="18" t="s">
        <v>303</v>
      </c>
      <c r="BM608" s="217" t="s">
        <v>731</v>
      </c>
    </row>
    <row r="609" spans="2:51" s="14" customFormat="1" ht="12">
      <c r="B609" s="230"/>
      <c r="C609" s="231"/>
      <c r="D609" s="221" t="s">
        <v>162</v>
      </c>
      <c r="E609" s="231"/>
      <c r="F609" s="233" t="s">
        <v>732</v>
      </c>
      <c r="G609" s="231"/>
      <c r="H609" s="234">
        <v>8.122</v>
      </c>
      <c r="I609" s="235"/>
      <c r="J609" s="231"/>
      <c r="K609" s="231"/>
      <c r="L609" s="236"/>
      <c r="M609" s="237"/>
      <c r="N609" s="238"/>
      <c r="O609" s="238"/>
      <c r="P609" s="238"/>
      <c r="Q609" s="238"/>
      <c r="R609" s="238"/>
      <c r="S609" s="238"/>
      <c r="T609" s="239"/>
      <c r="AT609" s="240" t="s">
        <v>162</v>
      </c>
      <c r="AU609" s="240" t="s">
        <v>85</v>
      </c>
      <c r="AV609" s="14" t="s">
        <v>85</v>
      </c>
      <c r="AW609" s="14" t="s">
        <v>4</v>
      </c>
      <c r="AX609" s="14" t="s">
        <v>83</v>
      </c>
      <c r="AY609" s="240" t="s">
        <v>153</v>
      </c>
    </row>
    <row r="610" spans="1:65" s="2" customFormat="1" ht="21.75" customHeight="1">
      <c r="A610" s="35"/>
      <c r="B610" s="36"/>
      <c r="C610" s="205" t="s">
        <v>733</v>
      </c>
      <c r="D610" s="205" t="s">
        <v>156</v>
      </c>
      <c r="E610" s="206" t="s">
        <v>734</v>
      </c>
      <c r="F610" s="207" t="s">
        <v>735</v>
      </c>
      <c r="G610" s="208" t="s">
        <v>736</v>
      </c>
      <c r="H610" s="274"/>
      <c r="I610" s="210"/>
      <c r="J610" s="211">
        <f>ROUND(I610*H610,2)</f>
        <v>0</v>
      </c>
      <c r="K610" s="212"/>
      <c r="L610" s="40"/>
      <c r="M610" s="213" t="s">
        <v>1</v>
      </c>
      <c r="N610" s="214" t="s">
        <v>40</v>
      </c>
      <c r="O610" s="72"/>
      <c r="P610" s="215">
        <f>O610*H610</f>
        <v>0</v>
      </c>
      <c r="Q610" s="215">
        <v>0</v>
      </c>
      <c r="R610" s="215">
        <f>Q610*H610</f>
        <v>0</v>
      </c>
      <c r="S610" s="215">
        <v>0</v>
      </c>
      <c r="T610" s="216">
        <f>S610*H610</f>
        <v>0</v>
      </c>
      <c r="U610" s="35"/>
      <c r="V610" s="35"/>
      <c r="W610" s="35"/>
      <c r="X610" s="35"/>
      <c r="Y610" s="35"/>
      <c r="Z610" s="35"/>
      <c r="AA610" s="35"/>
      <c r="AB610" s="35"/>
      <c r="AC610" s="35"/>
      <c r="AD610" s="35"/>
      <c r="AE610" s="35"/>
      <c r="AR610" s="217" t="s">
        <v>303</v>
      </c>
      <c r="AT610" s="217" t="s">
        <v>156</v>
      </c>
      <c r="AU610" s="217" t="s">
        <v>85</v>
      </c>
      <c r="AY610" s="18" t="s">
        <v>153</v>
      </c>
      <c r="BE610" s="218">
        <f>IF(N610="základní",J610,0)</f>
        <v>0</v>
      </c>
      <c r="BF610" s="218">
        <f>IF(N610="snížená",J610,0)</f>
        <v>0</v>
      </c>
      <c r="BG610" s="218">
        <f>IF(N610="zákl. přenesená",J610,0)</f>
        <v>0</v>
      </c>
      <c r="BH610" s="218">
        <f>IF(N610="sníž. přenesená",J610,0)</f>
        <v>0</v>
      </c>
      <c r="BI610" s="218">
        <f>IF(N610="nulová",J610,0)</f>
        <v>0</v>
      </c>
      <c r="BJ610" s="18" t="s">
        <v>83</v>
      </c>
      <c r="BK610" s="218">
        <f>ROUND(I610*H610,2)</f>
        <v>0</v>
      </c>
      <c r="BL610" s="18" t="s">
        <v>303</v>
      </c>
      <c r="BM610" s="217" t="s">
        <v>737</v>
      </c>
    </row>
    <row r="611" spans="2:63" s="12" customFormat="1" ht="22.9" customHeight="1">
      <c r="B611" s="189"/>
      <c r="C611" s="190"/>
      <c r="D611" s="191" t="s">
        <v>74</v>
      </c>
      <c r="E611" s="203" t="s">
        <v>738</v>
      </c>
      <c r="F611" s="203" t="s">
        <v>739</v>
      </c>
      <c r="G611" s="190"/>
      <c r="H611" s="190"/>
      <c r="I611" s="193"/>
      <c r="J611" s="204">
        <f>BK611</f>
        <v>0</v>
      </c>
      <c r="K611" s="190"/>
      <c r="L611" s="195"/>
      <c r="M611" s="196"/>
      <c r="N611" s="197"/>
      <c r="O611" s="197"/>
      <c r="P611" s="198">
        <f>SUM(P612:P623)</f>
        <v>0</v>
      </c>
      <c r="Q611" s="197"/>
      <c r="R611" s="198">
        <f>SUM(R612:R623)</f>
        <v>0.11537148</v>
      </c>
      <c r="S611" s="197"/>
      <c r="T611" s="199">
        <f>SUM(T612:T623)</f>
        <v>0.025312</v>
      </c>
      <c r="AR611" s="200" t="s">
        <v>85</v>
      </c>
      <c r="AT611" s="201" t="s">
        <v>74</v>
      </c>
      <c r="AU611" s="201" t="s">
        <v>83</v>
      </c>
      <c r="AY611" s="200" t="s">
        <v>153</v>
      </c>
      <c r="BK611" s="202">
        <f>SUM(BK612:BK623)</f>
        <v>0</v>
      </c>
    </row>
    <row r="612" spans="1:65" s="2" customFormat="1" ht="16.5" customHeight="1">
      <c r="A612" s="35"/>
      <c r="B612" s="36"/>
      <c r="C612" s="205" t="s">
        <v>740</v>
      </c>
      <c r="D612" s="205" t="s">
        <v>156</v>
      </c>
      <c r="E612" s="206" t="s">
        <v>741</v>
      </c>
      <c r="F612" s="207" t="s">
        <v>742</v>
      </c>
      <c r="G612" s="208" t="s">
        <v>187</v>
      </c>
      <c r="H612" s="209">
        <v>12.656</v>
      </c>
      <c r="I612" s="210"/>
      <c r="J612" s="211">
        <f>ROUND(I612*H612,2)</f>
        <v>0</v>
      </c>
      <c r="K612" s="212"/>
      <c r="L612" s="40"/>
      <c r="M612" s="213" t="s">
        <v>1</v>
      </c>
      <c r="N612" s="214" t="s">
        <v>40</v>
      </c>
      <c r="O612" s="72"/>
      <c r="P612" s="215">
        <f>O612*H612</f>
        <v>0</v>
      </c>
      <c r="Q612" s="215">
        <v>0</v>
      </c>
      <c r="R612" s="215">
        <f>Q612*H612</f>
        <v>0</v>
      </c>
      <c r="S612" s="215">
        <v>0.002</v>
      </c>
      <c r="T612" s="216">
        <f>S612*H612</f>
        <v>0.025312</v>
      </c>
      <c r="U612" s="35"/>
      <c r="V612" s="35"/>
      <c r="W612" s="35"/>
      <c r="X612" s="35"/>
      <c r="Y612" s="35"/>
      <c r="Z612" s="35"/>
      <c r="AA612" s="35"/>
      <c r="AB612" s="35"/>
      <c r="AC612" s="35"/>
      <c r="AD612" s="35"/>
      <c r="AE612" s="35"/>
      <c r="AR612" s="217" t="s">
        <v>303</v>
      </c>
      <c r="AT612" s="217" t="s">
        <v>156</v>
      </c>
      <c r="AU612" s="217" t="s">
        <v>85</v>
      </c>
      <c r="AY612" s="18" t="s">
        <v>153</v>
      </c>
      <c r="BE612" s="218">
        <f>IF(N612="základní",J612,0)</f>
        <v>0</v>
      </c>
      <c r="BF612" s="218">
        <f>IF(N612="snížená",J612,0)</f>
        <v>0</v>
      </c>
      <c r="BG612" s="218">
        <f>IF(N612="zákl. přenesená",J612,0)</f>
        <v>0</v>
      </c>
      <c r="BH612" s="218">
        <f>IF(N612="sníž. přenesená",J612,0)</f>
        <v>0</v>
      </c>
      <c r="BI612" s="218">
        <f>IF(N612="nulová",J612,0)</f>
        <v>0</v>
      </c>
      <c r="BJ612" s="18" t="s">
        <v>83</v>
      </c>
      <c r="BK612" s="218">
        <f>ROUND(I612*H612,2)</f>
        <v>0</v>
      </c>
      <c r="BL612" s="18" t="s">
        <v>303</v>
      </c>
      <c r="BM612" s="217" t="s">
        <v>743</v>
      </c>
    </row>
    <row r="613" spans="1:65" s="2" customFormat="1" ht="21.75" customHeight="1">
      <c r="A613" s="35"/>
      <c r="B613" s="36"/>
      <c r="C613" s="205" t="s">
        <v>744</v>
      </c>
      <c r="D613" s="205" t="s">
        <v>156</v>
      </c>
      <c r="E613" s="206" t="s">
        <v>745</v>
      </c>
      <c r="F613" s="207" t="s">
        <v>746</v>
      </c>
      <c r="G613" s="208" t="s">
        <v>187</v>
      </c>
      <c r="H613" s="209">
        <v>12.656</v>
      </c>
      <c r="I613" s="210"/>
      <c r="J613" s="211">
        <f>ROUND(I613*H613,2)</f>
        <v>0</v>
      </c>
      <c r="K613" s="212"/>
      <c r="L613" s="40"/>
      <c r="M613" s="213" t="s">
        <v>1</v>
      </c>
      <c r="N613" s="214" t="s">
        <v>40</v>
      </c>
      <c r="O613" s="72"/>
      <c r="P613" s="215">
        <f>O613*H613</f>
        <v>0</v>
      </c>
      <c r="Q613" s="215">
        <v>0</v>
      </c>
      <c r="R613" s="215">
        <f>Q613*H613</f>
        <v>0</v>
      </c>
      <c r="S613" s="215">
        <v>0</v>
      </c>
      <c r="T613" s="216">
        <f>S613*H613</f>
        <v>0</v>
      </c>
      <c r="U613" s="35"/>
      <c r="V613" s="35"/>
      <c r="W613" s="35"/>
      <c r="X613" s="35"/>
      <c r="Y613" s="35"/>
      <c r="Z613" s="35"/>
      <c r="AA613" s="35"/>
      <c r="AB613" s="35"/>
      <c r="AC613" s="35"/>
      <c r="AD613" s="35"/>
      <c r="AE613" s="35"/>
      <c r="AR613" s="217" t="s">
        <v>303</v>
      </c>
      <c r="AT613" s="217" t="s">
        <v>156</v>
      </c>
      <c r="AU613" s="217" t="s">
        <v>85</v>
      </c>
      <c r="AY613" s="18" t="s">
        <v>153</v>
      </c>
      <c r="BE613" s="218">
        <f>IF(N613="základní",J613,0)</f>
        <v>0</v>
      </c>
      <c r="BF613" s="218">
        <f>IF(N613="snížená",J613,0)</f>
        <v>0</v>
      </c>
      <c r="BG613" s="218">
        <f>IF(N613="zákl. přenesená",J613,0)</f>
        <v>0</v>
      </c>
      <c r="BH613" s="218">
        <f>IF(N613="sníž. přenesená",J613,0)</f>
        <v>0</v>
      </c>
      <c r="BI613" s="218">
        <f>IF(N613="nulová",J613,0)</f>
        <v>0</v>
      </c>
      <c r="BJ613" s="18" t="s">
        <v>83</v>
      </c>
      <c r="BK613" s="218">
        <f>ROUND(I613*H613,2)</f>
        <v>0</v>
      </c>
      <c r="BL613" s="18" t="s">
        <v>303</v>
      </c>
      <c r="BM613" s="217" t="s">
        <v>747</v>
      </c>
    </row>
    <row r="614" spans="1:65" s="2" customFormat="1" ht="16.5" customHeight="1">
      <c r="A614" s="35"/>
      <c r="B614" s="36"/>
      <c r="C614" s="263" t="s">
        <v>748</v>
      </c>
      <c r="D614" s="263" t="s">
        <v>304</v>
      </c>
      <c r="E614" s="264" t="s">
        <v>720</v>
      </c>
      <c r="F614" s="265" t="s">
        <v>721</v>
      </c>
      <c r="G614" s="266" t="s">
        <v>172</v>
      </c>
      <c r="H614" s="267">
        <v>0.004</v>
      </c>
      <c r="I614" s="268"/>
      <c r="J614" s="269">
        <f>ROUND(I614*H614,2)</f>
        <v>0</v>
      </c>
      <c r="K614" s="270"/>
      <c r="L614" s="271"/>
      <c r="M614" s="272" t="s">
        <v>1</v>
      </c>
      <c r="N614" s="273" t="s">
        <v>40</v>
      </c>
      <c r="O614" s="72"/>
      <c r="P614" s="215">
        <f>O614*H614</f>
        <v>0</v>
      </c>
      <c r="Q614" s="215">
        <v>1</v>
      </c>
      <c r="R614" s="215">
        <f>Q614*H614</f>
        <v>0.004</v>
      </c>
      <c r="S614" s="215">
        <v>0</v>
      </c>
      <c r="T614" s="216">
        <f>S614*H614</f>
        <v>0</v>
      </c>
      <c r="U614" s="35"/>
      <c r="V614" s="35"/>
      <c r="W614" s="35"/>
      <c r="X614" s="35"/>
      <c r="Y614" s="35"/>
      <c r="Z614" s="35"/>
      <c r="AA614" s="35"/>
      <c r="AB614" s="35"/>
      <c r="AC614" s="35"/>
      <c r="AD614" s="35"/>
      <c r="AE614" s="35"/>
      <c r="AR614" s="217" t="s">
        <v>441</v>
      </c>
      <c r="AT614" s="217" t="s">
        <v>304</v>
      </c>
      <c r="AU614" s="217" t="s">
        <v>85</v>
      </c>
      <c r="AY614" s="18" t="s">
        <v>153</v>
      </c>
      <c r="BE614" s="218">
        <f>IF(N614="základní",J614,0)</f>
        <v>0</v>
      </c>
      <c r="BF614" s="218">
        <f>IF(N614="snížená",J614,0)</f>
        <v>0</v>
      </c>
      <c r="BG614" s="218">
        <f>IF(N614="zákl. přenesená",J614,0)</f>
        <v>0</v>
      </c>
      <c r="BH614" s="218">
        <f>IF(N614="sníž. přenesená",J614,0)</f>
        <v>0</v>
      </c>
      <c r="BI614" s="218">
        <f>IF(N614="nulová",J614,0)</f>
        <v>0</v>
      </c>
      <c r="BJ614" s="18" t="s">
        <v>83</v>
      </c>
      <c r="BK614" s="218">
        <f>ROUND(I614*H614,2)</f>
        <v>0</v>
      </c>
      <c r="BL614" s="18" t="s">
        <v>303</v>
      </c>
      <c r="BM614" s="217" t="s">
        <v>749</v>
      </c>
    </row>
    <row r="615" spans="2:51" s="14" customFormat="1" ht="12">
      <c r="B615" s="230"/>
      <c r="C615" s="231"/>
      <c r="D615" s="221" t="s">
        <v>162</v>
      </c>
      <c r="E615" s="231"/>
      <c r="F615" s="233" t="s">
        <v>750</v>
      </c>
      <c r="G615" s="231"/>
      <c r="H615" s="234">
        <v>0.004</v>
      </c>
      <c r="I615" s="235"/>
      <c r="J615" s="231"/>
      <c r="K615" s="231"/>
      <c r="L615" s="236"/>
      <c r="M615" s="237"/>
      <c r="N615" s="238"/>
      <c r="O615" s="238"/>
      <c r="P615" s="238"/>
      <c r="Q615" s="238"/>
      <c r="R615" s="238"/>
      <c r="S615" s="238"/>
      <c r="T615" s="239"/>
      <c r="AT615" s="240" t="s">
        <v>162</v>
      </c>
      <c r="AU615" s="240" t="s">
        <v>85</v>
      </c>
      <c r="AV615" s="14" t="s">
        <v>85</v>
      </c>
      <c r="AW615" s="14" t="s">
        <v>4</v>
      </c>
      <c r="AX615" s="14" t="s">
        <v>83</v>
      </c>
      <c r="AY615" s="240" t="s">
        <v>153</v>
      </c>
    </row>
    <row r="616" spans="1:65" s="2" customFormat="1" ht="21.75" customHeight="1">
      <c r="A616" s="35"/>
      <c r="B616" s="36"/>
      <c r="C616" s="205" t="s">
        <v>751</v>
      </c>
      <c r="D616" s="205" t="s">
        <v>156</v>
      </c>
      <c r="E616" s="206" t="s">
        <v>752</v>
      </c>
      <c r="F616" s="207" t="s">
        <v>753</v>
      </c>
      <c r="G616" s="208" t="s">
        <v>187</v>
      </c>
      <c r="H616" s="209">
        <v>12.656</v>
      </c>
      <c r="I616" s="210"/>
      <c r="J616" s="211">
        <f>ROUND(I616*H616,2)</f>
        <v>0</v>
      </c>
      <c r="K616" s="212"/>
      <c r="L616" s="40"/>
      <c r="M616" s="213" t="s">
        <v>1</v>
      </c>
      <c r="N616" s="214" t="s">
        <v>40</v>
      </c>
      <c r="O616" s="72"/>
      <c r="P616" s="215">
        <f>O616*H616</f>
        <v>0</v>
      </c>
      <c r="Q616" s="215">
        <v>0.00088</v>
      </c>
      <c r="R616" s="215">
        <f>Q616*H616</f>
        <v>0.011137280000000001</v>
      </c>
      <c r="S616" s="215">
        <v>0</v>
      </c>
      <c r="T616" s="216">
        <f>S616*H616</f>
        <v>0</v>
      </c>
      <c r="U616" s="35"/>
      <c r="V616" s="35"/>
      <c r="W616" s="35"/>
      <c r="X616" s="35"/>
      <c r="Y616" s="35"/>
      <c r="Z616" s="35"/>
      <c r="AA616" s="35"/>
      <c r="AB616" s="35"/>
      <c r="AC616" s="35"/>
      <c r="AD616" s="35"/>
      <c r="AE616" s="35"/>
      <c r="AR616" s="217" t="s">
        <v>303</v>
      </c>
      <c r="AT616" s="217" t="s">
        <v>156</v>
      </c>
      <c r="AU616" s="217" t="s">
        <v>85</v>
      </c>
      <c r="AY616" s="18" t="s">
        <v>153</v>
      </c>
      <c r="BE616" s="218">
        <f>IF(N616="základní",J616,0)</f>
        <v>0</v>
      </c>
      <c r="BF616" s="218">
        <f>IF(N616="snížená",J616,0)</f>
        <v>0</v>
      </c>
      <c r="BG616" s="218">
        <f>IF(N616="zákl. přenesená",J616,0)</f>
        <v>0</v>
      </c>
      <c r="BH616" s="218">
        <f>IF(N616="sníž. přenesená",J616,0)</f>
        <v>0</v>
      </c>
      <c r="BI616" s="218">
        <f>IF(N616="nulová",J616,0)</f>
        <v>0</v>
      </c>
      <c r="BJ616" s="18" t="s">
        <v>83</v>
      </c>
      <c r="BK616" s="218">
        <f>ROUND(I616*H616,2)</f>
        <v>0</v>
      </c>
      <c r="BL616" s="18" t="s">
        <v>303</v>
      </c>
      <c r="BM616" s="217" t="s">
        <v>754</v>
      </c>
    </row>
    <row r="617" spans="2:51" s="13" customFormat="1" ht="12">
      <c r="B617" s="219"/>
      <c r="C617" s="220"/>
      <c r="D617" s="221" t="s">
        <v>162</v>
      </c>
      <c r="E617" s="222" t="s">
        <v>1</v>
      </c>
      <c r="F617" s="223" t="s">
        <v>755</v>
      </c>
      <c r="G617" s="220"/>
      <c r="H617" s="222" t="s">
        <v>1</v>
      </c>
      <c r="I617" s="224"/>
      <c r="J617" s="220"/>
      <c r="K617" s="220"/>
      <c r="L617" s="225"/>
      <c r="M617" s="226"/>
      <c r="N617" s="227"/>
      <c r="O617" s="227"/>
      <c r="P617" s="227"/>
      <c r="Q617" s="227"/>
      <c r="R617" s="227"/>
      <c r="S617" s="227"/>
      <c r="T617" s="228"/>
      <c r="AT617" s="229" t="s">
        <v>162</v>
      </c>
      <c r="AU617" s="229" t="s">
        <v>85</v>
      </c>
      <c r="AV617" s="13" t="s">
        <v>83</v>
      </c>
      <c r="AW617" s="13" t="s">
        <v>31</v>
      </c>
      <c r="AX617" s="13" t="s">
        <v>75</v>
      </c>
      <c r="AY617" s="229" t="s">
        <v>153</v>
      </c>
    </row>
    <row r="618" spans="2:51" s="14" customFormat="1" ht="12">
      <c r="B618" s="230"/>
      <c r="C618" s="231"/>
      <c r="D618" s="221" t="s">
        <v>162</v>
      </c>
      <c r="E618" s="232" t="s">
        <v>1</v>
      </c>
      <c r="F618" s="233" t="s">
        <v>756</v>
      </c>
      <c r="G618" s="231"/>
      <c r="H618" s="234">
        <v>10.66</v>
      </c>
      <c r="I618" s="235"/>
      <c r="J618" s="231"/>
      <c r="K618" s="231"/>
      <c r="L618" s="236"/>
      <c r="M618" s="237"/>
      <c r="N618" s="238"/>
      <c r="O618" s="238"/>
      <c r="P618" s="238"/>
      <c r="Q618" s="238"/>
      <c r="R618" s="238"/>
      <c r="S618" s="238"/>
      <c r="T618" s="239"/>
      <c r="AT618" s="240" t="s">
        <v>162</v>
      </c>
      <c r="AU618" s="240" t="s">
        <v>85</v>
      </c>
      <c r="AV618" s="14" t="s">
        <v>85</v>
      </c>
      <c r="AW618" s="14" t="s">
        <v>31</v>
      </c>
      <c r="AX618" s="14" t="s">
        <v>75</v>
      </c>
      <c r="AY618" s="240" t="s">
        <v>153</v>
      </c>
    </row>
    <row r="619" spans="2:51" s="14" customFormat="1" ht="12">
      <c r="B619" s="230"/>
      <c r="C619" s="231"/>
      <c r="D619" s="221" t="s">
        <v>162</v>
      </c>
      <c r="E619" s="232" t="s">
        <v>1</v>
      </c>
      <c r="F619" s="233" t="s">
        <v>757</v>
      </c>
      <c r="G619" s="231"/>
      <c r="H619" s="234">
        <v>1.996</v>
      </c>
      <c r="I619" s="235"/>
      <c r="J619" s="231"/>
      <c r="K619" s="231"/>
      <c r="L619" s="236"/>
      <c r="M619" s="237"/>
      <c r="N619" s="238"/>
      <c r="O619" s="238"/>
      <c r="P619" s="238"/>
      <c r="Q619" s="238"/>
      <c r="R619" s="238"/>
      <c r="S619" s="238"/>
      <c r="T619" s="239"/>
      <c r="AT619" s="240" t="s">
        <v>162</v>
      </c>
      <c r="AU619" s="240" t="s">
        <v>85</v>
      </c>
      <c r="AV619" s="14" t="s">
        <v>85</v>
      </c>
      <c r="AW619" s="14" t="s">
        <v>31</v>
      </c>
      <c r="AX619" s="14" t="s">
        <v>75</v>
      </c>
      <c r="AY619" s="240" t="s">
        <v>153</v>
      </c>
    </row>
    <row r="620" spans="2:51" s="15" customFormat="1" ht="12">
      <c r="B620" s="241"/>
      <c r="C620" s="242"/>
      <c r="D620" s="221" t="s">
        <v>162</v>
      </c>
      <c r="E620" s="243" t="s">
        <v>1</v>
      </c>
      <c r="F620" s="244" t="s">
        <v>169</v>
      </c>
      <c r="G620" s="242"/>
      <c r="H620" s="245">
        <v>12.656</v>
      </c>
      <c r="I620" s="246"/>
      <c r="J620" s="242"/>
      <c r="K620" s="242"/>
      <c r="L620" s="247"/>
      <c r="M620" s="248"/>
      <c r="N620" s="249"/>
      <c r="O620" s="249"/>
      <c r="P620" s="249"/>
      <c r="Q620" s="249"/>
      <c r="R620" s="249"/>
      <c r="S620" s="249"/>
      <c r="T620" s="250"/>
      <c r="AT620" s="251" t="s">
        <v>162</v>
      </c>
      <c r="AU620" s="251" t="s">
        <v>85</v>
      </c>
      <c r="AV620" s="15" t="s">
        <v>160</v>
      </c>
      <c r="AW620" s="15" t="s">
        <v>31</v>
      </c>
      <c r="AX620" s="15" t="s">
        <v>83</v>
      </c>
      <c r="AY620" s="251" t="s">
        <v>153</v>
      </c>
    </row>
    <row r="621" spans="1:65" s="2" customFormat="1" ht="33" customHeight="1">
      <c r="A621" s="35"/>
      <c r="B621" s="36"/>
      <c r="C621" s="263" t="s">
        <v>758</v>
      </c>
      <c r="D621" s="263" t="s">
        <v>304</v>
      </c>
      <c r="E621" s="264" t="s">
        <v>759</v>
      </c>
      <c r="F621" s="265" t="s">
        <v>760</v>
      </c>
      <c r="G621" s="266" t="s">
        <v>187</v>
      </c>
      <c r="H621" s="267">
        <v>15.187</v>
      </c>
      <c r="I621" s="268"/>
      <c r="J621" s="269">
        <f>ROUND(I621*H621,2)</f>
        <v>0</v>
      </c>
      <c r="K621" s="270"/>
      <c r="L621" s="271"/>
      <c r="M621" s="272" t="s">
        <v>1</v>
      </c>
      <c r="N621" s="273" t="s">
        <v>40</v>
      </c>
      <c r="O621" s="72"/>
      <c r="P621" s="215">
        <f>O621*H621</f>
        <v>0</v>
      </c>
      <c r="Q621" s="215">
        <v>0.0066</v>
      </c>
      <c r="R621" s="215">
        <f>Q621*H621</f>
        <v>0.1002342</v>
      </c>
      <c r="S621" s="215">
        <v>0</v>
      </c>
      <c r="T621" s="216">
        <f>S621*H621</f>
        <v>0</v>
      </c>
      <c r="U621" s="35"/>
      <c r="V621" s="35"/>
      <c r="W621" s="35"/>
      <c r="X621" s="35"/>
      <c r="Y621" s="35"/>
      <c r="Z621" s="35"/>
      <c r="AA621" s="35"/>
      <c r="AB621" s="35"/>
      <c r="AC621" s="35"/>
      <c r="AD621" s="35"/>
      <c r="AE621" s="35"/>
      <c r="AR621" s="217" t="s">
        <v>441</v>
      </c>
      <c r="AT621" s="217" t="s">
        <v>304</v>
      </c>
      <c r="AU621" s="217" t="s">
        <v>85</v>
      </c>
      <c r="AY621" s="18" t="s">
        <v>153</v>
      </c>
      <c r="BE621" s="218">
        <f>IF(N621="základní",J621,0)</f>
        <v>0</v>
      </c>
      <c r="BF621" s="218">
        <f>IF(N621="snížená",J621,0)</f>
        <v>0</v>
      </c>
      <c r="BG621" s="218">
        <f>IF(N621="zákl. přenesená",J621,0)</f>
        <v>0</v>
      </c>
      <c r="BH621" s="218">
        <f>IF(N621="sníž. přenesená",J621,0)</f>
        <v>0</v>
      </c>
      <c r="BI621" s="218">
        <f>IF(N621="nulová",J621,0)</f>
        <v>0</v>
      </c>
      <c r="BJ621" s="18" t="s">
        <v>83</v>
      </c>
      <c r="BK621" s="218">
        <f>ROUND(I621*H621,2)</f>
        <v>0</v>
      </c>
      <c r="BL621" s="18" t="s">
        <v>303</v>
      </c>
      <c r="BM621" s="217" t="s">
        <v>761</v>
      </c>
    </row>
    <row r="622" spans="2:51" s="14" customFormat="1" ht="12">
      <c r="B622" s="230"/>
      <c r="C622" s="231"/>
      <c r="D622" s="221" t="s">
        <v>162</v>
      </c>
      <c r="E622" s="231"/>
      <c r="F622" s="233" t="s">
        <v>762</v>
      </c>
      <c r="G622" s="231"/>
      <c r="H622" s="234">
        <v>15.187</v>
      </c>
      <c r="I622" s="235"/>
      <c r="J622" s="231"/>
      <c r="K622" s="231"/>
      <c r="L622" s="236"/>
      <c r="M622" s="237"/>
      <c r="N622" s="238"/>
      <c r="O622" s="238"/>
      <c r="P622" s="238"/>
      <c r="Q622" s="238"/>
      <c r="R622" s="238"/>
      <c r="S622" s="238"/>
      <c r="T622" s="239"/>
      <c r="AT622" s="240" t="s">
        <v>162</v>
      </c>
      <c r="AU622" s="240" t="s">
        <v>85</v>
      </c>
      <c r="AV622" s="14" t="s">
        <v>85</v>
      </c>
      <c r="AW622" s="14" t="s">
        <v>4</v>
      </c>
      <c r="AX622" s="14" t="s">
        <v>83</v>
      </c>
      <c r="AY622" s="240" t="s">
        <v>153</v>
      </c>
    </row>
    <row r="623" spans="1:65" s="2" customFormat="1" ht="21.75" customHeight="1">
      <c r="A623" s="35"/>
      <c r="B623" s="36"/>
      <c r="C623" s="205" t="s">
        <v>763</v>
      </c>
      <c r="D623" s="205" t="s">
        <v>156</v>
      </c>
      <c r="E623" s="206" t="s">
        <v>764</v>
      </c>
      <c r="F623" s="207" t="s">
        <v>765</v>
      </c>
      <c r="G623" s="208" t="s">
        <v>736</v>
      </c>
      <c r="H623" s="274"/>
      <c r="I623" s="210"/>
      <c r="J623" s="211">
        <f>ROUND(I623*H623,2)</f>
        <v>0</v>
      </c>
      <c r="K623" s="212"/>
      <c r="L623" s="40"/>
      <c r="M623" s="213" t="s">
        <v>1</v>
      </c>
      <c r="N623" s="214" t="s">
        <v>40</v>
      </c>
      <c r="O623" s="72"/>
      <c r="P623" s="215">
        <f>O623*H623</f>
        <v>0</v>
      </c>
      <c r="Q623" s="215">
        <v>0</v>
      </c>
      <c r="R623" s="215">
        <f>Q623*H623</f>
        <v>0</v>
      </c>
      <c r="S623" s="215">
        <v>0</v>
      </c>
      <c r="T623" s="216">
        <f>S623*H623</f>
        <v>0</v>
      </c>
      <c r="U623" s="35"/>
      <c r="V623" s="35"/>
      <c r="W623" s="35"/>
      <c r="X623" s="35"/>
      <c r="Y623" s="35"/>
      <c r="Z623" s="35"/>
      <c r="AA623" s="35"/>
      <c r="AB623" s="35"/>
      <c r="AC623" s="35"/>
      <c r="AD623" s="35"/>
      <c r="AE623" s="35"/>
      <c r="AR623" s="217" t="s">
        <v>303</v>
      </c>
      <c r="AT623" s="217" t="s">
        <v>156</v>
      </c>
      <c r="AU623" s="217" t="s">
        <v>85</v>
      </c>
      <c r="AY623" s="18" t="s">
        <v>153</v>
      </c>
      <c r="BE623" s="218">
        <f>IF(N623="základní",J623,0)</f>
        <v>0</v>
      </c>
      <c r="BF623" s="218">
        <f>IF(N623="snížená",J623,0)</f>
        <v>0</v>
      </c>
      <c r="BG623" s="218">
        <f>IF(N623="zákl. přenesená",J623,0)</f>
        <v>0</v>
      </c>
      <c r="BH623" s="218">
        <f>IF(N623="sníž. přenesená",J623,0)</f>
        <v>0</v>
      </c>
      <c r="BI623" s="218">
        <f>IF(N623="nulová",J623,0)</f>
        <v>0</v>
      </c>
      <c r="BJ623" s="18" t="s">
        <v>83</v>
      </c>
      <c r="BK623" s="218">
        <f>ROUND(I623*H623,2)</f>
        <v>0</v>
      </c>
      <c r="BL623" s="18" t="s">
        <v>303</v>
      </c>
      <c r="BM623" s="217" t="s">
        <v>766</v>
      </c>
    </row>
    <row r="624" spans="2:63" s="12" customFormat="1" ht="22.9" customHeight="1">
      <c r="B624" s="189"/>
      <c r="C624" s="190"/>
      <c r="D624" s="191" t="s">
        <v>74</v>
      </c>
      <c r="E624" s="203" t="s">
        <v>767</v>
      </c>
      <c r="F624" s="203" t="s">
        <v>768</v>
      </c>
      <c r="G624" s="190"/>
      <c r="H624" s="190"/>
      <c r="I624" s="193"/>
      <c r="J624" s="204">
        <f>BK624</f>
        <v>0</v>
      </c>
      <c r="K624" s="190"/>
      <c r="L624" s="195"/>
      <c r="M624" s="196"/>
      <c r="N624" s="197"/>
      <c r="O624" s="197"/>
      <c r="P624" s="198">
        <f>SUM(P625:P630)</f>
        <v>0</v>
      </c>
      <c r="Q624" s="197"/>
      <c r="R624" s="198">
        <f>SUM(R625:R630)</f>
        <v>0.0417861</v>
      </c>
      <c r="S624" s="197"/>
      <c r="T624" s="199">
        <f>SUM(T625:T630)</f>
        <v>0</v>
      </c>
      <c r="AR624" s="200" t="s">
        <v>85</v>
      </c>
      <c r="AT624" s="201" t="s">
        <v>74</v>
      </c>
      <c r="AU624" s="201" t="s">
        <v>83</v>
      </c>
      <c r="AY624" s="200" t="s">
        <v>153</v>
      </c>
      <c r="BK624" s="202">
        <f>SUM(BK625:BK630)</f>
        <v>0</v>
      </c>
    </row>
    <row r="625" spans="1:65" s="2" customFormat="1" ht="21.75" customHeight="1">
      <c r="A625" s="35"/>
      <c r="B625" s="36"/>
      <c r="C625" s="205" t="s">
        <v>769</v>
      </c>
      <c r="D625" s="205" t="s">
        <v>156</v>
      </c>
      <c r="E625" s="206" t="s">
        <v>770</v>
      </c>
      <c r="F625" s="207" t="s">
        <v>771</v>
      </c>
      <c r="G625" s="208" t="s">
        <v>187</v>
      </c>
      <c r="H625" s="209">
        <v>7.063</v>
      </c>
      <c r="I625" s="210"/>
      <c r="J625" s="211">
        <f>ROUND(I625*H625,2)</f>
        <v>0</v>
      </c>
      <c r="K625" s="212"/>
      <c r="L625" s="40"/>
      <c r="M625" s="213" t="s">
        <v>1</v>
      </c>
      <c r="N625" s="214" t="s">
        <v>40</v>
      </c>
      <c r="O625" s="72"/>
      <c r="P625" s="215">
        <f>O625*H625</f>
        <v>0</v>
      </c>
      <c r="Q625" s="215">
        <v>0</v>
      </c>
      <c r="R625" s="215">
        <f>Q625*H625</f>
        <v>0</v>
      </c>
      <c r="S625" s="215">
        <v>0</v>
      </c>
      <c r="T625" s="216">
        <f>S625*H625</f>
        <v>0</v>
      </c>
      <c r="U625" s="35"/>
      <c r="V625" s="35"/>
      <c r="W625" s="35"/>
      <c r="X625" s="35"/>
      <c r="Y625" s="35"/>
      <c r="Z625" s="35"/>
      <c r="AA625" s="35"/>
      <c r="AB625" s="35"/>
      <c r="AC625" s="35"/>
      <c r="AD625" s="35"/>
      <c r="AE625" s="35"/>
      <c r="AR625" s="217" t="s">
        <v>303</v>
      </c>
      <c r="AT625" s="217" t="s">
        <v>156</v>
      </c>
      <c r="AU625" s="217" t="s">
        <v>85</v>
      </c>
      <c r="AY625" s="18" t="s">
        <v>153</v>
      </c>
      <c r="BE625" s="218">
        <f>IF(N625="základní",J625,0)</f>
        <v>0</v>
      </c>
      <c r="BF625" s="218">
        <f>IF(N625="snížená",J625,0)</f>
        <v>0</v>
      </c>
      <c r="BG625" s="218">
        <f>IF(N625="zákl. přenesená",J625,0)</f>
        <v>0</v>
      </c>
      <c r="BH625" s="218">
        <f>IF(N625="sníž. přenesená",J625,0)</f>
        <v>0</v>
      </c>
      <c r="BI625" s="218">
        <f>IF(N625="nulová",J625,0)</f>
        <v>0</v>
      </c>
      <c r="BJ625" s="18" t="s">
        <v>83</v>
      </c>
      <c r="BK625" s="218">
        <f>ROUND(I625*H625,2)</f>
        <v>0</v>
      </c>
      <c r="BL625" s="18" t="s">
        <v>303</v>
      </c>
      <c r="BM625" s="217" t="s">
        <v>772</v>
      </c>
    </row>
    <row r="626" spans="2:51" s="13" customFormat="1" ht="12">
      <c r="B626" s="219"/>
      <c r="C626" s="220"/>
      <c r="D626" s="221" t="s">
        <v>162</v>
      </c>
      <c r="E626" s="222" t="s">
        <v>1</v>
      </c>
      <c r="F626" s="223" t="s">
        <v>613</v>
      </c>
      <c r="G626" s="220"/>
      <c r="H626" s="222" t="s">
        <v>1</v>
      </c>
      <c r="I626" s="224"/>
      <c r="J626" s="220"/>
      <c r="K626" s="220"/>
      <c r="L626" s="225"/>
      <c r="M626" s="226"/>
      <c r="N626" s="227"/>
      <c r="O626" s="227"/>
      <c r="P626" s="227"/>
      <c r="Q626" s="227"/>
      <c r="R626" s="227"/>
      <c r="S626" s="227"/>
      <c r="T626" s="228"/>
      <c r="AT626" s="229" t="s">
        <v>162</v>
      </c>
      <c r="AU626" s="229" t="s">
        <v>85</v>
      </c>
      <c r="AV626" s="13" t="s">
        <v>83</v>
      </c>
      <c r="AW626" s="13" t="s">
        <v>31</v>
      </c>
      <c r="AX626" s="13" t="s">
        <v>75</v>
      </c>
      <c r="AY626" s="229" t="s">
        <v>153</v>
      </c>
    </row>
    <row r="627" spans="2:51" s="14" customFormat="1" ht="12">
      <c r="B627" s="230"/>
      <c r="C627" s="231"/>
      <c r="D627" s="221" t="s">
        <v>162</v>
      </c>
      <c r="E627" s="232" t="s">
        <v>1</v>
      </c>
      <c r="F627" s="233" t="s">
        <v>614</v>
      </c>
      <c r="G627" s="231"/>
      <c r="H627" s="234">
        <v>7.063</v>
      </c>
      <c r="I627" s="235"/>
      <c r="J627" s="231"/>
      <c r="K627" s="231"/>
      <c r="L627" s="236"/>
      <c r="M627" s="237"/>
      <c r="N627" s="238"/>
      <c r="O627" s="238"/>
      <c r="P627" s="238"/>
      <c r="Q627" s="238"/>
      <c r="R627" s="238"/>
      <c r="S627" s="238"/>
      <c r="T627" s="239"/>
      <c r="AT627" s="240" t="s">
        <v>162</v>
      </c>
      <c r="AU627" s="240" t="s">
        <v>85</v>
      </c>
      <c r="AV627" s="14" t="s">
        <v>85</v>
      </c>
      <c r="AW627" s="14" t="s">
        <v>31</v>
      </c>
      <c r="AX627" s="14" t="s">
        <v>83</v>
      </c>
      <c r="AY627" s="240" t="s">
        <v>153</v>
      </c>
    </row>
    <row r="628" spans="1:65" s="2" customFormat="1" ht="21.75" customHeight="1">
      <c r="A628" s="35"/>
      <c r="B628" s="36"/>
      <c r="C628" s="263" t="s">
        <v>773</v>
      </c>
      <c r="D628" s="263" t="s">
        <v>304</v>
      </c>
      <c r="E628" s="264" t="s">
        <v>774</v>
      </c>
      <c r="F628" s="265" t="s">
        <v>775</v>
      </c>
      <c r="G628" s="266" t="s">
        <v>187</v>
      </c>
      <c r="H628" s="267">
        <v>14.409</v>
      </c>
      <c r="I628" s="268"/>
      <c r="J628" s="269">
        <f>ROUND(I628*H628,2)</f>
        <v>0</v>
      </c>
      <c r="K628" s="270"/>
      <c r="L628" s="271"/>
      <c r="M628" s="272" t="s">
        <v>1</v>
      </c>
      <c r="N628" s="273" t="s">
        <v>40</v>
      </c>
      <c r="O628" s="72"/>
      <c r="P628" s="215">
        <f>O628*H628</f>
        <v>0</v>
      </c>
      <c r="Q628" s="215">
        <v>0.0029</v>
      </c>
      <c r="R628" s="215">
        <f>Q628*H628</f>
        <v>0.0417861</v>
      </c>
      <c r="S628" s="215">
        <v>0</v>
      </c>
      <c r="T628" s="216">
        <f>S628*H628</f>
        <v>0</v>
      </c>
      <c r="U628" s="35"/>
      <c r="V628" s="35"/>
      <c r="W628" s="35"/>
      <c r="X628" s="35"/>
      <c r="Y628" s="35"/>
      <c r="Z628" s="35"/>
      <c r="AA628" s="35"/>
      <c r="AB628" s="35"/>
      <c r="AC628" s="35"/>
      <c r="AD628" s="35"/>
      <c r="AE628" s="35"/>
      <c r="AR628" s="217" t="s">
        <v>441</v>
      </c>
      <c r="AT628" s="217" t="s">
        <v>304</v>
      </c>
      <c r="AU628" s="217" t="s">
        <v>85</v>
      </c>
      <c r="AY628" s="18" t="s">
        <v>153</v>
      </c>
      <c r="BE628" s="218">
        <f>IF(N628="základní",J628,0)</f>
        <v>0</v>
      </c>
      <c r="BF628" s="218">
        <f>IF(N628="snížená",J628,0)</f>
        <v>0</v>
      </c>
      <c r="BG628" s="218">
        <f>IF(N628="zákl. přenesená",J628,0)</f>
        <v>0</v>
      </c>
      <c r="BH628" s="218">
        <f>IF(N628="sníž. přenesená",J628,0)</f>
        <v>0</v>
      </c>
      <c r="BI628" s="218">
        <f>IF(N628="nulová",J628,0)</f>
        <v>0</v>
      </c>
      <c r="BJ628" s="18" t="s">
        <v>83</v>
      </c>
      <c r="BK628" s="218">
        <f>ROUND(I628*H628,2)</f>
        <v>0</v>
      </c>
      <c r="BL628" s="18" t="s">
        <v>303</v>
      </c>
      <c r="BM628" s="217" t="s">
        <v>776</v>
      </c>
    </row>
    <row r="629" spans="2:51" s="14" customFormat="1" ht="12">
      <c r="B629" s="230"/>
      <c r="C629" s="231"/>
      <c r="D629" s="221" t="s">
        <v>162</v>
      </c>
      <c r="E629" s="231"/>
      <c r="F629" s="233" t="s">
        <v>777</v>
      </c>
      <c r="G629" s="231"/>
      <c r="H629" s="234">
        <v>14.409</v>
      </c>
      <c r="I629" s="235"/>
      <c r="J629" s="231"/>
      <c r="K629" s="231"/>
      <c r="L629" s="236"/>
      <c r="M629" s="237"/>
      <c r="N629" s="238"/>
      <c r="O629" s="238"/>
      <c r="P629" s="238"/>
      <c r="Q629" s="238"/>
      <c r="R629" s="238"/>
      <c r="S629" s="238"/>
      <c r="T629" s="239"/>
      <c r="AT629" s="240" t="s">
        <v>162</v>
      </c>
      <c r="AU629" s="240" t="s">
        <v>85</v>
      </c>
      <c r="AV629" s="14" t="s">
        <v>85</v>
      </c>
      <c r="AW629" s="14" t="s">
        <v>4</v>
      </c>
      <c r="AX629" s="14" t="s">
        <v>83</v>
      </c>
      <c r="AY629" s="240" t="s">
        <v>153</v>
      </c>
    </row>
    <row r="630" spans="1:65" s="2" customFormat="1" ht="21.75" customHeight="1">
      <c r="A630" s="35"/>
      <c r="B630" s="36"/>
      <c r="C630" s="205" t="s">
        <v>778</v>
      </c>
      <c r="D630" s="205" t="s">
        <v>156</v>
      </c>
      <c r="E630" s="206" t="s">
        <v>779</v>
      </c>
      <c r="F630" s="207" t="s">
        <v>780</v>
      </c>
      <c r="G630" s="208" t="s">
        <v>736</v>
      </c>
      <c r="H630" s="274"/>
      <c r="I630" s="210"/>
      <c r="J630" s="211">
        <f>ROUND(I630*H630,2)</f>
        <v>0</v>
      </c>
      <c r="K630" s="212"/>
      <c r="L630" s="40"/>
      <c r="M630" s="213" t="s">
        <v>1</v>
      </c>
      <c r="N630" s="214" t="s">
        <v>40</v>
      </c>
      <c r="O630" s="72"/>
      <c r="P630" s="215">
        <f>O630*H630</f>
        <v>0</v>
      </c>
      <c r="Q630" s="215">
        <v>0</v>
      </c>
      <c r="R630" s="215">
        <f>Q630*H630</f>
        <v>0</v>
      </c>
      <c r="S630" s="215">
        <v>0</v>
      </c>
      <c r="T630" s="216">
        <f>S630*H630</f>
        <v>0</v>
      </c>
      <c r="U630" s="35"/>
      <c r="V630" s="35"/>
      <c r="W630" s="35"/>
      <c r="X630" s="35"/>
      <c r="Y630" s="35"/>
      <c r="Z630" s="35"/>
      <c r="AA630" s="35"/>
      <c r="AB630" s="35"/>
      <c r="AC630" s="35"/>
      <c r="AD630" s="35"/>
      <c r="AE630" s="35"/>
      <c r="AR630" s="217" t="s">
        <v>303</v>
      </c>
      <c r="AT630" s="217" t="s">
        <v>156</v>
      </c>
      <c r="AU630" s="217" t="s">
        <v>85</v>
      </c>
      <c r="AY630" s="18" t="s">
        <v>153</v>
      </c>
      <c r="BE630" s="218">
        <f>IF(N630="základní",J630,0)</f>
        <v>0</v>
      </c>
      <c r="BF630" s="218">
        <f>IF(N630="snížená",J630,0)</f>
        <v>0</v>
      </c>
      <c r="BG630" s="218">
        <f>IF(N630="zákl. přenesená",J630,0)</f>
        <v>0</v>
      </c>
      <c r="BH630" s="218">
        <f>IF(N630="sníž. přenesená",J630,0)</f>
        <v>0</v>
      </c>
      <c r="BI630" s="218">
        <f>IF(N630="nulová",J630,0)</f>
        <v>0</v>
      </c>
      <c r="BJ630" s="18" t="s">
        <v>83</v>
      </c>
      <c r="BK630" s="218">
        <f>ROUND(I630*H630,2)</f>
        <v>0</v>
      </c>
      <c r="BL630" s="18" t="s">
        <v>303</v>
      </c>
      <c r="BM630" s="217" t="s">
        <v>781</v>
      </c>
    </row>
    <row r="631" spans="2:63" s="12" customFormat="1" ht="22.9" customHeight="1">
      <c r="B631" s="189"/>
      <c r="C631" s="190"/>
      <c r="D631" s="191" t="s">
        <v>74</v>
      </c>
      <c r="E631" s="203" t="s">
        <v>782</v>
      </c>
      <c r="F631" s="203" t="s">
        <v>783</v>
      </c>
      <c r="G631" s="190"/>
      <c r="H631" s="190"/>
      <c r="I631" s="193"/>
      <c r="J631" s="204">
        <f>BK631</f>
        <v>0</v>
      </c>
      <c r="K631" s="190"/>
      <c r="L631" s="195"/>
      <c r="M631" s="196"/>
      <c r="N631" s="197"/>
      <c r="O631" s="197"/>
      <c r="P631" s="198">
        <f>P632</f>
        <v>0</v>
      </c>
      <c r="Q631" s="197"/>
      <c r="R631" s="198">
        <f>R632</f>
        <v>0.00272</v>
      </c>
      <c r="S631" s="197"/>
      <c r="T631" s="199">
        <f>T632</f>
        <v>0</v>
      </c>
      <c r="AR631" s="200" t="s">
        <v>85</v>
      </c>
      <c r="AT631" s="201" t="s">
        <v>74</v>
      </c>
      <c r="AU631" s="201" t="s">
        <v>83</v>
      </c>
      <c r="AY631" s="200" t="s">
        <v>153</v>
      </c>
      <c r="BK631" s="202">
        <f>BK632</f>
        <v>0</v>
      </c>
    </row>
    <row r="632" spans="1:65" s="2" customFormat="1" ht="21.75" customHeight="1">
      <c r="A632" s="35"/>
      <c r="B632" s="36"/>
      <c r="C632" s="205" t="s">
        <v>784</v>
      </c>
      <c r="D632" s="205" t="s">
        <v>156</v>
      </c>
      <c r="E632" s="206" t="s">
        <v>785</v>
      </c>
      <c r="F632" s="207" t="s">
        <v>786</v>
      </c>
      <c r="G632" s="208" t="s">
        <v>652</v>
      </c>
      <c r="H632" s="209">
        <v>1</v>
      </c>
      <c r="I632" s="210"/>
      <c r="J632" s="211">
        <f>ROUND(I632*H632,2)</f>
        <v>0</v>
      </c>
      <c r="K632" s="212"/>
      <c r="L632" s="40"/>
      <c r="M632" s="213" t="s">
        <v>1</v>
      </c>
      <c r="N632" s="214" t="s">
        <v>40</v>
      </c>
      <c r="O632" s="72"/>
      <c r="P632" s="215">
        <f>O632*H632</f>
        <v>0</v>
      </c>
      <c r="Q632" s="215">
        <v>0.00272</v>
      </c>
      <c r="R632" s="215">
        <f>Q632*H632</f>
        <v>0.00272</v>
      </c>
      <c r="S632" s="215">
        <v>0</v>
      </c>
      <c r="T632" s="216">
        <f>S632*H632</f>
        <v>0</v>
      </c>
      <c r="U632" s="35"/>
      <c r="V632" s="35"/>
      <c r="W632" s="35"/>
      <c r="X632" s="35"/>
      <c r="Y632" s="35"/>
      <c r="Z632" s="35"/>
      <c r="AA632" s="35"/>
      <c r="AB632" s="35"/>
      <c r="AC632" s="35"/>
      <c r="AD632" s="35"/>
      <c r="AE632" s="35"/>
      <c r="AR632" s="217" t="s">
        <v>303</v>
      </c>
      <c r="AT632" s="217" t="s">
        <v>156</v>
      </c>
      <c r="AU632" s="217" t="s">
        <v>85</v>
      </c>
      <c r="AY632" s="18" t="s">
        <v>153</v>
      </c>
      <c r="BE632" s="218">
        <f>IF(N632="základní",J632,0)</f>
        <v>0</v>
      </c>
      <c r="BF632" s="218">
        <f>IF(N632="snížená",J632,0)</f>
        <v>0</v>
      </c>
      <c r="BG632" s="218">
        <f>IF(N632="zákl. přenesená",J632,0)</f>
        <v>0</v>
      </c>
      <c r="BH632" s="218">
        <f>IF(N632="sníž. přenesená",J632,0)</f>
        <v>0</v>
      </c>
      <c r="BI632" s="218">
        <f>IF(N632="nulová",J632,0)</f>
        <v>0</v>
      </c>
      <c r="BJ632" s="18" t="s">
        <v>83</v>
      </c>
      <c r="BK632" s="218">
        <f>ROUND(I632*H632,2)</f>
        <v>0</v>
      </c>
      <c r="BL632" s="18" t="s">
        <v>303</v>
      </c>
      <c r="BM632" s="217" t="s">
        <v>787</v>
      </c>
    </row>
    <row r="633" spans="2:63" s="12" customFormat="1" ht="22.9" customHeight="1">
      <c r="B633" s="189"/>
      <c r="C633" s="190"/>
      <c r="D633" s="191" t="s">
        <v>74</v>
      </c>
      <c r="E633" s="203" t="s">
        <v>788</v>
      </c>
      <c r="F633" s="203" t="s">
        <v>789</v>
      </c>
      <c r="G633" s="190"/>
      <c r="H633" s="190"/>
      <c r="I633" s="193"/>
      <c r="J633" s="204">
        <f>BK633</f>
        <v>0</v>
      </c>
      <c r="K633" s="190"/>
      <c r="L633" s="195"/>
      <c r="M633" s="196"/>
      <c r="N633" s="197"/>
      <c r="O633" s="197"/>
      <c r="P633" s="198">
        <f>P634</f>
        <v>0</v>
      </c>
      <c r="Q633" s="197"/>
      <c r="R633" s="198">
        <f>R634</f>
        <v>0</v>
      </c>
      <c r="S633" s="197"/>
      <c r="T633" s="199">
        <f>T634</f>
        <v>0</v>
      </c>
      <c r="AR633" s="200" t="s">
        <v>85</v>
      </c>
      <c r="AT633" s="201" t="s">
        <v>74</v>
      </c>
      <c r="AU633" s="201" t="s">
        <v>83</v>
      </c>
      <c r="AY633" s="200" t="s">
        <v>153</v>
      </c>
      <c r="BK633" s="202">
        <f>BK634</f>
        <v>0</v>
      </c>
    </row>
    <row r="634" spans="1:65" s="2" customFormat="1" ht="33" customHeight="1">
      <c r="A634" s="35"/>
      <c r="B634" s="36"/>
      <c r="C634" s="205" t="s">
        <v>790</v>
      </c>
      <c r="D634" s="205" t="s">
        <v>156</v>
      </c>
      <c r="E634" s="206" t="s">
        <v>791</v>
      </c>
      <c r="F634" s="207" t="s">
        <v>792</v>
      </c>
      <c r="G634" s="208" t="s">
        <v>256</v>
      </c>
      <c r="H634" s="209">
        <v>1</v>
      </c>
      <c r="I634" s="210"/>
      <c r="J634" s="211">
        <f>ROUND(I634*H634,2)</f>
        <v>0</v>
      </c>
      <c r="K634" s="212"/>
      <c r="L634" s="40"/>
      <c r="M634" s="213" t="s">
        <v>1</v>
      </c>
      <c r="N634" s="214" t="s">
        <v>40</v>
      </c>
      <c r="O634" s="72"/>
      <c r="P634" s="215">
        <f>O634*H634</f>
        <v>0</v>
      </c>
      <c r="Q634" s="215">
        <v>0</v>
      </c>
      <c r="R634" s="215">
        <f>Q634*H634</f>
        <v>0</v>
      </c>
      <c r="S634" s="215">
        <v>0</v>
      </c>
      <c r="T634" s="216">
        <f>S634*H634</f>
        <v>0</v>
      </c>
      <c r="U634" s="35"/>
      <c r="V634" s="35"/>
      <c r="W634" s="35"/>
      <c r="X634" s="35"/>
      <c r="Y634" s="35"/>
      <c r="Z634" s="35"/>
      <c r="AA634" s="35"/>
      <c r="AB634" s="35"/>
      <c r="AC634" s="35"/>
      <c r="AD634" s="35"/>
      <c r="AE634" s="35"/>
      <c r="AR634" s="217" t="s">
        <v>303</v>
      </c>
      <c r="AT634" s="217" t="s">
        <v>156</v>
      </c>
      <c r="AU634" s="217" t="s">
        <v>85</v>
      </c>
      <c r="AY634" s="18" t="s">
        <v>153</v>
      </c>
      <c r="BE634" s="218">
        <f>IF(N634="základní",J634,0)</f>
        <v>0</v>
      </c>
      <c r="BF634" s="218">
        <f>IF(N634="snížená",J634,0)</f>
        <v>0</v>
      </c>
      <c r="BG634" s="218">
        <f>IF(N634="zákl. přenesená",J634,0)</f>
        <v>0</v>
      </c>
      <c r="BH634" s="218">
        <f>IF(N634="sníž. přenesená",J634,0)</f>
        <v>0</v>
      </c>
      <c r="BI634" s="218">
        <f>IF(N634="nulová",J634,0)</f>
        <v>0</v>
      </c>
      <c r="BJ634" s="18" t="s">
        <v>83</v>
      </c>
      <c r="BK634" s="218">
        <f>ROUND(I634*H634,2)</f>
        <v>0</v>
      </c>
      <c r="BL634" s="18" t="s">
        <v>303</v>
      </c>
      <c r="BM634" s="217" t="s">
        <v>793</v>
      </c>
    </row>
    <row r="635" spans="2:63" s="12" customFormat="1" ht="22.9" customHeight="1">
      <c r="B635" s="189"/>
      <c r="C635" s="190"/>
      <c r="D635" s="191" t="s">
        <v>74</v>
      </c>
      <c r="E635" s="203" t="s">
        <v>794</v>
      </c>
      <c r="F635" s="203" t="s">
        <v>795</v>
      </c>
      <c r="G635" s="190"/>
      <c r="H635" s="190"/>
      <c r="I635" s="193"/>
      <c r="J635" s="204">
        <f>BK635</f>
        <v>0</v>
      </c>
      <c r="K635" s="190"/>
      <c r="L635" s="195"/>
      <c r="M635" s="196"/>
      <c r="N635" s="197"/>
      <c r="O635" s="197"/>
      <c r="P635" s="198">
        <f>SUM(P636:P672)</f>
        <v>0</v>
      </c>
      <c r="Q635" s="197"/>
      <c r="R635" s="198">
        <f>SUM(R636:R672)</f>
        <v>3.9648663</v>
      </c>
      <c r="S635" s="197"/>
      <c r="T635" s="199">
        <f>SUM(T636:T672)</f>
        <v>0</v>
      </c>
      <c r="AR635" s="200" t="s">
        <v>85</v>
      </c>
      <c r="AT635" s="201" t="s">
        <v>74</v>
      </c>
      <c r="AU635" s="201" t="s">
        <v>83</v>
      </c>
      <c r="AY635" s="200" t="s">
        <v>153</v>
      </c>
      <c r="BK635" s="202">
        <f>SUM(BK636:BK672)</f>
        <v>0</v>
      </c>
    </row>
    <row r="636" spans="1:65" s="2" customFormat="1" ht="44.25" customHeight="1">
      <c r="A636" s="35"/>
      <c r="B636" s="36"/>
      <c r="C636" s="205" t="s">
        <v>796</v>
      </c>
      <c r="D636" s="205" t="s">
        <v>156</v>
      </c>
      <c r="E636" s="206" t="s">
        <v>797</v>
      </c>
      <c r="F636" s="207" t="s">
        <v>798</v>
      </c>
      <c r="G636" s="208" t="s">
        <v>652</v>
      </c>
      <c r="H636" s="209">
        <v>18</v>
      </c>
      <c r="I636" s="210"/>
      <c r="J636" s="211">
        <f>ROUND(I636*H636,2)</f>
        <v>0</v>
      </c>
      <c r="K636" s="212"/>
      <c r="L636" s="40"/>
      <c r="M636" s="213" t="s">
        <v>1</v>
      </c>
      <c r="N636" s="214" t="s">
        <v>40</v>
      </c>
      <c r="O636" s="72"/>
      <c r="P636" s="215">
        <f>O636*H636</f>
        <v>0</v>
      </c>
      <c r="Q636" s="215">
        <v>0.00267</v>
      </c>
      <c r="R636" s="215">
        <f>Q636*H636</f>
        <v>0.04806</v>
      </c>
      <c r="S636" s="215">
        <v>0</v>
      </c>
      <c r="T636" s="216">
        <f>S636*H636</f>
        <v>0</v>
      </c>
      <c r="U636" s="35"/>
      <c r="V636" s="35"/>
      <c r="W636" s="35"/>
      <c r="X636" s="35"/>
      <c r="Y636" s="35"/>
      <c r="Z636" s="35"/>
      <c r="AA636" s="35"/>
      <c r="AB636" s="35"/>
      <c r="AC636" s="35"/>
      <c r="AD636" s="35"/>
      <c r="AE636" s="35"/>
      <c r="AR636" s="217" t="s">
        <v>303</v>
      </c>
      <c r="AT636" s="217" t="s">
        <v>156</v>
      </c>
      <c r="AU636" s="217" t="s">
        <v>85</v>
      </c>
      <c r="AY636" s="18" t="s">
        <v>153</v>
      </c>
      <c r="BE636" s="218">
        <f>IF(N636="základní",J636,0)</f>
        <v>0</v>
      </c>
      <c r="BF636" s="218">
        <f>IF(N636="snížená",J636,0)</f>
        <v>0</v>
      </c>
      <c r="BG636" s="218">
        <f>IF(N636="zákl. přenesená",J636,0)</f>
        <v>0</v>
      </c>
      <c r="BH636" s="218">
        <f>IF(N636="sníž. přenesená",J636,0)</f>
        <v>0</v>
      </c>
      <c r="BI636" s="218">
        <f>IF(N636="nulová",J636,0)</f>
        <v>0</v>
      </c>
      <c r="BJ636" s="18" t="s">
        <v>83</v>
      </c>
      <c r="BK636" s="218">
        <f>ROUND(I636*H636,2)</f>
        <v>0</v>
      </c>
      <c r="BL636" s="18" t="s">
        <v>303</v>
      </c>
      <c r="BM636" s="217" t="s">
        <v>799</v>
      </c>
    </row>
    <row r="637" spans="2:51" s="13" customFormat="1" ht="12">
      <c r="B637" s="219"/>
      <c r="C637" s="220"/>
      <c r="D637" s="221" t="s">
        <v>162</v>
      </c>
      <c r="E637" s="222" t="s">
        <v>1</v>
      </c>
      <c r="F637" s="223" t="s">
        <v>800</v>
      </c>
      <c r="G637" s="220"/>
      <c r="H637" s="222" t="s">
        <v>1</v>
      </c>
      <c r="I637" s="224"/>
      <c r="J637" s="220"/>
      <c r="K637" s="220"/>
      <c r="L637" s="225"/>
      <c r="M637" s="226"/>
      <c r="N637" s="227"/>
      <c r="O637" s="227"/>
      <c r="P637" s="227"/>
      <c r="Q637" s="227"/>
      <c r="R637" s="227"/>
      <c r="S637" s="227"/>
      <c r="T637" s="228"/>
      <c r="AT637" s="229" t="s">
        <v>162</v>
      </c>
      <c r="AU637" s="229" t="s">
        <v>85</v>
      </c>
      <c r="AV637" s="13" t="s">
        <v>83</v>
      </c>
      <c r="AW637" s="13" t="s">
        <v>31</v>
      </c>
      <c r="AX637" s="13" t="s">
        <v>75</v>
      </c>
      <c r="AY637" s="229" t="s">
        <v>153</v>
      </c>
    </row>
    <row r="638" spans="2:51" s="14" customFormat="1" ht="12">
      <c r="B638" s="230"/>
      <c r="C638" s="231"/>
      <c r="D638" s="221" t="s">
        <v>162</v>
      </c>
      <c r="E638" s="232" t="s">
        <v>1</v>
      </c>
      <c r="F638" s="233" t="s">
        <v>801</v>
      </c>
      <c r="G638" s="231"/>
      <c r="H638" s="234">
        <v>18</v>
      </c>
      <c r="I638" s="235"/>
      <c r="J638" s="231"/>
      <c r="K638" s="231"/>
      <c r="L638" s="236"/>
      <c r="M638" s="237"/>
      <c r="N638" s="238"/>
      <c r="O638" s="238"/>
      <c r="P638" s="238"/>
      <c r="Q638" s="238"/>
      <c r="R638" s="238"/>
      <c r="S638" s="238"/>
      <c r="T638" s="239"/>
      <c r="AT638" s="240" t="s">
        <v>162</v>
      </c>
      <c r="AU638" s="240" t="s">
        <v>85</v>
      </c>
      <c r="AV638" s="14" t="s">
        <v>85</v>
      </c>
      <c r="AW638" s="14" t="s">
        <v>31</v>
      </c>
      <c r="AX638" s="14" t="s">
        <v>75</v>
      </c>
      <c r="AY638" s="240" t="s">
        <v>153</v>
      </c>
    </row>
    <row r="639" spans="2:51" s="15" customFormat="1" ht="12">
      <c r="B639" s="241"/>
      <c r="C639" s="242"/>
      <c r="D639" s="221" t="s">
        <v>162</v>
      </c>
      <c r="E639" s="243" t="s">
        <v>1</v>
      </c>
      <c r="F639" s="244" t="s">
        <v>169</v>
      </c>
      <c r="G639" s="242"/>
      <c r="H639" s="245">
        <v>18</v>
      </c>
      <c r="I639" s="246"/>
      <c r="J639" s="242"/>
      <c r="K639" s="242"/>
      <c r="L639" s="247"/>
      <c r="M639" s="248"/>
      <c r="N639" s="249"/>
      <c r="O639" s="249"/>
      <c r="P639" s="249"/>
      <c r="Q639" s="249"/>
      <c r="R639" s="249"/>
      <c r="S639" s="249"/>
      <c r="T639" s="250"/>
      <c r="AT639" s="251" t="s">
        <v>162</v>
      </c>
      <c r="AU639" s="251" t="s">
        <v>85</v>
      </c>
      <c r="AV639" s="15" t="s">
        <v>160</v>
      </c>
      <c r="AW639" s="15" t="s">
        <v>31</v>
      </c>
      <c r="AX639" s="15" t="s">
        <v>83</v>
      </c>
      <c r="AY639" s="251" t="s">
        <v>153</v>
      </c>
    </row>
    <row r="640" spans="1:65" s="2" customFormat="1" ht="44.25" customHeight="1">
      <c r="A640" s="35"/>
      <c r="B640" s="36"/>
      <c r="C640" s="205" t="s">
        <v>802</v>
      </c>
      <c r="D640" s="205" t="s">
        <v>156</v>
      </c>
      <c r="E640" s="206" t="s">
        <v>803</v>
      </c>
      <c r="F640" s="207" t="s">
        <v>804</v>
      </c>
      <c r="G640" s="208" t="s">
        <v>652</v>
      </c>
      <c r="H640" s="209">
        <v>52</v>
      </c>
      <c r="I640" s="210"/>
      <c r="J640" s="211">
        <f>ROUND(I640*H640,2)</f>
        <v>0</v>
      </c>
      <c r="K640" s="212"/>
      <c r="L640" s="40"/>
      <c r="M640" s="213" t="s">
        <v>1</v>
      </c>
      <c r="N640" s="214" t="s">
        <v>40</v>
      </c>
      <c r="O640" s="72"/>
      <c r="P640" s="215">
        <f>O640*H640</f>
        <v>0</v>
      </c>
      <c r="Q640" s="215">
        <v>0.00267</v>
      </c>
      <c r="R640" s="215">
        <f>Q640*H640</f>
        <v>0.13884</v>
      </c>
      <c r="S640" s="215">
        <v>0</v>
      </c>
      <c r="T640" s="216">
        <f>S640*H640</f>
        <v>0</v>
      </c>
      <c r="U640" s="35"/>
      <c r="V640" s="35"/>
      <c r="W640" s="35"/>
      <c r="X640" s="35"/>
      <c r="Y640" s="35"/>
      <c r="Z640" s="35"/>
      <c r="AA640" s="35"/>
      <c r="AB640" s="35"/>
      <c r="AC640" s="35"/>
      <c r="AD640" s="35"/>
      <c r="AE640" s="35"/>
      <c r="AR640" s="217" t="s">
        <v>303</v>
      </c>
      <c r="AT640" s="217" t="s">
        <v>156</v>
      </c>
      <c r="AU640" s="217" t="s">
        <v>85</v>
      </c>
      <c r="AY640" s="18" t="s">
        <v>153</v>
      </c>
      <c r="BE640" s="218">
        <f>IF(N640="základní",J640,0)</f>
        <v>0</v>
      </c>
      <c r="BF640" s="218">
        <f>IF(N640="snížená",J640,0)</f>
        <v>0</v>
      </c>
      <c r="BG640" s="218">
        <f>IF(N640="zákl. přenesená",J640,0)</f>
        <v>0</v>
      </c>
      <c r="BH640" s="218">
        <f>IF(N640="sníž. přenesená",J640,0)</f>
        <v>0</v>
      </c>
      <c r="BI640" s="218">
        <f>IF(N640="nulová",J640,0)</f>
        <v>0</v>
      </c>
      <c r="BJ640" s="18" t="s">
        <v>83</v>
      </c>
      <c r="BK640" s="218">
        <f>ROUND(I640*H640,2)</f>
        <v>0</v>
      </c>
      <c r="BL640" s="18" t="s">
        <v>303</v>
      </c>
      <c r="BM640" s="217" t="s">
        <v>805</v>
      </c>
    </row>
    <row r="641" spans="2:51" s="13" customFormat="1" ht="12">
      <c r="B641" s="219"/>
      <c r="C641" s="220"/>
      <c r="D641" s="221" t="s">
        <v>162</v>
      </c>
      <c r="E641" s="222" t="s">
        <v>1</v>
      </c>
      <c r="F641" s="223" t="s">
        <v>806</v>
      </c>
      <c r="G641" s="220"/>
      <c r="H641" s="222" t="s">
        <v>1</v>
      </c>
      <c r="I641" s="224"/>
      <c r="J641" s="220"/>
      <c r="K641" s="220"/>
      <c r="L641" s="225"/>
      <c r="M641" s="226"/>
      <c r="N641" s="227"/>
      <c r="O641" s="227"/>
      <c r="P641" s="227"/>
      <c r="Q641" s="227"/>
      <c r="R641" s="227"/>
      <c r="S641" s="227"/>
      <c r="T641" s="228"/>
      <c r="AT641" s="229" t="s">
        <v>162</v>
      </c>
      <c r="AU641" s="229" t="s">
        <v>85</v>
      </c>
      <c r="AV641" s="13" t="s">
        <v>83</v>
      </c>
      <c r="AW641" s="13" t="s">
        <v>31</v>
      </c>
      <c r="AX641" s="13" t="s">
        <v>75</v>
      </c>
      <c r="AY641" s="229" t="s">
        <v>153</v>
      </c>
    </row>
    <row r="642" spans="2:51" s="14" customFormat="1" ht="12">
      <c r="B642" s="230"/>
      <c r="C642" s="231"/>
      <c r="D642" s="221" t="s">
        <v>162</v>
      </c>
      <c r="E642" s="232" t="s">
        <v>1</v>
      </c>
      <c r="F642" s="233" t="s">
        <v>807</v>
      </c>
      <c r="G642" s="231"/>
      <c r="H642" s="234">
        <v>36</v>
      </c>
      <c r="I642" s="235"/>
      <c r="J642" s="231"/>
      <c r="K642" s="231"/>
      <c r="L642" s="236"/>
      <c r="M642" s="237"/>
      <c r="N642" s="238"/>
      <c r="O642" s="238"/>
      <c r="P642" s="238"/>
      <c r="Q642" s="238"/>
      <c r="R642" s="238"/>
      <c r="S642" s="238"/>
      <c r="T642" s="239"/>
      <c r="AT642" s="240" t="s">
        <v>162</v>
      </c>
      <c r="AU642" s="240" t="s">
        <v>85</v>
      </c>
      <c r="AV642" s="14" t="s">
        <v>85</v>
      </c>
      <c r="AW642" s="14" t="s">
        <v>31</v>
      </c>
      <c r="AX642" s="14" t="s">
        <v>75</v>
      </c>
      <c r="AY642" s="240" t="s">
        <v>153</v>
      </c>
    </row>
    <row r="643" spans="2:51" s="13" customFormat="1" ht="12">
      <c r="B643" s="219"/>
      <c r="C643" s="220"/>
      <c r="D643" s="221" t="s">
        <v>162</v>
      </c>
      <c r="E643" s="222" t="s">
        <v>1</v>
      </c>
      <c r="F643" s="223" t="s">
        <v>800</v>
      </c>
      <c r="G643" s="220"/>
      <c r="H643" s="222" t="s">
        <v>1</v>
      </c>
      <c r="I643" s="224"/>
      <c r="J643" s="220"/>
      <c r="K643" s="220"/>
      <c r="L643" s="225"/>
      <c r="M643" s="226"/>
      <c r="N643" s="227"/>
      <c r="O643" s="227"/>
      <c r="P643" s="227"/>
      <c r="Q643" s="227"/>
      <c r="R643" s="227"/>
      <c r="S643" s="227"/>
      <c r="T643" s="228"/>
      <c r="AT643" s="229" t="s">
        <v>162</v>
      </c>
      <c r="AU643" s="229" t="s">
        <v>85</v>
      </c>
      <c r="AV643" s="13" t="s">
        <v>83</v>
      </c>
      <c r="AW643" s="13" t="s">
        <v>31</v>
      </c>
      <c r="AX643" s="13" t="s">
        <v>75</v>
      </c>
      <c r="AY643" s="229" t="s">
        <v>153</v>
      </c>
    </row>
    <row r="644" spans="2:51" s="14" customFormat="1" ht="12">
      <c r="B644" s="230"/>
      <c r="C644" s="231"/>
      <c r="D644" s="221" t="s">
        <v>162</v>
      </c>
      <c r="E644" s="232" t="s">
        <v>1</v>
      </c>
      <c r="F644" s="233" t="s">
        <v>808</v>
      </c>
      <c r="G644" s="231"/>
      <c r="H644" s="234">
        <v>16</v>
      </c>
      <c r="I644" s="235"/>
      <c r="J644" s="231"/>
      <c r="K644" s="231"/>
      <c r="L644" s="236"/>
      <c r="M644" s="237"/>
      <c r="N644" s="238"/>
      <c r="O644" s="238"/>
      <c r="P644" s="238"/>
      <c r="Q644" s="238"/>
      <c r="R644" s="238"/>
      <c r="S644" s="238"/>
      <c r="T644" s="239"/>
      <c r="AT644" s="240" t="s">
        <v>162</v>
      </c>
      <c r="AU644" s="240" t="s">
        <v>85</v>
      </c>
      <c r="AV644" s="14" t="s">
        <v>85</v>
      </c>
      <c r="AW644" s="14" t="s">
        <v>31</v>
      </c>
      <c r="AX644" s="14" t="s">
        <v>75</v>
      </c>
      <c r="AY644" s="240" t="s">
        <v>153</v>
      </c>
    </row>
    <row r="645" spans="2:51" s="15" customFormat="1" ht="12">
      <c r="B645" s="241"/>
      <c r="C645" s="242"/>
      <c r="D645" s="221" t="s">
        <v>162</v>
      </c>
      <c r="E645" s="243" t="s">
        <v>1</v>
      </c>
      <c r="F645" s="244" t="s">
        <v>169</v>
      </c>
      <c r="G645" s="242"/>
      <c r="H645" s="245">
        <v>52</v>
      </c>
      <c r="I645" s="246"/>
      <c r="J645" s="242"/>
      <c r="K645" s="242"/>
      <c r="L645" s="247"/>
      <c r="M645" s="248"/>
      <c r="N645" s="249"/>
      <c r="O645" s="249"/>
      <c r="P645" s="249"/>
      <c r="Q645" s="249"/>
      <c r="R645" s="249"/>
      <c r="S645" s="249"/>
      <c r="T645" s="250"/>
      <c r="AT645" s="251" t="s">
        <v>162</v>
      </c>
      <c r="AU645" s="251" t="s">
        <v>85</v>
      </c>
      <c r="AV645" s="15" t="s">
        <v>160</v>
      </c>
      <c r="AW645" s="15" t="s">
        <v>31</v>
      </c>
      <c r="AX645" s="15" t="s">
        <v>83</v>
      </c>
      <c r="AY645" s="251" t="s">
        <v>153</v>
      </c>
    </row>
    <row r="646" spans="1:65" s="2" customFormat="1" ht="21.75" customHeight="1">
      <c r="A646" s="35"/>
      <c r="B646" s="36"/>
      <c r="C646" s="205" t="s">
        <v>809</v>
      </c>
      <c r="D646" s="205" t="s">
        <v>156</v>
      </c>
      <c r="E646" s="206" t="s">
        <v>810</v>
      </c>
      <c r="F646" s="207" t="s">
        <v>811</v>
      </c>
      <c r="G646" s="208" t="s">
        <v>187</v>
      </c>
      <c r="H646" s="209">
        <v>131.386</v>
      </c>
      <c r="I646" s="210"/>
      <c r="J646" s="211">
        <f>ROUND(I646*H646,2)</f>
        <v>0</v>
      </c>
      <c r="K646" s="212"/>
      <c r="L646" s="40"/>
      <c r="M646" s="213" t="s">
        <v>1</v>
      </c>
      <c r="N646" s="214" t="s">
        <v>40</v>
      </c>
      <c r="O646" s="72"/>
      <c r="P646" s="215">
        <f>O646*H646</f>
        <v>0</v>
      </c>
      <c r="Q646" s="215">
        <v>0</v>
      </c>
      <c r="R646" s="215">
        <f>Q646*H646</f>
        <v>0</v>
      </c>
      <c r="S646" s="215">
        <v>0</v>
      </c>
      <c r="T646" s="216">
        <f>S646*H646</f>
        <v>0</v>
      </c>
      <c r="U646" s="35"/>
      <c r="V646" s="35"/>
      <c r="W646" s="35"/>
      <c r="X646" s="35"/>
      <c r="Y646" s="35"/>
      <c r="Z646" s="35"/>
      <c r="AA646" s="35"/>
      <c r="AB646" s="35"/>
      <c r="AC646" s="35"/>
      <c r="AD646" s="35"/>
      <c r="AE646" s="35"/>
      <c r="AR646" s="217" t="s">
        <v>303</v>
      </c>
      <c r="AT646" s="217" t="s">
        <v>156</v>
      </c>
      <c r="AU646" s="217" t="s">
        <v>85</v>
      </c>
      <c r="AY646" s="18" t="s">
        <v>153</v>
      </c>
      <c r="BE646" s="218">
        <f>IF(N646="základní",J646,0)</f>
        <v>0</v>
      </c>
      <c r="BF646" s="218">
        <f>IF(N646="snížená",J646,0)</f>
        <v>0</v>
      </c>
      <c r="BG646" s="218">
        <f>IF(N646="zákl. přenesená",J646,0)</f>
        <v>0</v>
      </c>
      <c r="BH646" s="218">
        <f>IF(N646="sníž. přenesená",J646,0)</f>
        <v>0</v>
      </c>
      <c r="BI646" s="218">
        <f>IF(N646="nulová",J646,0)</f>
        <v>0</v>
      </c>
      <c r="BJ646" s="18" t="s">
        <v>83</v>
      </c>
      <c r="BK646" s="218">
        <f>ROUND(I646*H646,2)</f>
        <v>0</v>
      </c>
      <c r="BL646" s="18" t="s">
        <v>303</v>
      </c>
      <c r="BM646" s="217" t="s">
        <v>812</v>
      </c>
    </row>
    <row r="647" spans="2:51" s="13" customFormat="1" ht="12">
      <c r="B647" s="219"/>
      <c r="C647" s="220"/>
      <c r="D647" s="221" t="s">
        <v>162</v>
      </c>
      <c r="E647" s="222" t="s">
        <v>1</v>
      </c>
      <c r="F647" s="223" t="s">
        <v>806</v>
      </c>
      <c r="G647" s="220"/>
      <c r="H647" s="222" t="s">
        <v>1</v>
      </c>
      <c r="I647" s="224"/>
      <c r="J647" s="220"/>
      <c r="K647" s="220"/>
      <c r="L647" s="225"/>
      <c r="M647" s="226"/>
      <c r="N647" s="227"/>
      <c r="O647" s="227"/>
      <c r="P647" s="227"/>
      <c r="Q647" s="227"/>
      <c r="R647" s="227"/>
      <c r="S647" s="227"/>
      <c r="T647" s="228"/>
      <c r="AT647" s="229" t="s">
        <v>162</v>
      </c>
      <c r="AU647" s="229" t="s">
        <v>85</v>
      </c>
      <c r="AV647" s="13" t="s">
        <v>83</v>
      </c>
      <c r="AW647" s="13" t="s">
        <v>31</v>
      </c>
      <c r="AX647" s="13" t="s">
        <v>75</v>
      </c>
      <c r="AY647" s="229" t="s">
        <v>153</v>
      </c>
    </row>
    <row r="648" spans="2:51" s="14" customFormat="1" ht="12">
      <c r="B648" s="230"/>
      <c r="C648" s="231"/>
      <c r="D648" s="221" t="s">
        <v>162</v>
      </c>
      <c r="E648" s="232" t="s">
        <v>1</v>
      </c>
      <c r="F648" s="233" t="s">
        <v>813</v>
      </c>
      <c r="G648" s="231"/>
      <c r="H648" s="234">
        <v>68.588</v>
      </c>
      <c r="I648" s="235"/>
      <c r="J648" s="231"/>
      <c r="K648" s="231"/>
      <c r="L648" s="236"/>
      <c r="M648" s="237"/>
      <c r="N648" s="238"/>
      <c r="O648" s="238"/>
      <c r="P648" s="238"/>
      <c r="Q648" s="238"/>
      <c r="R648" s="238"/>
      <c r="S648" s="238"/>
      <c r="T648" s="239"/>
      <c r="AT648" s="240" t="s">
        <v>162</v>
      </c>
      <c r="AU648" s="240" t="s">
        <v>85</v>
      </c>
      <c r="AV648" s="14" t="s">
        <v>85</v>
      </c>
      <c r="AW648" s="14" t="s">
        <v>31</v>
      </c>
      <c r="AX648" s="14" t="s">
        <v>75</v>
      </c>
      <c r="AY648" s="240" t="s">
        <v>153</v>
      </c>
    </row>
    <row r="649" spans="2:51" s="13" customFormat="1" ht="12">
      <c r="B649" s="219"/>
      <c r="C649" s="220"/>
      <c r="D649" s="221" t="s">
        <v>162</v>
      </c>
      <c r="E649" s="222" t="s">
        <v>1</v>
      </c>
      <c r="F649" s="223" t="s">
        <v>800</v>
      </c>
      <c r="G649" s="220"/>
      <c r="H649" s="222" t="s">
        <v>1</v>
      </c>
      <c r="I649" s="224"/>
      <c r="J649" s="220"/>
      <c r="K649" s="220"/>
      <c r="L649" s="225"/>
      <c r="M649" s="226"/>
      <c r="N649" s="227"/>
      <c r="O649" s="227"/>
      <c r="P649" s="227"/>
      <c r="Q649" s="227"/>
      <c r="R649" s="227"/>
      <c r="S649" s="227"/>
      <c r="T649" s="228"/>
      <c r="AT649" s="229" t="s">
        <v>162</v>
      </c>
      <c r="AU649" s="229" t="s">
        <v>85</v>
      </c>
      <c r="AV649" s="13" t="s">
        <v>83</v>
      </c>
      <c r="AW649" s="13" t="s">
        <v>31</v>
      </c>
      <c r="AX649" s="13" t="s">
        <v>75</v>
      </c>
      <c r="AY649" s="229" t="s">
        <v>153</v>
      </c>
    </row>
    <row r="650" spans="2:51" s="14" customFormat="1" ht="12">
      <c r="B650" s="230"/>
      <c r="C650" s="231"/>
      <c r="D650" s="221" t="s">
        <v>162</v>
      </c>
      <c r="E650" s="232" t="s">
        <v>1</v>
      </c>
      <c r="F650" s="233" t="s">
        <v>814</v>
      </c>
      <c r="G650" s="231"/>
      <c r="H650" s="234">
        <v>62.798</v>
      </c>
      <c r="I650" s="235"/>
      <c r="J650" s="231"/>
      <c r="K650" s="231"/>
      <c r="L650" s="236"/>
      <c r="M650" s="237"/>
      <c r="N650" s="238"/>
      <c r="O650" s="238"/>
      <c r="P650" s="238"/>
      <c r="Q650" s="238"/>
      <c r="R650" s="238"/>
      <c r="S650" s="238"/>
      <c r="T650" s="239"/>
      <c r="AT650" s="240" t="s">
        <v>162</v>
      </c>
      <c r="AU650" s="240" t="s">
        <v>85</v>
      </c>
      <c r="AV650" s="14" t="s">
        <v>85</v>
      </c>
      <c r="AW650" s="14" t="s">
        <v>31</v>
      </c>
      <c r="AX650" s="14" t="s">
        <v>75</v>
      </c>
      <c r="AY650" s="240" t="s">
        <v>153</v>
      </c>
    </row>
    <row r="651" spans="2:51" s="15" customFormat="1" ht="12">
      <c r="B651" s="241"/>
      <c r="C651" s="242"/>
      <c r="D651" s="221" t="s">
        <v>162</v>
      </c>
      <c r="E651" s="243" t="s">
        <v>1</v>
      </c>
      <c r="F651" s="244" t="s">
        <v>169</v>
      </c>
      <c r="G651" s="242"/>
      <c r="H651" s="245">
        <v>131.386</v>
      </c>
      <c r="I651" s="246"/>
      <c r="J651" s="242"/>
      <c r="K651" s="242"/>
      <c r="L651" s="247"/>
      <c r="M651" s="248"/>
      <c r="N651" s="249"/>
      <c r="O651" s="249"/>
      <c r="P651" s="249"/>
      <c r="Q651" s="249"/>
      <c r="R651" s="249"/>
      <c r="S651" s="249"/>
      <c r="T651" s="250"/>
      <c r="AT651" s="251" t="s">
        <v>162</v>
      </c>
      <c r="AU651" s="251" t="s">
        <v>85</v>
      </c>
      <c r="AV651" s="15" t="s">
        <v>160</v>
      </c>
      <c r="AW651" s="15" t="s">
        <v>31</v>
      </c>
      <c r="AX651" s="15" t="s">
        <v>83</v>
      </c>
      <c r="AY651" s="251" t="s">
        <v>153</v>
      </c>
    </row>
    <row r="652" spans="1:65" s="2" customFormat="1" ht="16.5" customHeight="1">
      <c r="A652" s="35"/>
      <c r="B652" s="36"/>
      <c r="C652" s="263" t="s">
        <v>815</v>
      </c>
      <c r="D652" s="263" t="s">
        <v>304</v>
      </c>
      <c r="E652" s="264" t="s">
        <v>816</v>
      </c>
      <c r="F652" s="265" t="s">
        <v>817</v>
      </c>
      <c r="G652" s="266" t="s">
        <v>276</v>
      </c>
      <c r="H652" s="267">
        <v>1179.18</v>
      </c>
      <c r="I652" s="268"/>
      <c r="J652" s="269">
        <f>ROUND(I652*H652,2)</f>
        <v>0</v>
      </c>
      <c r="K652" s="270"/>
      <c r="L652" s="271"/>
      <c r="M652" s="272" t="s">
        <v>1</v>
      </c>
      <c r="N652" s="273" t="s">
        <v>40</v>
      </c>
      <c r="O652" s="72"/>
      <c r="P652" s="215">
        <f>O652*H652</f>
        <v>0</v>
      </c>
      <c r="Q652" s="215">
        <v>0.0016</v>
      </c>
      <c r="R652" s="215">
        <f>Q652*H652</f>
        <v>1.8866880000000001</v>
      </c>
      <c r="S652" s="215">
        <v>0</v>
      </c>
      <c r="T652" s="216">
        <f>S652*H652</f>
        <v>0</v>
      </c>
      <c r="U652" s="35"/>
      <c r="V652" s="35"/>
      <c r="W652" s="35"/>
      <c r="X652" s="35"/>
      <c r="Y652" s="35"/>
      <c r="Z652" s="35"/>
      <c r="AA652" s="35"/>
      <c r="AB652" s="35"/>
      <c r="AC652" s="35"/>
      <c r="AD652" s="35"/>
      <c r="AE652" s="35"/>
      <c r="AR652" s="217" t="s">
        <v>441</v>
      </c>
      <c r="AT652" s="217" t="s">
        <v>304</v>
      </c>
      <c r="AU652" s="217" t="s">
        <v>85</v>
      </c>
      <c r="AY652" s="18" t="s">
        <v>153</v>
      </c>
      <c r="BE652" s="218">
        <f>IF(N652="základní",J652,0)</f>
        <v>0</v>
      </c>
      <c r="BF652" s="218">
        <f>IF(N652="snížená",J652,0)</f>
        <v>0</v>
      </c>
      <c r="BG652" s="218">
        <f>IF(N652="zákl. přenesená",J652,0)</f>
        <v>0</v>
      </c>
      <c r="BH652" s="218">
        <f>IF(N652="sníž. přenesená",J652,0)</f>
        <v>0</v>
      </c>
      <c r="BI652" s="218">
        <f>IF(N652="nulová",J652,0)</f>
        <v>0</v>
      </c>
      <c r="BJ652" s="18" t="s">
        <v>83</v>
      </c>
      <c r="BK652" s="218">
        <f>ROUND(I652*H652,2)</f>
        <v>0</v>
      </c>
      <c r="BL652" s="18" t="s">
        <v>303</v>
      </c>
      <c r="BM652" s="217" t="s">
        <v>818</v>
      </c>
    </row>
    <row r="653" spans="2:51" s="14" customFormat="1" ht="12">
      <c r="B653" s="230"/>
      <c r="C653" s="231"/>
      <c r="D653" s="221" t="s">
        <v>162</v>
      </c>
      <c r="E653" s="232" t="s">
        <v>1</v>
      </c>
      <c r="F653" s="233" t="s">
        <v>819</v>
      </c>
      <c r="G653" s="231"/>
      <c r="H653" s="234">
        <v>597.06</v>
      </c>
      <c r="I653" s="235"/>
      <c r="J653" s="231"/>
      <c r="K653" s="231"/>
      <c r="L653" s="236"/>
      <c r="M653" s="237"/>
      <c r="N653" s="238"/>
      <c r="O653" s="238"/>
      <c r="P653" s="238"/>
      <c r="Q653" s="238"/>
      <c r="R653" s="238"/>
      <c r="S653" s="238"/>
      <c r="T653" s="239"/>
      <c r="AT653" s="240" t="s">
        <v>162</v>
      </c>
      <c r="AU653" s="240" t="s">
        <v>85</v>
      </c>
      <c r="AV653" s="14" t="s">
        <v>85</v>
      </c>
      <c r="AW653" s="14" t="s">
        <v>31</v>
      </c>
      <c r="AX653" s="14" t="s">
        <v>75</v>
      </c>
      <c r="AY653" s="240" t="s">
        <v>153</v>
      </c>
    </row>
    <row r="654" spans="2:51" s="14" customFormat="1" ht="12">
      <c r="B654" s="230"/>
      <c r="C654" s="231"/>
      <c r="D654" s="221" t="s">
        <v>162</v>
      </c>
      <c r="E654" s="232" t="s">
        <v>1</v>
      </c>
      <c r="F654" s="233" t="s">
        <v>820</v>
      </c>
      <c r="G654" s="231"/>
      <c r="H654" s="234">
        <v>582.12</v>
      </c>
      <c r="I654" s="235"/>
      <c r="J654" s="231"/>
      <c r="K654" s="231"/>
      <c r="L654" s="236"/>
      <c r="M654" s="237"/>
      <c r="N654" s="238"/>
      <c r="O654" s="238"/>
      <c r="P654" s="238"/>
      <c r="Q654" s="238"/>
      <c r="R654" s="238"/>
      <c r="S654" s="238"/>
      <c r="T654" s="239"/>
      <c r="AT654" s="240" t="s">
        <v>162</v>
      </c>
      <c r="AU654" s="240" t="s">
        <v>85</v>
      </c>
      <c r="AV654" s="14" t="s">
        <v>85</v>
      </c>
      <c r="AW654" s="14" t="s">
        <v>31</v>
      </c>
      <c r="AX654" s="14" t="s">
        <v>75</v>
      </c>
      <c r="AY654" s="240" t="s">
        <v>153</v>
      </c>
    </row>
    <row r="655" spans="2:51" s="15" customFormat="1" ht="12">
      <c r="B655" s="241"/>
      <c r="C655" s="242"/>
      <c r="D655" s="221" t="s">
        <v>162</v>
      </c>
      <c r="E655" s="243" t="s">
        <v>1</v>
      </c>
      <c r="F655" s="244" t="s">
        <v>169</v>
      </c>
      <c r="G655" s="242"/>
      <c r="H655" s="245">
        <v>1179.18</v>
      </c>
      <c r="I655" s="246"/>
      <c r="J655" s="242"/>
      <c r="K655" s="242"/>
      <c r="L655" s="247"/>
      <c r="M655" s="248"/>
      <c r="N655" s="249"/>
      <c r="O655" s="249"/>
      <c r="P655" s="249"/>
      <c r="Q655" s="249"/>
      <c r="R655" s="249"/>
      <c r="S655" s="249"/>
      <c r="T655" s="250"/>
      <c r="AT655" s="251" t="s">
        <v>162</v>
      </c>
      <c r="AU655" s="251" t="s">
        <v>85</v>
      </c>
      <c r="AV655" s="15" t="s">
        <v>160</v>
      </c>
      <c r="AW655" s="15" t="s">
        <v>31</v>
      </c>
      <c r="AX655" s="15" t="s">
        <v>83</v>
      </c>
      <c r="AY655" s="251" t="s">
        <v>153</v>
      </c>
    </row>
    <row r="656" spans="1:65" s="2" customFormat="1" ht="33" customHeight="1">
      <c r="A656" s="35"/>
      <c r="B656" s="36"/>
      <c r="C656" s="205" t="s">
        <v>821</v>
      </c>
      <c r="D656" s="205" t="s">
        <v>156</v>
      </c>
      <c r="E656" s="206" t="s">
        <v>822</v>
      </c>
      <c r="F656" s="207" t="s">
        <v>823</v>
      </c>
      <c r="G656" s="208" t="s">
        <v>187</v>
      </c>
      <c r="H656" s="209">
        <v>7.063</v>
      </c>
      <c r="I656" s="210"/>
      <c r="J656" s="211">
        <f>ROUND(I656*H656,2)</f>
        <v>0</v>
      </c>
      <c r="K656" s="212"/>
      <c r="L656" s="40"/>
      <c r="M656" s="213" t="s">
        <v>1</v>
      </c>
      <c r="N656" s="214" t="s">
        <v>40</v>
      </c>
      <c r="O656" s="72"/>
      <c r="P656" s="215">
        <f>O656*H656</f>
        <v>0</v>
      </c>
      <c r="Q656" s="215">
        <v>0.03682</v>
      </c>
      <c r="R656" s="215">
        <f>Q656*H656</f>
        <v>0.26005965999999997</v>
      </c>
      <c r="S656" s="215">
        <v>0</v>
      </c>
      <c r="T656" s="216">
        <f>S656*H656</f>
        <v>0</v>
      </c>
      <c r="U656" s="35"/>
      <c r="V656" s="35"/>
      <c r="W656" s="35"/>
      <c r="X656" s="35"/>
      <c r="Y656" s="35"/>
      <c r="Z656" s="35"/>
      <c r="AA656" s="35"/>
      <c r="AB656" s="35"/>
      <c r="AC656" s="35"/>
      <c r="AD656" s="35"/>
      <c r="AE656" s="35"/>
      <c r="AR656" s="217" t="s">
        <v>303</v>
      </c>
      <c r="AT656" s="217" t="s">
        <v>156</v>
      </c>
      <c r="AU656" s="217" t="s">
        <v>85</v>
      </c>
      <c r="AY656" s="18" t="s">
        <v>153</v>
      </c>
      <c r="BE656" s="218">
        <f>IF(N656="základní",J656,0)</f>
        <v>0</v>
      </c>
      <c r="BF656" s="218">
        <f>IF(N656="snížená",J656,0)</f>
        <v>0</v>
      </c>
      <c r="BG656" s="218">
        <f>IF(N656="zákl. přenesená",J656,0)</f>
        <v>0</v>
      </c>
      <c r="BH656" s="218">
        <f>IF(N656="sníž. přenesená",J656,0)</f>
        <v>0</v>
      </c>
      <c r="BI656" s="218">
        <f>IF(N656="nulová",J656,0)</f>
        <v>0</v>
      </c>
      <c r="BJ656" s="18" t="s">
        <v>83</v>
      </c>
      <c r="BK656" s="218">
        <f>ROUND(I656*H656,2)</f>
        <v>0</v>
      </c>
      <c r="BL656" s="18" t="s">
        <v>303</v>
      </c>
      <c r="BM656" s="217" t="s">
        <v>824</v>
      </c>
    </row>
    <row r="657" spans="2:51" s="13" customFormat="1" ht="12">
      <c r="B657" s="219"/>
      <c r="C657" s="220"/>
      <c r="D657" s="221" t="s">
        <v>162</v>
      </c>
      <c r="E657" s="222" t="s">
        <v>1</v>
      </c>
      <c r="F657" s="223" t="s">
        <v>613</v>
      </c>
      <c r="G657" s="220"/>
      <c r="H657" s="222" t="s">
        <v>1</v>
      </c>
      <c r="I657" s="224"/>
      <c r="J657" s="220"/>
      <c r="K657" s="220"/>
      <c r="L657" s="225"/>
      <c r="M657" s="226"/>
      <c r="N657" s="227"/>
      <c r="O657" s="227"/>
      <c r="P657" s="227"/>
      <c r="Q657" s="227"/>
      <c r="R657" s="227"/>
      <c r="S657" s="227"/>
      <c r="T657" s="228"/>
      <c r="AT657" s="229" t="s">
        <v>162</v>
      </c>
      <c r="AU657" s="229" t="s">
        <v>85</v>
      </c>
      <c r="AV657" s="13" t="s">
        <v>83</v>
      </c>
      <c r="AW657" s="13" t="s">
        <v>31</v>
      </c>
      <c r="AX657" s="13" t="s">
        <v>75</v>
      </c>
      <c r="AY657" s="229" t="s">
        <v>153</v>
      </c>
    </row>
    <row r="658" spans="2:51" s="14" customFormat="1" ht="12">
      <c r="B658" s="230"/>
      <c r="C658" s="231"/>
      <c r="D658" s="221" t="s">
        <v>162</v>
      </c>
      <c r="E658" s="232" t="s">
        <v>1</v>
      </c>
      <c r="F658" s="233" t="s">
        <v>614</v>
      </c>
      <c r="G658" s="231"/>
      <c r="H658" s="234">
        <v>7.063</v>
      </c>
      <c r="I658" s="235"/>
      <c r="J658" s="231"/>
      <c r="K658" s="231"/>
      <c r="L658" s="236"/>
      <c r="M658" s="237"/>
      <c r="N658" s="238"/>
      <c r="O658" s="238"/>
      <c r="P658" s="238"/>
      <c r="Q658" s="238"/>
      <c r="R658" s="238"/>
      <c r="S658" s="238"/>
      <c r="T658" s="239"/>
      <c r="AT658" s="240" t="s">
        <v>162</v>
      </c>
      <c r="AU658" s="240" t="s">
        <v>85</v>
      </c>
      <c r="AV658" s="14" t="s">
        <v>85</v>
      </c>
      <c r="AW658" s="14" t="s">
        <v>31</v>
      </c>
      <c r="AX658" s="14" t="s">
        <v>83</v>
      </c>
      <c r="AY658" s="240" t="s">
        <v>153</v>
      </c>
    </row>
    <row r="659" spans="1:65" s="2" customFormat="1" ht="21.75" customHeight="1">
      <c r="A659" s="35"/>
      <c r="B659" s="36"/>
      <c r="C659" s="205" t="s">
        <v>825</v>
      </c>
      <c r="D659" s="205" t="s">
        <v>156</v>
      </c>
      <c r="E659" s="206" t="s">
        <v>826</v>
      </c>
      <c r="F659" s="207" t="s">
        <v>827</v>
      </c>
      <c r="G659" s="208" t="s">
        <v>276</v>
      </c>
      <c r="H659" s="209">
        <v>200.7</v>
      </c>
      <c r="I659" s="210"/>
      <c r="J659" s="211">
        <f>ROUND(I659*H659,2)</f>
        <v>0</v>
      </c>
      <c r="K659" s="212"/>
      <c r="L659" s="40"/>
      <c r="M659" s="213" t="s">
        <v>1</v>
      </c>
      <c r="N659" s="214" t="s">
        <v>40</v>
      </c>
      <c r="O659" s="72"/>
      <c r="P659" s="215">
        <f>O659*H659</f>
        <v>0</v>
      </c>
      <c r="Q659" s="215">
        <v>0</v>
      </c>
      <c r="R659" s="215">
        <f>Q659*H659</f>
        <v>0</v>
      </c>
      <c r="S659" s="215">
        <v>0</v>
      </c>
      <c r="T659" s="216">
        <f>S659*H659</f>
        <v>0</v>
      </c>
      <c r="U659" s="35"/>
      <c r="V659" s="35"/>
      <c r="W659" s="35"/>
      <c r="X659" s="35"/>
      <c r="Y659" s="35"/>
      <c r="Z659" s="35"/>
      <c r="AA659" s="35"/>
      <c r="AB659" s="35"/>
      <c r="AC659" s="35"/>
      <c r="AD659" s="35"/>
      <c r="AE659" s="35"/>
      <c r="AR659" s="217" t="s">
        <v>303</v>
      </c>
      <c r="AT659" s="217" t="s">
        <v>156</v>
      </c>
      <c r="AU659" s="217" t="s">
        <v>85</v>
      </c>
      <c r="AY659" s="18" t="s">
        <v>153</v>
      </c>
      <c r="BE659" s="218">
        <f>IF(N659="základní",J659,0)</f>
        <v>0</v>
      </c>
      <c r="BF659" s="218">
        <f>IF(N659="snížená",J659,0)</f>
        <v>0</v>
      </c>
      <c r="BG659" s="218">
        <f>IF(N659="zákl. přenesená",J659,0)</f>
        <v>0</v>
      </c>
      <c r="BH659" s="218">
        <f>IF(N659="sníž. přenesená",J659,0)</f>
        <v>0</v>
      </c>
      <c r="BI659" s="218">
        <f>IF(N659="nulová",J659,0)</f>
        <v>0</v>
      </c>
      <c r="BJ659" s="18" t="s">
        <v>83</v>
      </c>
      <c r="BK659" s="218">
        <f>ROUND(I659*H659,2)</f>
        <v>0</v>
      </c>
      <c r="BL659" s="18" t="s">
        <v>303</v>
      </c>
      <c r="BM659" s="217" t="s">
        <v>828</v>
      </c>
    </row>
    <row r="660" spans="2:51" s="13" customFormat="1" ht="12">
      <c r="B660" s="219"/>
      <c r="C660" s="220"/>
      <c r="D660" s="221" t="s">
        <v>162</v>
      </c>
      <c r="E660" s="222" t="s">
        <v>1</v>
      </c>
      <c r="F660" s="223" t="s">
        <v>806</v>
      </c>
      <c r="G660" s="220"/>
      <c r="H660" s="222" t="s">
        <v>1</v>
      </c>
      <c r="I660" s="224"/>
      <c r="J660" s="220"/>
      <c r="K660" s="220"/>
      <c r="L660" s="225"/>
      <c r="M660" s="226"/>
      <c r="N660" s="227"/>
      <c r="O660" s="227"/>
      <c r="P660" s="227"/>
      <c r="Q660" s="227"/>
      <c r="R660" s="227"/>
      <c r="S660" s="227"/>
      <c r="T660" s="228"/>
      <c r="AT660" s="229" t="s">
        <v>162</v>
      </c>
      <c r="AU660" s="229" t="s">
        <v>85</v>
      </c>
      <c r="AV660" s="13" t="s">
        <v>83</v>
      </c>
      <c r="AW660" s="13" t="s">
        <v>31</v>
      </c>
      <c r="AX660" s="13" t="s">
        <v>75</v>
      </c>
      <c r="AY660" s="229" t="s">
        <v>153</v>
      </c>
    </row>
    <row r="661" spans="2:51" s="13" customFormat="1" ht="12">
      <c r="B661" s="219"/>
      <c r="C661" s="220"/>
      <c r="D661" s="221" t="s">
        <v>162</v>
      </c>
      <c r="E661" s="222" t="s">
        <v>1</v>
      </c>
      <c r="F661" s="223" t="s">
        <v>829</v>
      </c>
      <c r="G661" s="220"/>
      <c r="H661" s="222" t="s">
        <v>1</v>
      </c>
      <c r="I661" s="224"/>
      <c r="J661" s="220"/>
      <c r="K661" s="220"/>
      <c r="L661" s="225"/>
      <c r="M661" s="226"/>
      <c r="N661" s="227"/>
      <c r="O661" s="227"/>
      <c r="P661" s="227"/>
      <c r="Q661" s="227"/>
      <c r="R661" s="227"/>
      <c r="S661" s="227"/>
      <c r="T661" s="228"/>
      <c r="AT661" s="229" t="s">
        <v>162</v>
      </c>
      <c r="AU661" s="229" t="s">
        <v>85</v>
      </c>
      <c r="AV661" s="13" t="s">
        <v>83</v>
      </c>
      <c r="AW661" s="13" t="s">
        <v>31</v>
      </c>
      <c r="AX661" s="13" t="s">
        <v>75</v>
      </c>
      <c r="AY661" s="229" t="s">
        <v>153</v>
      </c>
    </row>
    <row r="662" spans="2:51" s="14" customFormat="1" ht="12">
      <c r="B662" s="230"/>
      <c r="C662" s="231"/>
      <c r="D662" s="221" t="s">
        <v>162</v>
      </c>
      <c r="E662" s="232" t="s">
        <v>1</v>
      </c>
      <c r="F662" s="233" t="s">
        <v>830</v>
      </c>
      <c r="G662" s="231"/>
      <c r="H662" s="234">
        <v>88.5</v>
      </c>
      <c r="I662" s="235"/>
      <c r="J662" s="231"/>
      <c r="K662" s="231"/>
      <c r="L662" s="236"/>
      <c r="M662" s="237"/>
      <c r="N662" s="238"/>
      <c r="O662" s="238"/>
      <c r="P662" s="238"/>
      <c r="Q662" s="238"/>
      <c r="R662" s="238"/>
      <c r="S662" s="238"/>
      <c r="T662" s="239"/>
      <c r="AT662" s="240" t="s">
        <v>162</v>
      </c>
      <c r="AU662" s="240" t="s">
        <v>85</v>
      </c>
      <c r="AV662" s="14" t="s">
        <v>85</v>
      </c>
      <c r="AW662" s="14" t="s">
        <v>31</v>
      </c>
      <c r="AX662" s="14" t="s">
        <v>75</v>
      </c>
      <c r="AY662" s="240" t="s">
        <v>153</v>
      </c>
    </row>
    <row r="663" spans="2:51" s="13" customFormat="1" ht="12">
      <c r="B663" s="219"/>
      <c r="C663" s="220"/>
      <c r="D663" s="221" t="s">
        <v>162</v>
      </c>
      <c r="E663" s="222" t="s">
        <v>1</v>
      </c>
      <c r="F663" s="223" t="s">
        <v>800</v>
      </c>
      <c r="G663" s="220"/>
      <c r="H663" s="222" t="s">
        <v>1</v>
      </c>
      <c r="I663" s="224"/>
      <c r="J663" s="220"/>
      <c r="K663" s="220"/>
      <c r="L663" s="225"/>
      <c r="M663" s="226"/>
      <c r="N663" s="227"/>
      <c r="O663" s="227"/>
      <c r="P663" s="227"/>
      <c r="Q663" s="227"/>
      <c r="R663" s="227"/>
      <c r="S663" s="227"/>
      <c r="T663" s="228"/>
      <c r="AT663" s="229" t="s">
        <v>162</v>
      </c>
      <c r="AU663" s="229" t="s">
        <v>85</v>
      </c>
      <c r="AV663" s="13" t="s">
        <v>83</v>
      </c>
      <c r="AW663" s="13" t="s">
        <v>31</v>
      </c>
      <c r="AX663" s="13" t="s">
        <v>75</v>
      </c>
      <c r="AY663" s="229" t="s">
        <v>153</v>
      </c>
    </row>
    <row r="664" spans="2:51" s="13" customFormat="1" ht="12">
      <c r="B664" s="219"/>
      <c r="C664" s="220"/>
      <c r="D664" s="221" t="s">
        <v>162</v>
      </c>
      <c r="E664" s="222" t="s">
        <v>1</v>
      </c>
      <c r="F664" s="223" t="s">
        <v>831</v>
      </c>
      <c r="G664" s="220"/>
      <c r="H664" s="222" t="s">
        <v>1</v>
      </c>
      <c r="I664" s="224"/>
      <c r="J664" s="220"/>
      <c r="K664" s="220"/>
      <c r="L664" s="225"/>
      <c r="M664" s="226"/>
      <c r="N664" s="227"/>
      <c r="O664" s="227"/>
      <c r="P664" s="227"/>
      <c r="Q664" s="227"/>
      <c r="R664" s="227"/>
      <c r="S664" s="227"/>
      <c r="T664" s="228"/>
      <c r="AT664" s="229" t="s">
        <v>162</v>
      </c>
      <c r="AU664" s="229" t="s">
        <v>85</v>
      </c>
      <c r="AV664" s="13" t="s">
        <v>83</v>
      </c>
      <c r="AW664" s="13" t="s">
        <v>31</v>
      </c>
      <c r="AX664" s="13" t="s">
        <v>75</v>
      </c>
      <c r="AY664" s="229" t="s">
        <v>153</v>
      </c>
    </row>
    <row r="665" spans="2:51" s="14" customFormat="1" ht="12">
      <c r="B665" s="230"/>
      <c r="C665" s="231"/>
      <c r="D665" s="221" t="s">
        <v>162</v>
      </c>
      <c r="E665" s="232" t="s">
        <v>1</v>
      </c>
      <c r="F665" s="233" t="s">
        <v>832</v>
      </c>
      <c r="G665" s="231"/>
      <c r="H665" s="234">
        <v>41</v>
      </c>
      <c r="I665" s="235"/>
      <c r="J665" s="231"/>
      <c r="K665" s="231"/>
      <c r="L665" s="236"/>
      <c r="M665" s="237"/>
      <c r="N665" s="238"/>
      <c r="O665" s="238"/>
      <c r="P665" s="238"/>
      <c r="Q665" s="238"/>
      <c r="R665" s="238"/>
      <c r="S665" s="238"/>
      <c r="T665" s="239"/>
      <c r="AT665" s="240" t="s">
        <v>162</v>
      </c>
      <c r="AU665" s="240" t="s">
        <v>85</v>
      </c>
      <c r="AV665" s="14" t="s">
        <v>85</v>
      </c>
      <c r="AW665" s="14" t="s">
        <v>31</v>
      </c>
      <c r="AX665" s="14" t="s">
        <v>75</v>
      </c>
      <c r="AY665" s="240" t="s">
        <v>153</v>
      </c>
    </row>
    <row r="666" spans="2:51" s="13" customFormat="1" ht="12">
      <c r="B666" s="219"/>
      <c r="C666" s="220"/>
      <c r="D666" s="221" t="s">
        <v>162</v>
      </c>
      <c r="E666" s="222" t="s">
        <v>1</v>
      </c>
      <c r="F666" s="223" t="s">
        <v>833</v>
      </c>
      <c r="G666" s="220"/>
      <c r="H666" s="222" t="s">
        <v>1</v>
      </c>
      <c r="I666" s="224"/>
      <c r="J666" s="220"/>
      <c r="K666" s="220"/>
      <c r="L666" s="225"/>
      <c r="M666" s="226"/>
      <c r="N666" s="227"/>
      <c r="O666" s="227"/>
      <c r="P666" s="227"/>
      <c r="Q666" s="227"/>
      <c r="R666" s="227"/>
      <c r="S666" s="227"/>
      <c r="T666" s="228"/>
      <c r="AT666" s="229" t="s">
        <v>162</v>
      </c>
      <c r="AU666" s="229" t="s">
        <v>85</v>
      </c>
      <c r="AV666" s="13" t="s">
        <v>83</v>
      </c>
      <c r="AW666" s="13" t="s">
        <v>31</v>
      </c>
      <c r="AX666" s="13" t="s">
        <v>75</v>
      </c>
      <c r="AY666" s="229" t="s">
        <v>153</v>
      </c>
    </row>
    <row r="667" spans="2:51" s="14" customFormat="1" ht="12">
      <c r="B667" s="230"/>
      <c r="C667" s="231"/>
      <c r="D667" s="221" t="s">
        <v>162</v>
      </c>
      <c r="E667" s="232" t="s">
        <v>1</v>
      </c>
      <c r="F667" s="233" t="s">
        <v>834</v>
      </c>
      <c r="G667" s="231"/>
      <c r="H667" s="234">
        <v>71.2</v>
      </c>
      <c r="I667" s="235"/>
      <c r="J667" s="231"/>
      <c r="K667" s="231"/>
      <c r="L667" s="236"/>
      <c r="M667" s="237"/>
      <c r="N667" s="238"/>
      <c r="O667" s="238"/>
      <c r="P667" s="238"/>
      <c r="Q667" s="238"/>
      <c r="R667" s="238"/>
      <c r="S667" s="238"/>
      <c r="T667" s="239"/>
      <c r="AT667" s="240" t="s">
        <v>162</v>
      </c>
      <c r="AU667" s="240" t="s">
        <v>85</v>
      </c>
      <c r="AV667" s="14" t="s">
        <v>85</v>
      </c>
      <c r="AW667" s="14" t="s">
        <v>31</v>
      </c>
      <c r="AX667" s="14" t="s">
        <v>75</v>
      </c>
      <c r="AY667" s="240" t="s">
        <v>153</v>
      </c>
    </row>
    <row r="668" spans="2:51" s="15" customFormat="1" ht="12">
      <c r="B668" s="241"/>
      <c r="C668" s="242"/>
      <c r="D668" s="221" t="s">
        <v>162</v>
      </c>
      <c r="E668" s="243" t="s">
        <v>1</v>
      </c>
      <c r="F668" s="244" t="s">
        <v>169</v>
      </c>
      <c r="G668" s="242"/>
      <c r="H668" s="245">
        <v>200.7</v>
      </c>
      <c r="I668" s="246"/>
      <c r="J668" s="242"/>
      <c r="K668" s="242"/>
      <c r="L668" s="247"/>
      <c r="M668" s="248"/>
      <c r="N668" s="249"/>
      <c r="O668" s="249"/>
      <c r="P668" s="249"/>
      <c r="Q668" s="249"/>
      <c r="R668" s="249"/>
      <c r="S668" s="249"/>
      <c r="T668" s="250"/>
      <c r="AT668" s="251" t="s">
        <v>162</v>
      </c>
      <c r="AU668" s="251" t="s">
        <v>85</v>
      </c>
      <c r="AV668" s="15" t="s">
        <v>160</v>
      </c>
      <c r="AW668" s="15" t="s">
        <v>31</v>
      </c>
      <c r="AX668" s="15" t="s">
        <v>83</v>
      </c>
      <c r="AY668" s="251" t="s">
        <v>153</v>
      </c>
    </row>
    <row r="669" spans="1:65" s="2" customFormat="1" ht="16.5" customHeight="1">
      <c r="A669" s="35"/>
      <c r="B669" s="36"/>
      <c r="C669" s="263" t="s">
        <v>536</v>
      </c>
      <c r="D669" s="263" t="s">
        <v>304</v>
      </c>
      <c r="E669" s="264" t="s">
        <v>835</v>
      </c>
      <c r="F669" s="265" t="s">
        <v>836</v>
      </c>
      <c r="G669" s="266" t="s">
        <v>159</v>
      </c>
      <c r="H669" s="267">
        <v>3.512</v>
      </c>
      <c r="I669" s="268"/>
      <c r="J669" s="269">
        <f>ROUND(I669*H669,2)</f>
        <v>0</v>
      </c>
      <c r="K669" s="270"/>
      <c r="L669" s="271"/>
      <c r="M669" s="272" t="s">
        <v>1</v>
      </c>
      <c r="N669" s="273" t="s">
        <v>40</v>
      </c>
      <c r="O669" s="72"/>
      <c r="P669" s="215">
        <f>O669*H669</f>
        <v>0</v>
      </c>
      <c r="Q669" s="215">
        <v>0.44</v>
      </c>
      <c r="R669" s="215">
        <f>Q669*H669</f>
        <v>1.54528</v>
      </c>
      <c r="S669" s="215">
        <v>0</v>
      </c>
      <c r="T669" s="216">
        <f>S669*H669</f>
        <v>0</v>
      </c>
      <c r="U669" s="35"/>
      <c r="V669" s="35"/>
      <c r="W669" s="35"/>
      <c r="X669" s="35"/>
      <c r="Y669" s="35"/>
      <c r="Z669" s="35"/>
      <c r="AA669" s="35"/>
      <c r="AB669" s="35"/>
      <c r="AC669" s="35"/>
      <c r="AD669" s="35"/>
      <c r="AE669" s="35"/>
      <c r="AR669" s="217" t="s">
        <v>441</v>
      </c>
      <c r="AT669" s="217" t="s">
        <v>304</v>
      </c>
      <c r="AU669" s="217" t="s">
        <v>85</v>
      </c>
      <c r="AY669" s="18" t="s">
        <v>153</v>
      </c>
      <c r="BE669" s="218">
        <f>IF(N669="základní",J669,0)</f>
        <v>0</v>
      </c>
      <c r="BF669" s="218">
        <f>IF(N669="snížená",J669,0)</f>
        <v>0</v>
      </c>
      <c r="BG669" s="218">
        <f>IF(N669="zákl. přenesená",J669,0)</f>
        <v>0</v>
      </c>
      <c r="BH669" s="218">
        <f>IF(N669="sníž. přenesená",J669,0)</f>
        <v>0</v>
      </c>
      <c r="BI669" s="218">
        <f>IF(N669="nulová",J669,0)</f>
        <v>0</v>
      </c>
      <c r="BJ669" s="18" t="s">
        <v>83</v>
      </c>
      <c r="BK669" s="218">
        <f>ROUND(I669*H669,2)</f>
        <v>0</v>
      </c>
      <c r="BL669" s="18" t="s">
        <v>303</v>
      </c>
      <c r="BM669" s="217" t="s">
        <v>837</v>
      </c>
    </row>
    <row r="670" spans="2:51" s="14" customFormat="1" ht="12">
      <c r="B670" s="230"/>
      <c r="C670" s="231"/>
      <c r="D670" s="221" t="s">
        <v>162</v>
      </c>
      <c r="E670" s="232" t="s">
        <v>1</v>
      </c>
      <c r="F670" s="233" t="s">
        <v>838</v>
      </c>
      <c r="G670" s="231"/>
      <c r="H670" s="234">
        <v>3.512</v>
      </c>
      <c r="I670" s="235"/>
      <c r="J670" s="231"/>
      <c r="K670" s="231"/>
      <c r="L670" s="236"/>
      <c r="M670" s="237"/>
      <c r="N670" s="238"/>
      <c r="O670" s="238"/>
      <c r="P670" s="238"/>
      <c r="Q670" s="238"/>
      <c r="R670" s="238"/>
      <c r="S670" s="238"/>
      <c r="T670" s="239"/>
      <c r="AT670" s="240" t="s">
        <v>162</v>
      </c>
      <c r="AU670" s="240" t="s">
        <v>85</v>
      </c>
      <c r="AV670" s="14" t="s">
        <v>85</v>
      </c>
      <c r="AW670" s="14" t="s">
        <v>31</v>
      </c>
      <c r="AX670" s="14" t="s">
        <v>83</v>
      </c>
      <c r="AY670" s="240" t="s">
        <v>153</v>
      </c>
    </row>
    <row r="671" spans="1:65" s="2" customFormat="1" ht="21.75" customHeight="1">
      <c r="A671" s="35"/>
      <c r="B671" s="36"/>
      <c r="C671" s="205" t="s">
        <v>595</v>
      </c>
      <c r="D671" s="205" t="s">
        <v>156</v>
      </c>
      <c r="E671" s="206" t="s">
        <v>839</v>
      </c>
      <c r="F671" s="207" t="s">
        <v>840</v>
      </c>
      <c r="G671" s="208" t="s">
        <v>159</v>
      </c>
      <c r="H671" s="209">
        <v>3.512</v>
      </c>
      <c r="I671" s="210"/>
      <c r="J671" s="211">
        <f>ROUND(I671*H671,2)</f>
        <v>0</v>
      </c>
      <c r="K671" s="212"/>
      <c r="L671" s="40"/>
      <c r="M671" s="213" t="s">
        <v>1</v>
      </c>
      <c r="N671" s="214" t="s">
        <v>40</v>
      </c>
      <c r="O671" s="72"/>
      <c r="P671" s="215">
        <f>O671*H671</f>
        <v>0</v>
      </c>
      <c r="Q671" s="215">
        <v>0.02447</v>
      </c>
      <c r="R671" s="215">
        <f>Q671*H671</f>
        <v>0.08593864</v>
      </c>
      <c r="S671" s="215">
        <v>0</v>
      </c>
      <c r="T671" s="216">
        <f>S671*H671</f>
        <v>0</v>
      </c>
      <c r="U671" s="35"/>
      <c r="V671" s="35"/>
      <c r="W671" s="35"/>
      <c r="X671" s="35"/>
      <c r="Y671" s="35"/>
      <c r="Z671" s="35"/>
      <c r="AA671" s="35"/>
      <c r="AB671" s="35"/>
      <c r="AC671" s="35"/>
      <c r="AD671" s="35"/>
      <c r="AE671" s="35"/>
      <c r="AR671" s="217" t="s">
        <v>303</v>
      </c>
      <c r="AT671" s="217" t="s">
        <v>156</v>
      </c>
      <c r="AU671" s="217" t="s">
        <v>85</v>
      </c>
      <c r="AY671" s="18" t="s">
        <v>153</v>
      </c>
      <c r="BE671" s="218">
        <f>IF(N671="základní",J671,0)</f>
        <v>0</v>
      </c>
      <c r="BF671" s="218">
        <f>IF(N671="snížená",J671,0)</f>
        <v>0</v>
      </c>
      <c r="BG671" s="218">
        <f>IF(N671="zákl. přenesená",J671,0)</f>
        <v>0</v>
      </c>
      <c r="BH671" s="218">
        <f>IF(N671="sníž. přenesená",J671,0)</f>
        <v>0</v>
      </c>
      <c r="BI671" s="218">
        <f>IF(N671="nulová",J671,0)</f>
        <v>0</v>
      </c>
      <c r="BJ671" s="18" t="s">
        <v>83</v>
      </c>
      <c r="BK671" s="218">
        <f>ROUND(I671*H671,2)</f>
        <v>0</v>
      </c>
      <c r="BL671" s="18" t="s">
        <v>303</v>
      </c>
      <c r="BM671" s="217" t="s">
        <v>841</v>
      </c>
    </row>
    <row r="672" spans="1:65" s="2" customFormat="1" ht="21.75" customHeight="1">
      <c r="A672" s="35"/>
      <c r="B672" s="36"/>
      <c r="C672" s="205" t="s">
        <v>615</v>
      </c>
      <c r="D672" s="205" t="s">
        <v>156</v>
      </c>
      <c r="E672" s="206" t="s">
        <v>842</v>
      </c>
      <c r="F672" s="207" t="s">
        <v>843</v>
      </c>
      <c r="G672" s="208" t="s">
        <v>736</v>
      </c>
      <c r="H672" s="274"/>
      <c r="I672" s="210"/>
      <c r="J672" s="211">
        <f>ROUND(I672*H672,2)</f>
        <v>0</v>
      </c>
      <c r="K672" s="212"/>
      <c r="L672" s="40"/>
      <c r="M672" s="213" t="s">
        <v>1</v>
      </c>
      <c r="N672" s="214" t="s">
        <v>40</v>
      </c>
      <c r="O672" s="72"/>
      <c r="P672" s="215">
        <f>O672*H672</f>
        <v>0</v>
      </c>
      <c r="Q672" s="215">
        <v>0</v>
      </c>
      <c r="R672" s="215">
        <f>Q672*H672</f>
        <v>0</v>
      </c>
      <c r="S672" s="215">
        <v>0</v>
      </c>
      <c r="T672" s="216">
        <f>S672*H672</f>
        <v>0</v>
      </c>
      <c r="U672" s="35"/>
      <c r="V672" s="35"/>
      <c r="W672" s="35"/>
      <c r="X672" s="35"/>
      <c r="Y672" s="35"/>
      <c r="Z672" s="35"/>
      <c r="AA672" s="35"/>
      <c r="AB672" s="35"/>
      <c r="AC672" s="35"/>
      <c r="AD672" s="35"/>
      <c r="AE672" s="35"/>
      <c r="AR672" s="217" t="s">
        <v>303</v>
      </c>
      <c r="AT672" s="217" t="s">
        <v>156</v>
      </c>
      <c r="AU672" s="217" t="s">
        <v>85</v>
      </c>
      <c r="AY672" s="18" t="s">
        <v>153</v>
      </c>
      <c r="BE672" s="218">
        <f>IF(N672="základní",J672,0)</f>
        <v>0</v>
      </c>
      <c r="BF672" s="218">
        <f>IF(N672="snížená",J672,0)</f>
        <v>0</v>
      </c>
      <c r="BG672" s="218">
        <f>IF(N672="zákl. přenesená",J672,0)</f>
        <v>0</v>
      </c>
      <c r="BH672" s="218">
        <f>IF(N672="sníž. přenesená",J672,0)</f>
        <v>0</v>
      </c>
      <c r="BI672" s="218">
        <f>IF(N672="nulová",J672,0)</f>
        <v>0</v>
      </c>
      <c r="BJ672" s="18" t="s">
        <v>83</v>
      </c>
      <c r="BK672" s="218">
        <f>ROUND(I672*H672,2)</f>
        <v>0</v>
      </c>
      <c r="BL672" s="18" t="s">
        <v>303</v>
      </c>
      <c r="BM672" s="217" t="s">
        <v>844</v>
      </c>
    </row>
    <row r="673" spans="2:63" s="12" customFormat="1" ht="22.9" customHeight="1">
      <c r="B673" s="189"/>
      <c r="C673" s="190"/>
      <c r="D673" s="191" t="s">
        <v>74</v>
      </c>
      <c r="E673" s="203" t="s">
        <v>845</v>
      </c>
      <c r="F673" s="203" t="s">
        <v>846</v>
      </c>
      <c r="G673" s="190"/>
      <c r="H673" s="190"/>
      <c r="I673" s="193"/>
      <c r="J673" s="204">
        <f>BK673</f>
        <v>0</v>
      </c>
      <c r="K673" s="190"/>
      <c r="L673" s="195"/>
      <c r="M673" s="196"/>
      <c r="N673" s="197"/>
      <c r="O673" s="197"/>
      <c r="P673" s="198">
        <f>SUM(P674:P740)</f>
        <v>0</v>
      </c>
      <c r="Q673" s="197"/>
      <c r="R673" s="198">
        <f>SUM(R674:R740)</f>
        <v>0.5288849000000001</v>
      </c>
      <c r="S673" s="197"/>
      <c r="T673" s="199">
        <f>SUM(T674:T740)</f>
        <v>0.3407471</v>
      </c>
      <c r="AR673" s="200" t="s">
        <v>85</v>
      </c>
      <c r="AT673" s="201" t="s">
        <v>74</v>
      </c>
      <c r="AU673" s="201" t="s">
        <v>83</v>
      </c>
      <c r="AY673" s="200" t="s">
        <v>153</v>
      </c>
      <c r="BK673" s="202">
        <f>SUM(BK674:BK740)</f>
        <v>0</v>
      </c>
    </row>
    <row r="674" spans="1:65" s="2" customFormat="1" ht="16.5" customHeight="1">
      <c r="A674" s="35"/>
      <c r="B674" s="36"/>
      <c r="C674" s="205" t="s">
        <v>847</v>
      </c>
      <c r="D674" s="205" t="s">
        <v>156</v>
      </c>
      <c r="E674" s="206" t="s">
        <v>848</v>
      </c>
      <c r="F674" s="207" t="s">
        <v>849</v>
      </c>
      <c r="G674" s="208" t="s">
        <v>276</v>
      </c>
      <c r="H674" s="209">
        <v>166.05</v>
      </c>
      <c r="I674" s="210"/>
      <c r="J674" s="211">
        <f>ROUND(I674*H674,2)</f>
        <v>0</v>
      </c>
      <c r="K674" s="212"/>
      <c r="L674" s="40"/>
      <c r="M674" s="213" t="s">
        <v>1</v>
      </c>
      <c r="N674" s="214" t="s">
        <v>40</v>
      </c>
      <c r="O674" s="72"/>
      <c r="P674" s="215">
        <f>O674*H674</f>
        <v>0</v>
      </c>
      <c r="Q674" s="215">
        <v>0</v>
      </c>
      <c r="R674" s="215">
        <f>Q674*H674</f>
        <v>0</v>
      </c>
      <c r="S674" s="215">
        <v>0.00167</v>
      </c>
      <c r="T674" s="216">
        <f>S674*H674</f>
        <v>0.27730350000000004</v>
      </c>
      <c r="U674" s="35"/>
      <c r="V674" s="35"/>
      <c r="W674" s="35"/>
      <c r="X674" s="35"/>
      <c r="Y674" s="35"/>
      <c r="Z674" s="35"/>
      <c r="AA674" s="35"/>
      <c r="AB674" s="35"/>
      <c r="AC674" s="35"/>
      <c r="AD674" s="35"/>
      <c r="AE674" s="35"/>
      <c r="AR674" s="217" t="s">
        <v>303</v>
      </c>
      <c r="AT674" s="217" t="s">
        <v>156</v>
      </c>
      <c r="AU674" s="217" t="s">
        <v>85</v>
      </c>
      <c r="AY674" s="18" t="s">
        <v>153</v>
      </c>
      <c r="BE674" s="218">
        <f>IF(N674="základní",J674,0)</f>
        <v>0</v>
      </c>
      <c r="BF674" s="218">
        <f>IF(N674="snížená",J674,0)</f>
        <v>0</v>
      </c>
      <c r="BG674" s="218">
        <f>IF(N674="zákl. přenesená",J674,0)</f>
        <v>0</v>
      </c>
      <c r="BH674" s="218">
        <f>IF(N674="sníž. přenesená",J674,0)</f>
        <v>0</v>
      </c>
      <c r="BI674" s="218">
        <f>IF(N674="nulová",J674,0)</f>
        <v>0</v>
      </c>
      <c r="BJ674" s="18" t="s">
        <v>83</v>
      </c>
      <c r="BK674" s="218">
        <f>ROUND(I674*H674,2)</f>
        <v>0</v>
      </c>
      <c r="BL674" s="18" t="s">
        <v>303</v>
      </c>
      <c r="BM674" s="217" t="s">
        <v>850</v>
      </c>
    </row>
    <row r="675" spans="2:51" s="13" customFormat="1" ht="12">
      <c r="B675" s="219"/>
      <c r="C675" s="220"/>
      <c r="D675" s="221" t="s">
        <v>162</v>
      </c>
      <c r="E675" s="222" t="s">
        <v>1</v>
      </c>
      <c r="F675" s="223" t="s">
        <v>301</v>
      </c>
      <c r="G675" s="220"/>
      <c r="H675" s="222" t="s">
        <v>1</v>
      </c>
      <c r="I675" s="224"/>
      <c r="J675" s="220"/>
      <c r="K675" s="220"/>
      <c r="L675" s="225"/>
      <c r="M675" s="226"/>
      <c r="N675" s="227"/>
      <c r="O675" s="227"/>
      <c r="P675" s="227"/>
      <c r="Q675" s="227"/>
      <c r="R675" s="227"/>
      <c r="S675" s="227"/>
      <c r="T675" s="228"/>
      <c r="AT675" s="229" t="s">
        <v>162</v>
      </c>
      <c r="AU675" s="229" t="s">
        <v>85</v>
      </c>
      <c r="AV675" s="13" t="s">
        <v>83</v>
      </c>
      <c r="AW675" s="13" t="s">
        <v>31</v>
      </c>
      <c r="AX675" s="13" t="s">
        <v>75</v>
      </c>
      <c r="AY675" s="229" t="s">
        <v>153</v>
      </c>
    </row>
    <row r="676" spans="2:51" s="14" customFormat="1" ht="12">
      <c r="B676" s="230"/>
      <c r="C676" s="231"/>
      <c r="D676" s="221" t="s">
        <v>162</v>
      </c>
      <c r="E676" s="232" t="s">
        <v>1</v>
      </c>
      <c r="F676" s="233" t="s">
        <v>851</v>
      </c>
      <c r="G676" s="231"/>
      <c r="H676" s="234">
        <v>14.65</v>
      </c>
      <c r="I676" s="235"/>
      <c r="J676" s="231"/>
      <c r="K676" s="231"/>
      <c r="L676" s="236"/>
      <c r="M676" s="237"/>
      <c r="N676" s="238"/>
      <c r="O676" s="238"/>
      <c r="P676" s="238"/>
      <c r="Q676" s="238"/>
      <c r="R676" s="238"/>
      <c r="S676" s="238"/>
      <c r="T676" s="239"/>
      <c r="AT676" s="240" t="s">
        <v>162</v>
      </c>
      <c r="AU676" s="240" t="s">
        <v>85</v>
      </c>
      <c r="AV676" s="14" t="s">
        <v>85</v>
      </c>
      <c r="AW676" s="14" t="s">
        <v>31</v>
      </c>
      <c r="AX676" s="14" t="s">
        <v>75</v>
      </c>
      <c r="AY676" s="240" t="s">
        <v>153</v>
      </c>
    </row>
    <row r="677" spans="2:51" s="14" customFormat="1" ht="12">
      <c r="B677" s="230"/>
      <c r="C677" s="231"/>
      <c r="D677" s="221" t="s">
        <v>162</v>
      </c>
      <c r="E677" s="232" t="s">
        <v>1</v>
      </c>
      <c r="F677" s="233" t="s">
        <v>852</v>
      </c>
      <c r="G677" s="231"/>
      <c r="H677" s="234">
        <v>22.15</v>
      </c>
      <c r="I677" s="235"/>
      <c r="J677" s="231"/>
      <c r="K677" s="231"/>
      <c r="L677" s="236"/>
      <c r="M677" s="237"/>
      <c r="N677" s="238"/>
      <c r="O677" s="238"/>
      <c r="P677" s="238"/>
      <c r="Q677" s="238"/>
      <c r="R677" s="238"/>
      <c r="S677" s="238"/>
      <c r="T677" s="239"/>
      <c r="AT677" s="240" t="s">
        <v>162</v>
      </c>
      <c r="AU677" s="240" t="s">
        <v>85</v>
      </c>
      <c r="AV677" s="14" t="s">
        <v>85</v>
      </c>
      <c r="AW677" s="14" t="s">
        <v>31</v>
      </c>
      <c r="AX677" s="14" t="s">
        <v>75</v>
      </c>
      <c r="AY677" s="240" t="s">
        <v>153</v>
      </c>
    </row>
    <row r="678" spans="2:51" s="14" customFormat="1" ht="12">
      <c r="B678" s="230"/>
      <c r="C678" s="231"/>
      <c r="D678" s="221" t="s">
        <v>162</v>
      </c>
      <c r="E678" s="232" t="s">
        <v>1</v>
      </c>
      <c r="F678" s="233" t="s">
        <v>853</v>
      </c>
      <c r="G678" s="231"/>
      <c r="H678" s="234">
        <v>23.6</v>
      </c>
      <c r="I678" s="235"/>
      <c r="J678" s="231"/>
      <c r="K678" s="231"/>
      <c r="L678" s="236"/>
      <c r="M678" s="237"/>
      <c r="N678" s="238"/>
      <c r="O678" s="238"/>
      <c r="P678" s="238"/>
      <c r="Q678" s="238"/>
      <c r="R678" s="238"/>
      <c r="S678" s="238"/>
      <c r="T678" s="239"/>
      <c r="AT678" s="240" t="s">
        <v>162</v>
      </c>
      <c r="AU678" s="240" t="s">
        <v>85</v>
      </c>
      <c r="AV678" s="14" t="s">
        <v>85</v>
      </c>
      <c r="AW678" s="14" t="s">
        <v>31</v>
      </c>
      <c r="AX678" s="14" t="s">
        <v>75</v>
      </c>
      <c r="AY678" s="240" t="s">
        <v>153</v>
      </c>
    </row>
    <row r="679" spans="2:51" s="13" customFormat="1" ht="12">
      <c r="B679" s="219"/>
      <c r="C679" s="220"/>
      <c r="D679" s="221" t="s">
        <v>162</v>
      </c>
      <c r="E679" s="222" t="s">
        <v>1</v>
      </c>
      <c r="F679" s="223" t="s">
        <v>329</v>
      </c>
      <c r="G679" s="220"/>
      <c r="H679" s="222" t="s">
        <v>1</v>
      </c>
      <c r="I679" s="224"/>
      <c r="J679" s="220"/>
      <c r="K679" s="220"/>
      <c r="L679" s="225"/>
      <c r="M679" s="226"/>
      <c r="N679" s="227"/>
      <c r="O679" s="227"/>
      <c r="P679" s="227"/>
      <c r="Q679" s="227"/>
      <c r="R679" s="227"/>
      <c r="S679" s="227"/>
      <c r="T679" s="228"/>
      <c r="AT679" s="229" t="s">
        <v>162</v>
      </c>
      <c r="AU679" s="229" t="s">
        <v>85</v>
      </c>
      <c r="AV679" s="13" t="s">
        <v>83</v>
      </c>
      <c r="AW679" s="13" t="s">
        <v>31</v>
      </c>
      <c r="AX679" s="13" t="s">
        <v>75</v>
      </c>
      <c r="AY679" s="229" t="s">
        <v>153</v>
      </c>
    </row>
    <row r="680" spans="2:51" s="14" customFormat="1" ht="12">
      <c r="B680" s="230"/>
      <c r="C680" s="231"/>
      <c r="D680" s="221" t="s">
        <v>162</v>
      </c>
      <c r="E680" s="232" t="s">
        <v>1</v>
      </c>
      <c r="F680" s="233" t="s">
        <v>854</v>
      </c>
      <c r="G680" s="231"/>
      <c r="H680" s="234">
        <v>17.1</v>
      </c>
      <c r="I680" s="235"/>
      <c r="J680" s="231"/>
      <c r="K680" s="231"/>
      <c r="L680" s="236"/>
      <c r="M680" s="237"/>
      <c r="N680" s="238"/>
      <c r="O680" s="238"/>
      <c r="P680" s="238"/>
      <c r="Q680" s="238"/>
      <c r="R680" s="238"/>
      <c r="S680" s="238"/>
      <c r="T680" s="239"/>
      <c r="AT680" s="240" t="s">
        <v>162</v>
      </c>
      <c r="AU680" s="240" t="s">
        <v>85</v>
      </c>
      <c r="AV680" s="14" t="s">
        <v>85</v>
      </c>
      <c r="AW680" s="14" t="s">
        <v>31</v>
      </c>
      <c r="AX680" s="14" t="s">
        <v>75</v>
      </c>
      <c r="AY680" s="240" t="s">
        <v>153</v>
      </c>
    </row>
    <row r="681" spans="2:51" s="14" customFormat="1" ht="12">
      <c r="B681" s="230"/>
      <c r="C681" s="231"/>
      <c r="D681" s="221" t="s">
        <v>162</v>
      </c>
      <c r="E681" s="232" t="s">
        <v>1</v>
      </c>
      <c r="F681" s="233" t="s">
        <v>855</v>
      </c>
      <c r="G681" s="231"/>
      <c r="H681" s="234">
        <v>24.5</v>
      </c>
      <c r="I681" s="235"/>
      <c r="J681" s="231"/>
      <c r="K681" s="231"/>
      <c r="L681" s="236"/>
      <c r="M681" s="237"/>
      <c r="N681" s="238"/>
      <c r="O681" s="238"/>
      <c r="P681" s="238"/>
      <c r="Q681" s="238"/>
      <c r="R681" s="238"/>
      <c r="S681" s="238"/>
      <c r="T681" s="239"/>
      <c r="AT681" s="240" t="s">
        <v>162</v>
      </c>
      <c r="AU681" s="240" t="s">
        <v>85</v>
      </c>
      <c r="AV681" s="14" t="s">
        <v>85</v>
      </c>
      <c r="AW681" s="14" t="s">
        <v>31</v>
      </c>
      <c r="AX681" s="14" t="s">
        <v>75</v>
      </c>
      <c r="AY681" s="240" t="s">
        <v>153</v>
      </c>
    </row>
    <row r="682" spans="2:51" s="14" customFormat="1" ht="12">
      <c r="B682" s="230"/>
      <c r="C682" s="231"/>
      <c r="D682" s="221" t="s">
        <v>162</v>
      </c>
      <c r="E682" s="232" t="s">
        <v>1</v>
      </c>
      <c r="F682" s="233" t="s">
        <v>855</v>
      </c>
      <c r="G682" s="231"/>
      <c r="H682" s="234">
        <v>24.5</v>
      </c>
      <c r="I682" s="235"/>
      <c r="J682" s="231"/>
      <c r="K682" s="231"/>
      <c r="L682" s="236"/>
      <c r="M682" s="237"/>
      <c r="N682" s="238"/>
      <c r="O682" s="238"/>
      <c r="P682" s="238"/>
      <c r="Q682" s="238"/>
      <c r="R682" s="238"/>
      <c r="S682" s="238"/>
      <c r="T682" s="239"/>
      <c r="AT682" s="240" t="s">
        <v>162</v>
      </c>
      <c r="AU682" s="240" t="s">
        <v>85</v>
      </c>
      <c r="AV682" s="14" t="s">
        <v>85</v>
      </c>
      <c r="AW682" s="14" t="s">
        <v>31</v>
      </c>
      <c r="AX682" s="14" t="s">
        <v>75</v>
      </c>
      <c r="AY682" s="240" t="s">
        <v>153</v>
      </c>
    </row>
    <row r="683" spans="2:51" s="13" customFormat="1" ht="12">
      <c r="B683" s="219"/>
      <c r="C683" s="220"/>
      <c r="D683" s="221" t="s">
        <v>162</v>
      </c>
      <c r="E683" s="222" t="s">
        <v>1</v>
      </c>
      <c r="F683" s="223" t="s">
        <v>332</v>
      </c>
      <c r="G683" s="220"/>
      <c r="H683" s="222" t="s">
        <v>1</v>
      </c>
      <c r="I683" s="224"/>
      <c r="J683" s="220"/>
      <c r="K683" s="220"/>
      <c r="L683" s="225"/>
      <c r="M683" s="226"/>
      <c r="N683" s="227"/>
      <c r="O683" s="227"/>
      <c r="P683" s="227"/>
      <c r="Q683" s="227"/>
      <c r="R683" s="227"/>
      <c r="S683" s="227"/>
      <c r="T683" s="228"/>
      <c r="AT683" s="229" t="s">
        <v>162</v>
      </c>
      <c r="AU683" s="229" t="s">
        <v>85</v>
      </c>
      <c r="AV683" s="13" t="s">
        <v>83</v>
      </c>
      <c r="AW683" s="13" t="s">
        <v>31</v>
      </c>
      <c r="AX683" s="13" t="s">
        <v>75</v>
      </c>
      <c r="AY683" s="229" t="s">
        <v>153</v>
      </c>
    </row>
    <row r="684" spans="2:51" s="14" customFormat="1" ht="12">
      <c r="B684" s="230"/>
      <c r="C684" s="231"/>
      <c r="D684" s="221" t="s">
        <v>162</v>
      </c>
      <c r="E684" s="232" t="s">
        <v>1</v>
      </c>
      <c r="F684" s="233" t="s">
        <v>856</v>
      </c>
      <c r="G684" s="231"/>
      <c r="H684" s="234">
        <v>6.4</v>
      </c>
      <c r="I684" s="235"/>
      <c r="J684" s="231"/>
      <c r="K684" s="231"/>
      <c r="L684" s="236"/>
      <c r="M684" s="237"/>
      <c r="N684" s="238"/>
      <c r="O684" s="238"/>
      <c r="P684" s="238"/>
      <c r="Q684" s="238"/>
      <c r="R684" s="238"/>
      <c r="S684" s="238"/>
      <c r="T684" s="239"/>
      <c r="AT684" s="240" t="s">
        <v>162</v>
      </c>
      <c r="AU684" s="240" t="s">
        <v>85</v>
      </c>
      <c r="AV684" s="14" t="s">
        <v>85</v>
      </c>
      <c r="AW684" s="14" t="s">
        <v>31</v>
      </c>
      <c r="AX684" s="14" t="s">
        <v>75</v>
      </c>
      <c r="AY684" s="240" t="s">
        <v>153</v>
      </c>
    </row>
    <row r="685" spans="2:51" s="14" customFormat="1" ht="12">
      <c r="B685" s="230"/>
      <c r="C685" s="231"/>
      <c r="D685" s="221" t="s">
        <v>162</v>
      </c>
      <c r="E685" s="232" t="s">
        <v>1</v>
      </c>
      <c r="F685" s="233" t="s">
        <v>857</v>
      </c>
      <c r="G685" s="231"/>
      <c r="H685" s="234">
        <v>7.55</v>
      </c>
      <c r="I685" s="235"/>
      <c r="J685" s="231"/>
      <c r="K685" s="231"/>
      <c r="L685" s="236"/>
      <c r="M685" s="237"/>
      <c r="N685" s="238"/>
      <c r="O685" s="238"/>
      <c r="P685" s="238"/>
      <c r="Q685" s="238"/>
      <c r="R685" s="238"/>
      <c r="S685" s="238"/>
      <c r="T685" s="239"/>
      <c r="AT685" s="240" t="s">
        <v>162</v>
      </c>
      <c r="AU685" s="240" t="s">
        <v>85</v>
      </c>
      <c r="AV685" s="14" t="s">
        <v>85</v>
      </c>
      <c r="AW685" s="14" t="s">
        <v>31</v>
      </c>
      <c r="AX685" s="14" t="s">
        <v>75</v>
      </c>
      <c r="AY685" s="240" t="s">
        <v>153</v>
      </c>
    </row>
    <row r="686" spans="2:51" s="14" customFormat="1" ht="12">
      <c r="B686" s="230"/>
      <c r="C686" s="231"/>
      <c r="D686" s="221" t="s">
        <v>162</v>
      </c>
      <c r="E686" s="232" t="s">
        <v>1</v>
      </c>
      <c r="F686" s="233" t="s">
        <v>858</v>
      </c>
      <c r="G686" s="231"/>
      <c r="H686" s="234">
        <v>7.4</v>
      </c>
      <c r="I686" s="235"/>
      <c r="J686" s="231"/>
      <c r="K686" s="231"/>
      <c r="L686" s="236"/>
      <c r="M686" s="237"/>
      <c r="N686" s="238"/>
      <c r="O686" s="238"/>
      <c r="P686" s="238"/>
      <c r="Q686" s="238"/>
      <c r="R686" s="238"/>
      <c r="S686" s="238"/>
      <c r="T686" s="239"/>
      <c r="AT686" s="240" t="s">
        <v>162</v>
      </c>
      <c r="AU686" s="240" t="s">
        <v>85</v>
      </c>
      <c r="AV686" s="14" t="s">
        <v>85</v>
      </c>
      <c r="AW686" s="14" t="s">
        <v>31</v>
      </c>
      <c r="AX686" s="14" t="s">
        <v>75</v>
      </c>
      <c r="AY686" s="240" t="s">
        <v>153</v>
      </c>
    </row>
    <row r="687" spans="2:51" s="13" customFormat="1" ht="12">
      <c r="B687" s="219"/>
      <c r="C687" s="220"/>
      <c r="D687" s="221" t="s">
        <v>162</v>
      </c>
      <c r="E687" s="222" t="s">
        <v>1</v>
      </c>
      <c r="F687" s="223" t="s">
        <v>336</v>
      </c>
      <c r="G687" s="220"/>
      <c r="H687" s="222" t="s">
        <v>1</v>
      </c>
      <c r="I687" s="224"/>
      <c r="J687" s="220"/>
      <c r="K687" s="220"/>
      <c r="L687" s="225"/>
      <c r="M687" s="226"/>
      <c r="N687" s="227"/>
      <c r="O687" s="227"/>
      <c r="P687" s="227"/>
      <c r="Q687" s="227"/>
      <c r="R687" s="227"/>
      <c r="S687" s="227"/>
      <c r="T687" s="228"/>
      <c r="AT687" s="229" t="s">
        <v>162</v>
      </c>
      <c r="AU687" s="229" t="s">
        <v>85</v>
      </c>
      <c r="AV687" s="13" t="s">
        <v>83</v>
      </c>
      <c r="AW687" s="13" t="s">
        <v>31</v>
      </c>
      <c r="AX687" s="13" t="s">
        <v>75</v>
      </c>
      <c r="AY687" s="229" t="s">
        <v>153</v>
      </c>
    </row>
    <row r="688" spans="2:51" s="14" customFormat="1" ht="12">
      <c r="B688" s="230"/>
      <c r="C688" s="231"/>
      <c r="D688" s="221" t="s">
        <v>162</v>
      </c>
      <c r="E688" s="232" t="s">
        <v>1</v>
      </c>
      <c r="F688" s="233" t="s">
        <v>859</v>
      </c>
      <c r="G688" s="231"/>
      <c r="H688" s="234">
        <v>5.7</v>
      </c>
      <c r="I688" s="235"/>
      <c r="J688" s="231"/>
      <c r="K688" s="231"/>
      <c r="L688" s="236"/>
      <c r="M688" s="237"/>
      <c r="N688" s="238"/>
      <c r="O688" s="238"/>
      <c r="P688" s="238"/>
      <c r="Q688" s="238"/>
      <c r="R688" s="238"/>
      <c r="S688" s="238"/>
      <c r="T688" s="239"/>
      <c r="AT688" s="240" t="s">
        <v>162</v>
      </c>
      <c r="AU688" s="240" t="s">
        <v>85</v>
      </c>
      <c r="AV688" s="14" t="s">
        <v>85</v>
      </c>
      <c r="AW688" s="14" t="s">
        <v>31</v>
      </c>
      <c r="AX688" s="14" t="s">
        <v>75</v>
      </c>
      <c r="AY688" s="240" t="s">
        <v>153</v>
      </c>
    </row>
    <row r="689" spans="2:51" s="14" customFormat="1" ht="12">
      <c r="B689" s="230"/>
      <c r="C689" s="231"/>
      <c r="D689" s="221" t="s">
        <v>162</v>
      </c>
      <c r="E689" s="232" t="s">
        <v>1</v>
      </c>
      <c r="F689" s="233" t="s">
        <v>860</v>
      </c>
      <c r="G689" s="231"/>
      <c r="H689" s="234">
        <v>12.5</v>
      </c>
      <c r="I689" s="235"/>
      <c r="J689" s="231"/>
      <c r="K689" s="231"/>
      <c r="L689" s="236"/>
      <c r="M689" s="237"/>
      <c r="N689" s="238"/>
      <c r="O689" s="238"/>
      <c r="P689" s="238"/>
      <c r="Q689" s="238"/>
      <c r="R689" s="238"/>
      <c r="S689" s="238"/>
      <c r="T689" s="239"/>
      <c r="AT689" s="240" t="s">
        <v>162</v>
      </c>
      <c r="AU689" s="240" t="s">
        <v>85</v>
      </c>
      <c r="AV689" s="14" t="s">
        <v>85</v>
      </c>
      <c r="AW689" s="14" t="s">
        <v>31</v>
      </c>
      <c r="AX689" s="14" t="s">
        <v>75</v>
      </c>
      <c r="AY689" s="240" t="s">
        <v>153</v>
      </c>
    </row>
    <row r="690" spans="2:51" s="15" customFormat="1" ht="12">
      <c r="B690" s="241"/>
      <c r="C690" s="242"/>
      <c r="D690" s="221" t="s">
        <v>162</v>
      </c>
      <c r="E690" s="243" t="s">
        <v>1</v>
      </c>
      <c r="F690" s="244" t="s">
        <v>169</v>
      </c>
      <c r="G690" s="242"/>
      <c r="H690" s="245">
        <v>166.05</v>
      </c>
      <c r="I690" s="246"/>
      <c r="J690" s="242"/>
      <c r="K690" s="242"/>
      <c r="L690" s="247"/>
      <c r="M690" s="248"/>
      <c r="N690" s="249"/>
      <c r="O690" s="249"/>
      <c r="P690" s="249"/>
      <c r="Q690" s="249"/>
      <c r="R690" s="249"/>
      <c r="S690" s="249"/>
      <c r="T690" s="250"/>
      <c r="AT690" s="251" t="s">
        <v>162</v>
      </c>
      <c r="AU690" s="251" t="s">
        <v>85</v>
      </c>
      <c r="AV690" s="15" t="s">
        <v>160</v>
      </c>
      <c r="AW690" s="15" t="s">
        <v>31</v>
      </c>
      <c r="AX690" s="15" t="s">
        <v>83</v>
      </c>
      <c r="AY690" s="251" t="s">
        <v>153</v>
      </c>
    </row>
    <row r="691" spans="1:65" s="2" customFormat="1" ht="16.5" customHeight="1">
      <c r="A691" s="35"/>
      <c r="B691" s="36"/>
      <c r="C691" s="205" t="s">
        <v>861</v>
      </c>
      <c r="D691" s="205" t="s">
        <v>156</v>
      </c>
      <c r="E691" s="206" t="s">
        <v>862</v>
      </c>
      <c r="F691" s="207" t="s">
        <v>863</v>
      </c>
      <c r="G691" s="208" t="s">
        <v>276</v>
      </c>
      <c r="H691" s="209">
        <v>17.32</v>
      </c>
      <c r="I691" s="210"/>
      <c r="J691" s="211">
        <f>ROUND(I691*H691,2)</f>
        <v>0</v>
      </c>
      <c r="K691" s="212"/>
      <c r="L691" s="40"/>
      <c r="M691" s="213" t="s">
        <v>1</v>
      </c>
      <c r="N691" s="214" t="s">
        <v>40</v>
      </c>
      <c r="O691" s="72"/>
      <c r="P691" s="215">
        <f>O691*H691</f>
        <v>0</v>
      </c>
      <c r="Q691" s="215">
        <v>0</v>
      </c>
      <c r="R691" s="215">
        <f>Q691*H691</f>
        <v>0</v>
      </c>
      <c r="S691" s="215">
        <v>0.00223</v>
      </c>
      <c r="T691" s="216">
        <f>S691*H691</f>
        <v>0.0386236</v>
      </c>
      <c r="U691" s="35"/>
      <c r="V691" s="35"/>
      <c r="W691" s="35"/>
      <c r="X691" s="35"/>
      <c r="Y691" s="35"/>
      <c r="Z691" s="35"/>
      <c r="AA691" s="35"/>
      <c r="AB691" s="35"/>
      <c r="AC691" s="35"/>
      <c r="AD691" s="35"/>
      <c r="AE691" s="35"/>
      <c r="AR691" s="217" t="s">
        <v>303</v>
      </c>
      <c r="AT691" s="217" t="s">
        <v>156</v>
      </c>
      <c r="AU691" s="217" t="s">
        <v>85</v>
      </c>
      <c r="AY691" s="18" t="s">
        <v>153</v>
      </c>
      <c r="BE691" s="218">
        <f>IF(N691="základní",J691,0)</f>
        <v>0</v>
      </c>
      <c r="BF691" s="218">
        <f>IF(N691="snížená",J691,0)</f>
        <v>0</v>
      </c>
      <c r="BG691" s="218">
        <f>IF(N691="zákl. přenesená",J691,0)</f>
        <v>0</v>
      </c>
      <c r="BH691" s="218">
        <f>IF(N691="sníž. přenesená",J691,0)</f>
        <v>0</v>
      </c>
      <c r="BI691" s="218">
        <f>IF(N691="nulová",J691,0)</f>
        <v>0</v>
      </c>
      <c r="BJ691" s="18" t="s">
        <v>83</v>
      </c>
      <c r="BK691" s="218">
        <f>ROUND(I691*H691,2)</f>
        <v>0</v>
      </c>
      <c r="BL691" s="18" t="s">
        <v>303</v>
      </c>
      <c r="BM691" s="217" t="s">
        <v>864</v>
      </c>
    </row>
    <row r="692" spans="2:51" s="13" customFormat="1" ht="12">
      <c r="B692" s="219"/>
      <c r="C692" s="220"/>
      <c r="D692" s="221" t="s">
        <v>162</v>
      </c>
      <c r="E692" s="222" t="s">
        <v>1</v>
      </c>
      <c r="F692" s="223" t="s">
        <v>336</v>
      </c>
      <c r="G692" s="220"/>
      <c r="H692" s="222" t="s">
        <v>1</v>
      </c>
      <c r="I692" s="224"/>
      <c r="J692" s="220"/>
      <c r="K692" s="220"/>
      <c r="L692" s="225"/>
      <c r="M692" s="226"/>
      <c r="N692" s="227"/>
      <c r="O692" s="227"/>
      <c r="P692" s="227"/>
      <c r="Q692" s="227"/>
      <c r="R692" s="227"/>
      <c r="S692" s="227"/>
      <c r="T692" s="228"/>
      <c r="AT692" s="229" t="s">
        <v>162</v>
      </c>
      <c r="AU692" s="229" t="s">
        <v>85</v>
      </c>
      <c r="AV692" s="13" t="s">
        <v>83</v>
      </c>
      <c r="AW692" s="13" t="s">
        <v>31</v>
      </c>
      <c r="AX692" s="13" t="s">
        <v>75</v>
      </c>
      <c r="AY692" s="229" t="s">
        <v>153</v>
      </c>
    </row>
    <row r="693" spans="2:51" s="14" customFormat="1" ht="12">
      <c r="B693" s="230"/>
      <c r="C693" s="231"/>
      <c r="D693" s="221" t="s">
        <v>162</v>
      </c>
      <c r="E693" s="232" t="s">
        <v>1</v>
      </c>
      <c r="F693" s="233" t="s">
        <v>865</v>
      </c>
      <c r="G693" s="231"/>
      <c r="H693" s="234">
        <v>17.32</v>
      </c>
      <c r="I693" s="235"/>
      <c r="J693" s="231"/>
      <c r="K693" s="231"/>
      <c r="L693" s="236"/>
      <c r="M693" s="237"/>
      <c r="N693" s="238"/>
      <c r="O693" s="238"/>
      <c r="P693" s="238"/>
      <c r="Q693" s="238"/>
      <c r="R693" s="238"/>
      <c r="S693" s="238"/>
      <c r="T693" s="239"/>
      <c r="AT693" s="240" t="s">
        <v>162</v>
      </c>
      <c r="AU693" s="240" t="s">
        <v>85</v>
      </c>
      <c r="AV693" s="14" t="s">
        <v>85</v>
      </c>
      <c r="AW693" s="14" t="s">
        <v>31</v>
      </c>
      <c r="AX693" s="14" t="s">
        <v>83</v>
      </c>
      <c r="AY693" s="240" t="s">
        <v>153</v>
      </c>
    </row>
    <row r="694" spans="1:65" s="2" customFormat="1" ht="16.5" customHeight="1">
      <c r="A694" s="35"/>
      <c r="B694" s="36"/>
      <c r="C694" s="205" t="s">
        <v>866</v>
      </c>
      <c r="D694" s="205" t="s">
        <v>156</v>
      </c>
      <c r="E694" s="206" t="s">
        <v>867</v>
      </c>
      <c r="F694" s="207" t="s">
        <v>868</v>
      </c>
      <c r="G694" s="208" t="s">
        <v>276</v>
      </c>
      <c r="H694" s="209">
        <v>5</v>
      </c>
      <c r="I694" s="210"/>
      <c r="J694" s="211">
        <f>ROUND(I694*H694,2)</f>
        <v>0</v>
      </c>
      <c r="K694" s="212"/>
      <c r="L694" s="40"/>
      <c r="M694" s="213" t="s">
        <v>1</v>
      </c>
      <c r="N694" s="214" t="s">
        <v>40</v>
      </c>
      <c r="O694" s="72"/>
      <c r="P694" s="215">
        <f>O694*H694</f>
        <v>0</v>
      </c>
      <c r="Q694" s="215">
        <v>0</v>
      </c>
      <c r="R694" s="215">
        <f>Q694*H694</f>
        <v>0</v>
      </c>
      <c r="S694" s="215">
        <v>0.0026</v>
      </c>
      <c r="T694" s="216">
        <f>S694*H694</f>
        <v>0.013</v>
      </c>
      <c r="U694" s="35"/>
      <c r="V694" s="35"/>
      <c r="W694" s="35"/>
      <c r="X694" s="35"/>
      <c r="Y694" s="35"/>
      <c r="Z694" s="35"/>
      <c r="AA694" s="35"/>
      <c r="AB694" s="35"/>
      <c r="AC694" s="35"/>
      <c r="AD694" s="35"/>
      <c r="AE694" s="35"/>
      <c r="AR694" s="217" t="s">
        <v>303</v>
      </c>
      <c r="AT694" s="217" t="s">
        <v>156</v>
      </c>
      <c r="AU694" s="217" t="s">
        <v>85</v>
      </c>
      <c r="AY694" s="18" t="s">
        <v>153</v>
      </c>
      <c r="BE694" s="218">
        <f>IF(N694="základní",J694,0)</f>
        <v>0</v>
      </c>
      <c r="BF694" s="218">
        <f>IF(N694="snížená",J694,0)</f>
        <v>0</v>
      </c>
      <c r="BG694" s="218">
        <f>IF(N694="zákl. přenesená",J694,0)</f>
        <v>0</v>
      </c>
      <c r="BH694" s="218">
        <f>IF(N694="sníž. přenesená",J694,0)</f>
        <v>0</v>
      </c>
      <c r="BI694" s="218">
        <f>IF(N694="nulová",J694,0)</f>
        <v>0</v>
      </c>
      <c r="BJ694" s="18" t="s">
        <v>83</v>
      </c>
      <c r="BK694" s="218">
        <f>ROUND(I694*H694,2)</f>
        <v>0</v>
      </c>
      <c r="BL694" s="18" t="s">
        <v>303</v>
      </c>
      <c r="BM694" s="217" t="s">
        <v>869</v>
      </c>
    </row>
    <row r="695" spans="2:51" s="14" customFormat="1" ht="12">
      <c r="B695" s="230"/>
      <c r="C695" s="231"/>
      <c r="D695" s="221" t="s">
        <v>162</v>
      </c>
      <c r="E695" s="232" t="s">
        <v>1</v>
      </c>
      <c r="F695" s="233" t="s">
        <v>870</v>
      </c>
      <c r="G695" s="231"/>
      <c r="H695" s="234">
        <v>5</v>
      </c>
      <c r="I695" s="235"/>
      <c r="J695" s="231"/>
      <c r="K695" s="231"/>
      <c r="L695" s="236"/>
      <c r="M695" s="237"/>
      <c r="N695" s="238"/>
      <c r="O695" s="238"/>
      <c r="P695" s="238"/>
      <c r="Q695" s="238"/>
      <c r="R695" s="238"/>
      <c r="S695" s="238"/>
      <c r="T695" s="239"/>
      <c r="AT695" s="240" t="s">
        <v>162</v>
      </c>
      <c r="AU695" s="240" t="s">
        <v>85</v>
      </c>
      <c r="AV695" s="14" t="s">
        <v>85</v>
      </c>
      <c r="AW695" s="14" t="s">
        <v>31</v>
      </c>
      <c r="AX695" s="14" t="s">
        <v>83</v>
      </c>
      <c r="AY695" s="240" t="s">
        <v>153</v>
      </c>
    </row>
    <row r="696" spans="1:65" s="2" customFormat="1" ht="16.5" customHeight="1">
      <c r="A696" s="35"/>
      <c r="B696" s="36"/>
      <c r="C696" s="205" t="s">
        <v>871</v>
      </c>
      <c r="D696" s="205" t="s">
        <v>156</v>
      </c>
      <c r="E696" s="206" t="s">
        <v>872</v>
      </c>
      <c r="F696" s="207" t="s">
        <v>873</v>
      </c>
      <c r="G696" s="208" t="s">
        <v>276</v>
      </c>
      <c r="H696" s="209">
        <v>3</v>
      </c>
      <c r="I696" s="210"/>
      <c r="J696" s="211">
        <f>ROUND(I696*H696,2)</f>
        <v>0</v>
      </c>
      <c r="K696" s="212"/>
      <c r="L696" s="40"/>
      <c r="M696" s="213" t="s">
        <v>1</v>
      </c>
      <c r="N696" s="214" t="s">
        <v>40</v>
      </c>
      <c r="O696" s="72"/>
      <c r="P696" s="215">
        <f>O696*H696</f>
        <v>0</v>
      </c>
      <c r="Q696" s="215">
        <v>0</v>
      </c>
      <c r="R696" s="215">
        <f>Q696*H696</f>
        <v>0</v>
      </c>
      <c r="S696" s="215">
        <v>0.00394</v>
      </c>
      <c r="T696" s="216">
        <f>S696*H696</f>
        <v>0.01182</v>
      </c>
      <c r="U696" s="35"/>
      <c r="V696" s="35"/>
      <c r="W696" s="35"/>
      <c r="X696" s="35"/>
      <c r="Y696" s="35"/>
      <c r="Z696" s="35"/>
      <c r="AA696" s="35"/>
      <c r="AB696" s="35"/>
      <c r="AC696" s="35"/>
      <c r="AD696" s="35"/>
      <c r="AE696" s="35"/>
      <c r="AR696" s="217" t="s">
        <v>303</v>
      </c>
      <c r="AT696" s="217" t="s">
        <v>156</v>
      </c>
      <c r="AU696" s="217" t="s">
        <v>85</v>
      </c>
      <c r="AY696" s="18" t="s">
        <v>153</v>
      </c>
      <c r="BE696" s="218">
        <f>IF(N696="základní",J696,0)</f>
        <v>0</v>
      </c>
      <c r="BF696" s="218">
        <f>IF(N696="snížená",J696,0)</f>
        <v>0</v>
      </c>
      <c r="BG696" s="218">
        <f>IF(N696="zákl. přenesená",J696,0)</f>
        <v>0</v>
      </c>
      <c r="BH696" s="218">
        <f>IF(N696="sníž. přenesená",J696,0)</f>
        <v>0</v>
      </c>
      <c r="BI696" s="218">
        <f>IF(N696="nulová",J696,0)</f>
        <v>0</v>
      </c>
      <c r="BJ696" s="18" t="s">
        <v>83</v>
      </c>
      <c r="BK696" s="218">
        <f>ROUND(I696*H696,2)</f>
        <v>0</v>
      </c>
      <c r="BL696" s="18" t="s">
        <v>303</v>
      </c>
      <c r="BM696" s="217" t="s">
        <v>874</v>
      </c>
    </row>
    <row r="697" spans="2:51" s="14" customFormat="1" ht="12">
      <c r="B697" s="230"/>
      <c r="C697" s="231"/>
      <c r="D697" s="221" t="s">
        <v>162</v>
      </c>
      <c r="E697" s="232" t="s">
        <v>1</v>
      </c>
      <c r="F697" s="233" t="s">
        <v>875</v>
      </c>
      <c r="G697" s="231"/>
      <c r="H697" s="234">
        <v>3</v>
      </c>
      <c r="I697" s="235"/>
      <c r="J697" s="231"/>
      <c r="K697" s="231"/>
      <c r="L697" s="236"/>
      <c r="M697" s="237"/>
      <c r="N697" s="238"/>
      <c r="O697" s="238"/>
      <c r="P697" s="238"/>
      <c r="Q697" s="238"/>
      <c r="R697" s="238"/>
      <c r="S697" s="238"/>
      <c r="T697" s="239"/>
      <c r="AT697" s="240" t="s">
        <v>162</v>
      </c>
      <c r="AU697" s="240" t="s">
        <v>85</v>
      </c>
      <c r="AV697" s="14" t="s">
        <v>85</v>
      </c>
      <c r="AW697" s="14" t="s">
        <v>31</v>
      </c>
      <c r="AX697" s="14" t="s">
        <v>83</v>
      </c>
      <c r="AY697" s="240" t="s">
        <v>153</v>
      </c>
    </row>
    <row r="698" spans="1:65" s="2" customFormat="1" ht="21.75" customHeight="1">
      <c r="A698" s="35"/>
      <c r="B698" s="36"/>
      <c r="C698" s="205" t="s">
        <v>876</v>
      </c>
      <c r="D698" s="205" t="s">
        <v>156</v>
      </c>
      <c r="E698" s="206" t="s">
        <v>877</v>
      </c>
      <c r="F698" s="207" t="s">
        <v>878</v>
      </c>
      <c r="G698" s="208" t="s">
        <v>276</v>
      </c>
      <c r="H698" s="209">
        <v>27.7</v>
      </c>
      <c r="I698" s="210"/>
      <c r="J698" s="211">
        <f>ROUND(I698*H698,2)</f>
        <v>0</v>
      </c>
      <c r="K698" s="212"/>
      <c r="L698" s="40"/>
      <c r="M698" s="213" t="s">
        <v>1</v>
      </c>
      <c r="N698" s="214" t="s">
        <v>40</v>
      </c>
      <c r="O698" s="72"/>
      <c r="P698" s="215">
        <f>O698*H698</f>
        <v>0</v>
      </c>
      <c r="Q698" s="215">
        <v>0.00198</v>
      </c>
      <c r="R698" s="215">
        <f>Q698*H698</f>
        <v>0.054846</v>
      </c>
      <c r="S698" s="215">
        <v>0</v>
      </c>
      <c r="T698" s="216">
        <f>S698*H698</f>
        <v>0</v>
      </c>
      <c r="U698" s="35"/>
      <c r="V698" s="35"/>
      <c r="W698" s="35"/>
      <c r="X698" s="35"/>
      <c r="Y698" s="35"/>
      <c r="Z698" s="35"/>
      <c r="AA698" s="35"/>
      <c r="AB698" s="35"/>
      <c r="AC698" s="35"/>
      <c r="AD698" s="35"/>
      <c r="AE698" s="35"/>
      <c r="AR698" s="217" t="s">
        <v>303</v>
      </c>
      <c r="AT698" s="217" t="s">
        <v>156</v>
      </c>
      <c r="AU698" s="217" t="s">
        <v>85</v>
      </c>
      <c r="AY698" s="18" t="s">
        <v>153</v>
      </c>
      <c r="BE698" s="218">
        <f>IF(N698="základní",J698,0)</f>
        <v>0</v>
      </c>
      <c r="BF698" s="218">
        <f>IF(N698="snížená",J698,0)</f>
        <v>0</v>
      </c>
      <c r="BG698" s="218">
        <f>IF(N698="zákl. přenesená",J698,0)</f>
        <v>0</v>
      </c>
      <c r="BH698" s="218">
        <f>IF(N698="sníž. přenesená",J698,0)</f>
        <v>0</v>
      </c>
      <c r="BI698" s="218">
        <f>IF(N698="nulová",J698,0)</f>
        <v>0</v>
      </c>
      <c r="BJ698" s="18" t="s">
        <v>83</v>
      </c>
      <c r="BK698" s="218">
        <f>ROUND(I698*H698,2)</f>
        <v>0</v>
      </c>
      <c r="BL698" s="18" t="s">
        <v>303</v>
      </c>
      <c r="BM698" s="217" t="s">
        <v>879</v>
      </c>
    </row>
    <row r="699" spans="2:51" s="13" customFormat="1" ht="12">
      <c r="B699" s="219"/>
      <c r="C699" s="220"/>
      <c r="D699" s="221" t="s">
        <v>162</v>
      </c>
      <c r="E699" s="222" t="s">
        <v>1</v>
      </c>
      <c r="F699" s="223" t="s">
        <v>301</v>
      </c>
      <c r="G699" s="220"/>
      <c r="H699" s="222" t="s">
        <v>1</v>
      </c>
      <c r="I699" s="224"/>
      <c r="J699" s="220"/>
      <c r="K699" s="220"/>
      <c r="L699" s="225"/>
      <c r="M699" s="226"/>
      <c r="N699" s="227"/>
      <c r="O699" s="227"/>
      <c r="P699" s="227"/>
      <c r="Q699" s="227"/>
      <c r="R699" s="227"/>
      <c r="S699" s="227"/>
      <c r="T699" s="228"/>
      <c r="AT699" s="229" t="s">
        <v>162</v>
      </c>
      <c r="AU699" s="229" t="s">
        <v>85</v>
      </c>
      <c r="AV699" s="13" t="s">
        <v>83</v>
      </c>
      <c r="AW699" s="13" t="s">
        <v>31</v>
      </c>
      <c r="AX699" s="13" t="s">
        <v>75</v>
      </c>
      <c r="AY699" s="229" t="s">
        <v>153</v>
      </c>
    </row>
    <row r="700" spans="2:51" s="14" customFormat="1" ht="12">
      <c r="B700" s="230"/>
      <c r="C700" s="231"/>
      <c r="D700" s="221" t="s">
        <v>162</v>
      </c>
      <c r="E700" s="232" t="s">
        <v>1</v>
      </c>
      <c r="F700" s="233" t="s">
        <v>880</v>
      </c>
      <c r="G700" s="231"/>
      <c r="H700" s="234">
        <v>17.5</v>
      </c>
      <c r="I700" s="235"/>
      <c r="J700" s="231"/>
      <c r="K700" s="231"/>
      <c r="L700" s="236"/>
      <c r="M700" s="237"/>
      <c r="N700" s="238"/>
      <c r="O700" s="238"/>
      <c r="P700" s="238"/>
      <c r="Q700" s="238"/>
      <c r="R700" s="238"/>
      <c r="S700" s="238"/>
      <c r="T700" s="239"/>
      <c r="AT700" s="240" t="s">
        <v>162</v>
      </c>
      <c r="AU700" s="240" t="s">
        <v>85</v>
      </c>
      <c r="AV700" s="14" t="s">
        <v>85</v>
      </c>
      <c r="AW700" s="14" t="s">
        <v>31</v>
      </c>
      <c r="AX700" s="14" t="s">
        <v>75</v>
      </c>
      <c r="AY700" s="240" t="s">
        <v>153</v>
      </c>
    </row>
    <row r="701" spans="2:51" s="13" customFormat="1" ht="12">
      <c r="B701" s="219"/>
      <c r="C701" s="220"/>
      <c r="D701" s="221" t="s">
        <v>162</v>
      </c>
      <c r="E701" s="222" t="s">
        <v>1</v>
      </c>
      <c r="F701" s="223" t="s">
        <v>329</v>
      </c>
      <c r="G701" s="220"/>
      <c r="H701" s="222" t="s">
        <v>1</v>
      </c>
      <c r="I701" s="224"/>
      <c r="J701" s="220"/>
      <c r="K701" s="220"/>
      <c r="L701" s="225"/>
      <c r="M701" s="226"/>
      <c r="N701" s="227"/>
      <c r="O701" s="227"/>
      <c r="P701" s="227"/>
      <c r="Q701" s="227"/>
      <c r="R701" s="227"/>
      <c r="S701" s="227"/>
      <c r="T701" s="228"/>
      <c r="AT701" s="229" t="s">
        <v>162</v>
      </c>
      <c r="AU701" s="229" t="s">
        <v>85</v>
      </c>
      <c r="AV701" s="13" t="s">
        <v>83</v>
      </c>
      <c r="AW701" s="13" t="s">
        <v>31</v>
      </c>
      <c r="AX701" s="13" t="s">
        <v>75</v>
      </c>
      <c r="AY701" s="229" t="s">
        <v>153</v>
      </c>
    </row>
    <row r="702" spans="2:51" s="14" customFormat="1" ht="12">
      <c r="B702" s="230"/>
      <c r="C702" s="231"/>
      <c r="D702" s="221" t="s">
        <v>162</v>
      </c>
      <c r="E702" s="232" t="s">
        <v>1</v>
      </c>
      <c r="F702" s="233" t="s">
        <v>881</v>
      </c>
      <c r="G702" s="231"/>
      <c r="H702" s="234">
        <v>3.8</v>
      </c>
      <c r="I702" s="235"/>
      <c r="J702" s="231"/>
      <c r="K702" s="231"/>
      <c r="L702" s="236"/>
      <c r="M702" s="237"/>
      <c r="N702" s="238"/>
      <c r="O702" s="238"/>
      <c r="P702" s="238"/>
      <c r="Q702" s="238"/>
      <c r="R702" s="238"/>
      <c r="S702" s="238"/>
      <c r="T702" s="239"/>
      <c r="AT702" s="240" t="s">
        <v>162</v>
      </c>
      <c r="AU702" s="240" t="s">
        <v>85</v>
      </c>
      <c r="AV702" s="14" t="s">
        <v>85</v>
      </c>
      <c r="AW702" s="14" t="s">
        <v>31</v>
      </c>
      <c r="AX702" s="14" t="s">
        <v>75</v>
      </c>
      <c r="AY702" s="240" t="s">
        <v>153</v>
      </c>
    </row>
    <row r="703" spans="2:51" s="13" customFormat="1" ht="12">
      <c r="B703" s="219"/>
      <c r="C703" s="220"/>
      <c r="D703" s="221" t="s">
        <v>162</v>
      </c>
      <c r="E703" s="222" t="s">
        <v>1</v>
      </c>
      <c r="F703" s="223" t="s">
        <v>332</v>
      </c>
      <c r="G703" s="220"/>
      <c r="H703" s="222" t="s">
        <v>1</v>
      </c>
      <c r="I703" s="224"/>
      <c r="J703" s="220"/>
      <c r="K703" s="220"/>
      <c r="L703" s="225"/>
      <c r="M703" s="226"/>
      <c r="N703" s="227"/>
      <c r="O703" s="227"/>
      <c r="P703" s="227"/>
      <c r="Q703" s="227"/>
      <c r="R703" s="227"/>
      <c r="S703" s="227"/>
      <c r="T703" s="228"/>
      <c r="AT703" s="229" t="s">
        <v>162</v>
      </c>
      <c r="AU703" s="229" t="s">
        <v>85</v>
      </c>
      <c r="AV703" s="13" t="s">
        <v>83</v>
      </c>
      <c r="AW703" s="13" t="s">
        <v>31</v>
      </c>
      <c r="AX703" s="13" t="s">
        <v>75</v>
      </c>
      <c r="AY703" s="229" t="s">
        <v>153</v>
      </c>
    </row>
    <row r="704" spans="2:51" s="14" customFormat="1" ht="12">
      <c r="B704" s="230"/>
      <c r="C704" s="231"/>
      <c r="D704" s="221" t="s">
        <v>162</v>
      </c>
      <c r="E704" s="232" t="s">
        <v>1</v>
      </c>
      <c r="F704" s="233" t="s">
        <v>882</v>
      </c>
      <c r="G704" s="231"/>
      <c r="H704" s="234">
        <v>6.4</v>
      </c>
      <c r="I704" s="235"/>
      <c r="J704" s="231"/>
      <c r="K704" s="231"/>
      <c r="L704" s="236"/>
      <c r="M704" s="237"/>
      <c r="N704" s="238"/>
      <c r="O704" s="238"/>
      <c r="P704" s="238"/>
      <c r="Q704" s="238"/>
      <c r="R704" s="238"/>
      <c r="S704" s="238"/>
      <c r="T704" s="239"/>
      <c r="AT704" s="240" t="s">
        <v>162</v>
      </c>
      <c r="AU704" s="240" t="s">
        <v>85</v>
      </c>
      <c r="AV704" s="14" t="s">
        <v>85</v>
      </c>
      <c r="AW704" s="14" t="s">
        <v>31</v>
      </c>
      <c r="AX704" s="14" t="s">
        <v>75</v>
      </c>
      <c r="AY704" s="240" t="s">
        <v>153</v>
      </c>
    </row>
    <row r="705" spans="2:51" s="15" customFormat="1" ht="12">
      <c r="B705" s="241"/>
      <c r="C705" s="242"/>
      <c r="D705" s="221" t="s">
        <v>162</v>
      </c>
      <c r="E705" s="243" t="s">
        <v>1</v>
      </c>
      <c r="F705" s="244" t="s">
        <v>169</v>
      </c>
      <c r="G705" s="242"/>
      <c r="H705" s="245">
        <v>27.7</v>
      </c>
      <c r="I705" s="246"/>
      <c r="J705" s="242"/>
      <c r="K705" s="242"/>
      <c r="L705" s="247"/>
      <c r="M705" s="248"/>
      <c r="N705" s="249"/>
      <c r="O705" s="249"/>
      <c r="P705" s="249"/>
      <c r="Q705" s="249"/>
      <c r="R705" s="249"/>
      <c r="S705" s="249"/>
      <c r="T705" s="250"/>
      <c r="AT705" s="251" t="s">
        <v>162</v>
      </c>
      <c r="AU705" s="251" t="s">
        <v>85</v>
      </c>
      <c r="AV705" s="15" t="s">
        <v>160</v>
      </c>
      <c r="AW705" s="15" t="s">
        <v>31</v>
      </c>
      <c r="AX705" s="15" t="s">
        <v>83</v>
      </c>
      <c r="AY705" s="251" t="s">
        <v>153</v>
      </c>
    </row>
    <row r="706" spans="1:65" s="2" customFormat="1" ht="21.75" customHeight="1">
      <c r="A706" s="35"/>
      <c r="B706" s="36"/>
      <c r="C706" s="205" t="s">
        <v>883</v>
      </c>
      <c r="D706" s="205" t="s">
        <v>156</v>
      </c>
      <c r="E706" s="206" t="s">
        <v>884</v>
      </c>
      <c r="F706" s="207" t="s">
        <v>885</v>
      </c>
      <c r="G706" s="208" t="s">
        <v>276</v>
      </c>
      <c r="H706" s="209">
        <v>131.9</v>
      </c>
      <c r="I706" s="210"/>
      <c r="J706" s="211">
        <f>ROUND(I706*H706,2)</f>
        <v>0</v>
      </c>
      <c r="K706" s="212"/>
      <c r="L706" s="40"/>
      <c r="M706" s="213" t="s">
        <v>1</v>
      </c>
      <c r="N706" s="214" t="s">
        <v>40</v>
      </c>
      <c r="O706" s="72"/>
      <c r="P706" s="215">
        <f>O706*H706</f>
        <v>0</v>
      </c>
      <c r="Q706" s="215">
        <v>0.00264</v>
      </c>
      <c r="R706" s="215">
        <f>Q706*H706</f>
        <v>0.348216</v>
      </c>
      <c r="S706" s="215">
        <v>0</v>
      </c>
      <c r="T706" s="216">
        <f>S706*H706</f>
        <v>0</v>
      </c>
      <c r="U706" s="35"/>
      <c r="V706" s="35"/>
      <c r="W706" s="35"/>
      <c r="X706" s="35"/>
      <c r="Y706" s="35"/>
      <c r="Z706" s="35"/>
      <c r="AA706" s="35"/>
      <c r="AB706" s="35"/>
      <c r="AC706" s="35"/>
      <c r="AD706" s="35"/>
      <c r="AE706" s="35"/>
      <c r="AR706" s="217" t="s">
        <v>303</v>
      </c>
      <c r="AT706" s="217" t="s">
        <v>156</v>
      </c>
      <c r="AU706" s="217" t="s">
        <v>85</v>
      </c>
      <c r="AY706" s="18" t="s">
        <v>153</v>
      </c>
      <c r="BE706" s="218">
        <f>IF(N706="základní",J706,0)</f>
        <v>0</v>
      </c>
      <c r="BF706" s="218">
        <f>IF(N706="snížená",J706,0)</f>
        <v>0</v>
      </c>
      <c r="BG706" s="218">
        <f>IF(N706="zákl. přenesená",J706,0)</f>
        <v>0</v>
      </c>
      <c r="BH706" s="218">
        <f>IF(N706="sníž. přenesená",J706,0)</f>
        <v>0</v>
      </c>
      <c r="BI706" s="218">
        <f>IF(N706="nulová",J706,0)</f>
        <v>0</v>
      </c>
      <c r="BJ706" s="18" t="s">
        <v>83</v>
      </c>
      <c r="BK706" s="218">
        <f>ROUND(I706*H706,2)</f>
        <v>0</v>
      </c>
      <c r="BL706" s="18" t="s">
        <v>303</v>
      </c>
      <c r="BM706" s="217" t="s">
        <v>886</v>
      </c>
    </row>
    <row r="707" spans="2:51" s="13" customFormat="1" ht="12">
      <c r="B707" s="219"/>
      <c r="C707" s="220"/>
      <c r="D707" s="221" t="s">
        <v>162</v>
      </c>
      <c r="E707" s="222" t="s">
        <v>1</v>
      </c>
      <c r="F707" s="223" t="s">
        <v>301</v>
      </c>
      <c r="G707" s="220"/>
      <c r="H707" s="222" t="s">
        <v>1</v>
      </c>
      <c r="I707" s="224"/>
      <c r="J707" s="220"/>
      <c r="K707" s="220"/>
      <c r="L707" s="225"/>
      <c r="M707" s="226"/>
      <c r="N707" s="227"/>
      <c r="O707" s="227"/>
      <c r="P707" s="227"/>
      <c r="Q707" s="227"/>
      <c r="R707" s="227"/>
      <c r="S707" s="227"/>
      <c r="T707" s="228"/>
      <c r="AT707" s="229" t="s">
        <v>162</v>
      </c>
      <c r="AU707" s="229" t="s">
        <v>85</v>
      </c>
      <c r="AV707" s="13" t="s">
        <v>83</v>
      </c>
      <c r="AW707" s="13" t="s">
        <v>31</v>
      </c>
      <c r="AX707" s="13" t="s">
        <v>75</v>
      </c>
      <c r="AY707" s="229" t="s">
        <v>153</v>
      </c>
    </row>
    <row r="708" spans="2:51" s="14" customFormat="1" ht="12">
      <c r="B708" s="230"/>
      <c r="C708" s="231"/>
      <c r="D708" s="221" t="s">
        <v>162</v>
      </c>
      <c r="E708" s="232" t="s">
        <v>1</v>
      </c>
      <c r="F708" s="233" t="s">
        <v>887</v>
      </c>
      <c r="G708" s="231"/>
      <c r="H708" s="234">
        <v>2.85</v>
      </c>
      <c r="I708" s="235"/>
      <c r="J708" s="231"/>
      <c r="K708" s="231"/>
      <c r="L708" s="236"/>
      <c r="M708" s="237"/>
      <c r="N708" s="238"/>
      <c r="O708" s="238"/>
      <c r="P708" s="238"/>
      <c r="Q708" s="238"/>
      <c r="R708" s="238"/>
      <c r="S708" s="238"/>
      <c r="T708" s="239"/>
      <c r="AT708" s="240" t="s">
        <v>162</v>
      </c>
      <c r="AU708" s="240" t="s">
        <v>85</v>
      </c>
      <c r="AV708" s="14" t="s">
        <v>85</v>
      </c>
      <c r="AW708" s="14" t="s">
        <v>31</v>
      </c>
      <c r="AX708" s="14" t="s">
        <v>75</v>
      </c>
      <c r="AY708" s="240" t="s">
        <v>153</v>
      </c>
    </row>
    <row r="709" spans="2:51" s="14" customFormat="1" ht="12">
      <c r="B709" s="230"/>
      <c r="C709" s="231"/>
      <c r="D709" s="221" t="s">
        <v>162</v>
      </c>
      <c r="E709" s="232" t="s">
        <v>1</v>
      </c>
      <c r="F709" s="233" t="s">
        <v>888</v>
      </c>
      <c r="G709" s="231"/>
      <c r="H709" s="234">
        <v>20.5</v>
      </c>
      <c r="I709" s="235"/>
      <c r="J709" s="231"/>
      <c r="K709" s="231"/>
      <c r="L709" s="236"/>
      <c r="M709" s="237"/>
      <c r="N709" s="238"/>
      <c r="O709" s="238"/>
      <c r="P709" s="238"/>
      <c r="Q709" s="238"/>
      <c r="R709" s="238"/>
      <c r="S709" s="238"/>
      <c r="T709" s="239"/>
      <c r="AT709" s="240" t="s">
        <v>162</v>
      </c>
      <c r="AU709" s="240" t="s">
        <v>85</v>
      </c>
      <c r="AV709" s="14" t="s">
        <v>85</v>
      </c>
      <c r="AW709" s="14" t="s">
        <v>31</v>
      </c>
      <c r="AX709" s="14" t="s">
        <v>75</v>
      </c>
      <c r="AY709" s="240" t="s">
        <v>153</v>
      </c>
    </row>
    <row r="710" spans="2:51" s="14" customFormat="1" ht="12">
      <c r="B710" s="230"/>
      <c r="C710" s="231"/>
      <c r="D710" s="221" t="s">
        <v>162</v>
      </c>
      <c r="E710" s="232" t="s">
        <v>1</v>
      </c>
      <c r="F710" s="233" t="s">
        <v>853</v>
      </c>
      <c r="G710" s="231"/>
      <c r="H710" s="234">
        <v>23.6</v>
      </c>
      <c r="I710" s="235"/>
      <c r="J710" s="231"/>
      <c r="K710" s="231"/>
      <c r="L710" s="236"/>
      <c r="M710" s="237"/>
      <c r="N710" s="238"/>
      <c r="O710" s="238"/>
      <c r="P710" s="238"/>
      <c r="Q710" s="238"/>
      <c r="R710" s="238"/>
      <c r="S710" s="238"/>
      <c r="T710" s="239"/>
      <c r="AT710" s="240" t="s">
        <v>162</v>
      </c>
      <c r="AU710" s="240" t="s">
        <v>85</v>
      </c>
      <c r="AV710" s="14" t="s">
        <v>85</v>
      </c>
      <c r="AW710" s="14" t="s">
        <v>31</v>
      </c>
      <c r="AX710" s="14" t="s">
        <v>75</v>
      </c>
      <c r="AY710" s="240" t="s">
        <v>153</v>
      </c>
    </row>
    <row r="711" spans="2:51" s="13" customFormat="1" ht="12">
      <c r="B711" s="219"/>
      <c r="C711" s="220"/>
      <c r="D711" s="221" t="s">
        <v>162</v>
      </c>
      <c r="E711" s="222" t="s">
        <v>1</v>
      </c>
      <c r="F711" s="223" t="s">
        <v>329</v>
      </c>
      <c r="G711" s="220"/>
      <c r="H711" s="222" t="s">
        <v>1</v>
      </c>
      <c r="I711" s="224"/>
      <c r="J711" s="220"/>
      <c r="K711" s="220"/>
      <c r="L711" s="225"/>
      <c r="M711" s="226"/>
      <c r="N711" s="227"/>
      <c r="O711" s="227"/>
      <c r="P711" s="227"/>
      <c r="Q711" s="227"/>
      <c r="R711" s="227"/>
      <c r="S711" s="227"/>
      <c r="T711" s="228"/>
      <c r="AT711" s="229" t="s">
        <v>162</v>
      </c>
      <c r="AU711" s="229" t="s">
        <v>85</v>
      </c>
      <c r="AV711" s="13" t="s">
        <v>83</v>
      </c>
      <c r="AW711" s="13" t="s">
        <v>31</v>
      </c>
      <c r="AX711" s="13" t="s">
        <v>75</v>
      </c>
      <c r="AY711" s="229" t="s">
        <v>153</v>
      </c>
    </row>
    <row r="712" spans="2:51" s="14" customFormat="1" ht="12">
      <c r="B712" s="230"/>
      <c r="C712" s="231"/>
      <c r="D712" s="221" t="s">
        <v>162</v>
      </c>
      <c r="E712" s="232" t="s">
        <v>1</v>
      </c>
      <c r="F712" s="233" t="s">
        <v>889</v>
      </c>
      <c r="G712" s="231"/>
      <c r="H712" s="234">
        <v>13.3</v>
      </c>
      <c r="I712" s="235"/>
      <c r="J712" s="231"/>
      <c r="K712" s="231"/>
      <c r="L712" s="236"/>
      <c r="M712" s="237"/>
      <c r="N712" s="238"/>
      <c r="O712" s="238"/>
      <c r="P712" s="238"/>
      <c r="Q712" s="238"/>
      <c r="R712" s="238"/>
      <c r="S712" s="238"/>
      <c r="T712" s="239"/>
      <c r="AT712" s="240" t="s">
        <v>162</v>
      </c>
      <c r="AU712" s="240" t="s">
        <v>85</v>
      </c>
      <c r="AV712" s="14" t="s">
        <v>85</v>
      </c>
      <c r="AW712" s="14" t="s">
        <v>31</v>
      </c>
      <c r="AX712" s="14" t="s">
        <v>75</v>
      </c>
      <c r="AY712" s="240" t="s">
        <v>153</v>
      </c>
    </row>
    <row r="713" spans="2:51" s="14" customFormat="1" ht="12">
      <c r="B713" s="230"/>
      <c r="C713" s="231"/>
      <c r="D713" s="221" t="s">
        <v>162</v>
      </c>
      <c r="E713" s="232" t="s">
        <v>1</v>
      </c>
      <c r="F713" s="233" t="s">
        <v>890</v>
      </c>
      <c r="G713" s="231"/>
      <c r="H713" s="234">
        <v>27.75</v>
      </c>
      <c r="I713" s="235"/>
      <c r="J713" s="231"/>
      <c r="K713" s="231"/>
      <c r="L713" s="236"/>
      <c r="M713" s="237"/>
      <c r="N713" s="238"/>
      <c r="O713" s="238"/>
      <c r="P713" s="238"/>
      <c r="Q713" s="238"/>
      <c r="R713" s="238"/>
      <c r="S713" s="238"/>
      <c r="T713" s="239"/>
      <c r="AT713" s="240" t="s">
        <v>162</v>
      </c>
      <c r="AU713" s="240" t="s">
        <v>85</v>
      </c>
      <c r="AV713" s="14" t="s">
        <v>85</v>
      </c>
      <c r="AW713" s="14" t="s">
        <v>31</v>
      </c>
      <c r="AX713" s="14" t="s">
        <v>75</v>
      </c>
      <c r="AY713" s="240" t="s">
        <v>153</v>
      </c>
    </row>
    <row r="714" spans="2:51" s="14" customFormat="1" ht="12">
      <c r="B714" s="230"/>
      <c r="C714" s="231"/>
      <c r="D714" s="221" t="s">
        <v>162</v>
      </c>
      <c r="E714" s="232" t="s">
        <v>1</v>
      </c>
      <c r="F714" s="233" t="s">
        <v>891</v>
      </c>
      <c r="G714" s="231"/>
      <c r="H714" s="234">
        <v>28.8</v>
      </c>
      <c r="I714" s="235"/>
      <c r="J714" s="231"/>
      <c r="K714" s="231"/>
      <c r="L714" s="236"/>
      <c r="M714" s="237"/>
      <c r="N714" s="238"/>
      <c r="O714" s="238"/>
      <c r="P714" s="238"/>
      <c r="Q714" s="238"/>
      <c r="R714" s="238"/>
      <c r="S714" s="238"/>
      <c r="T714" s="239"/>
      <c r="AT714" s="240" t="s">
        <v>162</v>
      </c>
      <c r="AU714" s="240" t="s">
        <v>85</v>
      </c>
      <c r="AV714" s="14" t="s">
        <v>85</v>
      </c>
      <c r="AW714" s="14" t="s">
        <v>31</v>
      </c>
      <c r="AX714" s="14" t="s">
        <v>75</v>
      </c>
      <c r="AY714" s="240" t="s">
        <v>153</v>
      </c>
    </row>
    <row r="715" spans="2:51" s="13" customFormat="1" ht="12">
      <c r="B715" s="219"/>
      <c r="C715" s="220"/>
      <c r="D715" s="221" t="s">
        <v>162</v>
      </c>
      <c r="E715" s="222" t="s">
        <v>1</v>
      </c>
      <c r="F715" s="223" t="s">
        <v>332</v>
      </c>
      <c r="G715" s="220"/>
      <c r="H715" s="222" t="s">
        <v>1</v>
      </c>
      <c r="I715" s="224"/>
      <c r="J715" s="220"/>
      <c r="K715" s="220"/>
      <c r="L715" s="225"/>
      <c r="M715" s="226"/>
      <c r="N715" s="227"/>
      <c r="O715" s="227"/>
      <c r="P715" s="227"/>
      <c r="Q715" s="227"/>
      <c r="R715" s="227"/>
      <c r="S715" s="227"/>
      <c r="T715" s="228"/>
      <c r="AT715" s="229" t="s">
        <v>162</v>
      </c>
      <c r="AU715" s="229" t="s">
        <v>85</v>
      </c>
      <c r="AV715" s="13" t="s">
        <v>83</v>
      </c>
      <c r="AW715" s="13" t="s">
        <v>31</v>
      </c>
      <c r="AX715" s="13" t="s">
        <v>75</v>
      </c>
      <c r="AY715" s="229" t="s">
        <v>153</v>
      </c>
    </row>
    <row r="716" spans="2:51" s="14" customFormat="1" ht="12">
      <c r="B716" s="230"/>
      <c r="C716" s="231"/>
      <c r="D716" s="221" t="s">
        <v>162</v>
      </c>
      <c r="E716" s="232" t="s">
        <v>1</v>
      </c>
      <c r="F716" s="233" t="s">
        <v>892</v>
      </c>
      <c r="G716" s="231"/>
      <c r="H716" s="234">
        <v>3.25</v>
      </c>
      <c r="I716" s="235"/>
      <c r="J716" s="231"/>
      <c r="K716" s="231"/>
      <c r="L716" s="236"/>
      <c r="M716" s="237"/>
      <c r="N716" s="238"/>
      <c r="O716" s="238"/>
      <c r="P716" s="238"/>
      <c r="Q716" s="238"/>
      <c r="R716" s="238"/>
      <c r="S716" s="238"/>
      <c r="T716" s="239"/>
      <c r="AT716" s="240" t="s">
        <v>162</v>
      </c>
      <c r="AU716" s="240" t="s">
        <v>85</v>
      </c>
      <c r="AV716" s="14" t="s">
        <v>85</v>
      </c>
      <c r="AW716" s="14" t="s">
        <v>31</v>
      </c>
      <c r="AX716" s="14" t="s">
        <v>75</v>
      </c>
      <c r="AY716" s="240" t="s">
        <v>153</v>
      </c>
    </row>
    <row r="717" spans="2:51" s="14" customFormat="1" ht="12">
      <c r="B717" s="230"/>
      <c r="C717" s="231"/>
      <c r="D717" s="221" t="s">
        <v>162</v>
      </c>
      <c r="E717" s="232" t="s">
        <v>1</v>
      </c>
      <c r="F717" s="233" t="s">
        <v>893</v>
      </c>
      <c r="G717" s="231"/>
      <c r="H717" s="234">
        <v>3.1</v>
      </c>
      <c r="I717" s="235"/>
      <c r="J717" s="231"/>
      <c r="K717" s="231"/>
      <c r="L717" s="236"/>
      <c r="M717" s="237"/>
      <c r="N717" s="238"/>
      <c r="O717" s="238"/>
      <c r="P717" s="238"/>
      <c r="Q717" s="238"/>
      <c r="R717" s="238"/>
      <c r="S717" s="238"/>
      <c r="T717" s="239"/>
      <c r="AT717" s="240" t="s">
        <v>162</v>
      </c>
      <c r="AU717" s="240" t="s">
        <v>85</v>
      </c>
      <c r="AV717" s="14" t="s">
        <v>85</v>
      </c>
      <c r="AW717" s="14" t="s">
        <v>31</v>
      </c>
      <c r="AX717" s="14" t="s">
        <v>75</v>
      </c>
      <c r="AY717" s="240" t="s">
        <v>153</v>
      </c>
    </row>
    <row r="718" spans="2:51" s="14" customFormat="1" ht="12">
      <c r="B718" s="230"/>
      <c r="C718" s="231"/>
      <c r="D718" s="221" t="s">
        <v>162</v>
      </c>
      <c r="E718" s="232" t="s">
        <v>1</v>
      </c>
      <c r="F718" s="233" t="s">
        <v>894</v>
      </c>
      <c r="G718" s="231"/>
      <c r="H718" s="234">
        <v>3.05</v>
      </c>
      <c r="I718" s="235"/>
      <c r="J718" s="231"/>
      <c r="K718" s="231"/>
      <c r="L718" s="236"/>
      <c r="M718" s="237"/>
      <c r="N718" s="238"/>
      <c r="O718" s="238"/>
      <c r="P718" s="238"/>
      <c r="Q718" s="238"/>
      <c r="R718" s="238"/>
      <c r="S718" s="238"/>
      <c r="T718" s="239"/>
      <c r="AT718" s="240" t="s">
        <v>162</v>
      </c>
      <c r="AU718" s="240" t="s">
        <v>85</v>
      </c>
      <c r="AV718" s="14" t="s">
        <v>85</v>
      </c>
      <c r="AW718" s="14" t="s">
        <v>31</v>
      </c>
      <c r="AX718" s="14" t="s">
        <v>75</v>
      </c>
      <c r="AY718" s="240" t="s">
        <v>153</v>
      </c>
    </row>
    <row r="719" spans="2:51" s="13" customFormat="1" ht="12">
      <c r="B719" s="219"/>
      <c r="C719" s="220"/>
      <c r="D719" s="221" t="s">
        <v>162</v>
      </c>
      <c r="E719" s="222" t="s">
        <v>1</v>
      </c>
      <c r="F719" s="223" t="s">
        <v>336</v>
      </c>
      <c r="G719" s="220"/>
      <c r="H719" s="222" t="s">
        <v>1</v>
      </c>
      <c r="I719" s="224"/>
      <c r="J719" s="220"/>
      <c r="K719" s="220"/>
      <c r="L719" s="225"/>
      <c r="M719" s="226"/>
      <c r="N719" s="227"/>
      <c r="O719" s="227"/>
      <c r="P719" s="227"/>
      <c r="Q719" s="227"/>
      <c r="R719" s="227"/>
      <c r="S719" s="227"/>
      <c r="T719" s="228"/>
      <c r="AT719" s="229" t="s">
        <v>162</v>
      </c>
      <c r="AU719" s="229" t="s">
        <v>85</v>
      </c>
      <c r="AV719" s="13" t="s">
        <v>83</v>
      </c>
      <c r="AW719" s="13" t="s">
        <v>31</v>
      </c>
      <c r="AX719" s="13" t="s">
        <v>75</v>
      </c>
      <c r="AY719" s="229" t="s">
        <v>153</v>
      </c>
    </row>
    <row r="720" spans="2:51" s="14" customFormat="1" ht="12">
      <c r="B720" s="230"/>
      <c r="C720" s="231"/>
      <c r="D720" s="221" t="s">
        <v>162</v>
      </c>
      <c r="E720" s="232" t="s">
        <v>1</v>
      </c>
      <c r="F720" s="233" t="s">
        <v>859</v>
      </c>
      <c r="G720" s="231"/>
      <c r="H720" s="234">
        <v>5.7</v>
      </c>
      <c r="I720" s="235"/>
      <c r="J720" s="231"/>
      <c r="K720" s="231"/>
      <c r="L720" s="236"/>
      <c r="M720" s="237"/>
      <c r="N720" s="238"/>
      <c r="O720" s="238"/>
      <c r="P720" s="238"/>
      <c r="Q720" s="238"/>
      <c r="R720" s="238"/>
      <c r="S720" s="238"/>
      <c r="T720" s="239"/>
      <c r="AT720" s="240" t="s">
        <v>162</v>
      </c>
      <c r="AU720" s="240" t="s">
        <v>85</v>
      </c>
      <c r="AV720" s="14" t="s">
        <v>85</v>
      </c>
      <c r="AW720" s="14" t="s">
        <v>31</v>
      </c>
      <c r="AX720" s="14" t="s">
        <v>75</v>
      </c>
      <c r="AY720" s="240" t="s">
        <v>153</v>
      </c>
    </row>
    <row r="721" spans="2:51" s="15" customFormat="1" ht="12">
      <c r="B721" s="241"/>
      <c r="C721" s="242"/>
      <c r="D721" s="221" t="s">
        <v>162</v>
      </c>
      <c r="E721" s="243" t="s">
        <v>1</v>
      </c>
      <c r="F721" s="244" t="s">
        <v>169</v>
      </c>
      <c r="G721" s="242"/>
      <c r="H721" s="245">
        <v>131.9</v>
      </c>
      <c r="I721" s="246"/>
      <c r="J721" s="242"/>
      <c r="K721" s="242"/>
      <c r="L721" s="247"/>
      <c r="M721" s="248"/>
      <c r="N721" s="249"/>
      <c r="O721" s="249"/>
      <c r="P721" s="249"/>
      <c r="Q721" s="249"/>
      <c r="R721" s="249"/>
      <c r="S721" s="249"/>
      <c r="T721" s="250"/>
      <c r="AT721" s="251" t="s">
        <v>162</v>
      </c>
      <c r="AU721" s="251" t="s">
        <v>85</v>
      </c>
      <c r="AV721" s="15" t="s">
        <v>160</v>
      </c>
      <c r="AW721" s="15" t="s">
        <v>31</v>
      </c>
      <c r="AX721" s="15" t="s">
        <v>83</v>
      </c>
      <c r="AY721" s="251" t="s">
        <v>153</v>
      </c>
    </row>
    <row r="722" spans="1:65" s="2" customFormat="1" ht="21.75" customHeight="1">
      <c r="A722" s="35"/>
      <c r="B722" s="36"/>
      <c r="C722" s="205" t="s">
        <v>895</v>
      </c>
      <c r="D722" s="205" t="s">
        <v>156</v>
      </c>
      <c r="E722" s="206" t="s">
        <v>896</v>
      </c>
      <c r="F722" s="207" t="s">
        <v>897</v>
      </c>
      <c r="G722" s="208" t="s">
        <v>276</v>
      </c>
      <c r="H722" s="209">
        <v>14.15</v>
      </c>
      <c r="I722" s="210"/>
      <c r="J722" s="211">
        <f>ROUND(I722*H722,2)</f>
        <v>0</v>
      </c>
      <c r="K722" s="212"/>
      <c r="L722" s="40"/>
      <c r="M722" s="213" t="s">
        <v>1</v>
      </c>
      <c r="N722" s="214" t="s">
        <v>40</v>
      </c>
      <c r="O722" s="72"/>
      <c r="P722" s="215">
        <f>O722*H722</f>
        <v>0</v>
      </c>
      <c r="Q722" s="215">
        <v>0.00315</v>
      </c>
      <c r="R722" s="215">
        <f>Q722*H722</f>
        <v>0.0445725</v>
      </c>
      <c r="S722" s="215">
        <v>0</v>
      </c>
      <c r="T722" s="216">
        <f>S722*H722</f>
        <v>0</v>
      </c>
      <c r="U722" s="35"/>
      <c r="V722" s="35"/>
      <c r="W722" s="35"/>
      <c r="X722" s="35"/>
      <c r="Y722" s="35"/>
      <c r="Z722" s="35"/>
      <c r="AA722" s="35"/>
      <c r="AB722" s="35"/>
      <c r="AC722" s="35"/>
      <c r="AD722" s="35"/>
      <c r="AE722" s="35"/>
      <c r="AR722" s="217" t="s">
        <v>303</v>
      </c>
      <c r="AT722" s="217" t="s">
        <v>156</v>
      </c>
      <c r="AU722" s="217" t="s">
        <v>85</v>
      </c>
      <c r="AY722" s="18" t="s">
        <v>153</v>
      </c>
      <c r="BE722" s="218">
        <f>IF(N722="základní",J722,0)</f>
        <v>0</v>
      </c>
      <c r="BF722" s="218">
        <f>IF(N722="snížená",J722,0)</f>
        <v>0</v>
      </c>
      <c r="BG722" s="218">
        <f>IF(N722="zákl. přenesená",J722,0)</f>
        <v>0</v>
      </c>
      <c r="BH722" s="218">
        <f>IF(N722="sníž. přenesená",J722,0)</f>
        <v>0</v>
      </c>
      <c r="BI722" s="218">
        <f>IF(N722="nulová",J722,0)</f>
        <v>0</v>
      </c>
      <c r="BJ722" s="18" t="s">
        <v>83</v>
      </c>
      <c r="BK722" s="218">
        <f>ROUND(I722*H722,2)</f>
        <v>0</v>
      </c>
      <c r="BL722" s="18" t="s">
        <v>303</v>
      </c>
      <c r="BM722" s="217" t="s">
        <v>898</v>
      </c>
    </row>
    <row r="723" spans="2:51" s="13" customFormat="1" ht="12">
      <c r="B723" s="219"/>
      <c r="C723" s="220"/>
      <c r="D723" s="221" t="s">
        <v>162</v>
      </c>
      <c r="E723" s="222" t="s">
        <v>1</v>
      </c>
      <c r="F723" s="223" t="s">
        <v>301</v>
      </c>
      <c r="G723" s="220"/>
      <c r="H723" s="222" t="s">
        <v>1</v>
      </c>
      <c r="I723" s="224"/>
      <c r="J723" s="220"/>
      <c r="K723" s="220"/>
      <c r="L723" s="225"/>
      <c r="M723" s="226"/>
      <c r="N723" s="227"/>
      <c r="O723" s="227"/>
      <c r="P723" s="227"/>
      <c r="Q723" s="227"/>
      <c r="R723" s="227"/>
      <c r="S723" s="227"/>
      <c r="T723" s="228"/>
      <c r="AT723" s="229" t="s">
        <v>162</v>
      </c>
      <c r="AU723" s="229" t="s">
        <v>85</v>
      </c>
      <c r="AV723" s="13" t="s">
        <v>83</v>
      </c>
      <c r="AW723" s="13" t="s">
        <v>31</v>
      </c>
      <c r="AX723" s="13" t="s">
        <v>75</v>
      </c>
      <c r="AY723" s="229" t="s">
        <v>153</v>
      </c>
    </row>
    <row r="724" spans="2:51" s="14" customFormat="1" ht="12">
      <c r="B724" s="230"/>
      <c r="C724" s="231"/>
      <c r="D724" s="221" t="s">
        <v>162</v>
      </c>
      <c r="E724" s="232" t="s">
        <v>1</v>
      </c>
      <c r="F724" s="233" t="s">
        <v>899</v>
      </c>
      <c r="G724" s="231"/>
      <c r="H724" s="234">
        <v>1.65</v>
      </c>
      <c r="I724" s="235"/>
      <c r="J724" s="231"/>
      <c r="K724" s="231"/>
      <c r="L724" s="236"/>
      <c r="M724" s="237"/>
      <c r="N724" s="238"/>
      <c r="O724" s="238"/>
      <c r="P724" s="238"/>
      <c r="Q724" s="238"/>
      <c r="R724" s="238"/>
      <c r="S724" s="238"/>
      <c r="T724" s="239"/>
      <c r="AT724" s="240" t="s">
        <v>162</v>
      </c>
      <c r="AU724" s="240" t="s">
        <v>85</v>
      </c>
      <c r="AV724" s="14" t="s">
        <v>85</v>
      </c>
      <c r="AW724" s="14" t="s">
        <v>31</v>
      </c>
      <c r="AX724" s="14" t="s">
        <v>75</v>
      </c>
      <c r="AY724" s="240" t="s">
        <v>153</v>
      </c>
    </row>
    <row r="725" spans="2:51" s="13" customFormat="1" ht="12">
      <c r="B725" s="219"/>
      <c r="C725" s="220"/>
      <c r="D725" s="221" t="s">
        <v>162</v>
      </c>
      <c r="E725" s="222" t="s">
        <v>1</v>
      </c>
      <c r="F725" s="223" t="s">
        <v>336</v>
      </c>
      <c r="G725" s="220"/>
      <c r="H725" s="222" t="s">
        <v>1</v>
      </c>
      <c r="I725" s="224"/>
      <c r="J725" s="220"/>
      <c r="K725" s="220"/>
      <c r="L725" s="225"/>
      <c r="M725" s="226"/>
      <c r="N725" s="227"/>
      <c r="O725" s="227"/>
      <c r="P725" s="227"/>
      <c r="Q725" s="227"/>
      <c r="R725" s="227"/>
      <c r="S725" s="227"/>
      <c r="T725" s="228"/>
      <c r="AT725" s="229" t="s">
        <v>162</v>
      </c>
      <c r="AU725" s="229" t="s">
        <v>85</v>
      </c>
      <c r="AV725" s="13" t="s">
        <v>83</v>
      </c>
      <c r="AW725" s="13" t="s">
        <v>31</v>
      </c>
      <c r="AX725" s="13" t="s">
        <v>75</v>
      </c>
      <c r="AY725" s="229" t="s">
        <v>153</v>
      </c>
    </row>
    <row r="726" spans="2:51" s="14" customFormat="1" ht="12">
      <c r="B726" s="230"/>
      <c r="C726" s="231"/>
      <c r="D726" s="221" t="s">
        <v>162</v>
      </c>
      <c r="E726" s="232" t="s">
        <v>1</v>
      </c>
      <c r="F726" s="233" t="s">
        <v>860</v>
      </c>
      <c r="G726" s="231"/>
      <c r="H726" s="234">
        <v>12.5</v>
      </c>
      <c r="I726" s="235"/>
      <c r="J726" s="231"/>
      <c r="K726" s="231"/>
      <c r="L726" s="236"/>
      <c r="M726" s="237"/>
      <c r="N726" s="238"/>
      <c r="O726" s="238"/>
      <c r="P726" s="238"/>
      <c r="Q726" s="238"/>
      <c r="R726" s="238"/>
      <c r="S726" s="238"/>
      <c r="T726" s="239"/>
      <c r="AT726" s="240" t="s">
        <v>162</v>
      </c>
      <c r="AU726" s="240" t="s">
        <v>85</v>
      </c>
      <c r="AV726" s="14" t="s">
        <v>85</v>
      </c>
      <c r="AW726" s="14" t="s">
        <v>31</v>
      </c>
      <c r="AX726" s="14" t="s">
        <v>75</v>
      </c>
      <c r="AY726" s="240" t="s">
        <v>153</v>
      </c>
    </row>
    <row r="727" spans="2:51" s="15" customFormat="1" ht="12">
      <c r="B727" s="241"/>
      <c r="C727" s="242"/>
      <c r="D727" s="221" t="s">
        <v>162</v>
      </c>
      <c r="E727" s="243" t="s">
        <v>1</v>
      </c>
      <c r="F727" s="244" t="s">
        <v>169</v>
      </c>
      <c r="G727" s="242"/>
      <c r="H727" s="245">
        <v>14.15</v>
      </c>
      <c r="I727" s="246"/>
      <c r="J727" s="242"/>
      <c r="K727" s="242"/>
      <c r="L727" s="247"/>
      <c r="M727" s="248"/>
      <c r="N727" s="249"/>
      <c r="O727" s="249"/>
      <c r="P727" s="249"/>
      <c r="Q727" s="249"/>
      <c r="R727" s="249"/>
      <c r="S727" s="249"/>
      <c r="T727" s="250"/>
      <c r="AT727" s="251" t="s">
        <v>162</v>
      </c>
      <c r="AU727" s="251" t="s">
        <v>85</v>
      </c>
      <c r="AV727" s="15" t="s">
        <v>160</v>
      </c>
      <c r="AW727" s="15" t="s">
        <v>31</v>
      </c>
      <c r="AX727" s="15" t="s">
        <v>83</v>
      </c>
      <c r="AY727" s="251" t="s">
        <v>153</v>
      </c>
    </row>
    <row r="728" spans="1:65" s="2" customFormat="1" ht="21.75" customHeight="1">
      <c r="A728" s="35"/>
      <c r="B728" s="36"/>
      <c r="C728" s="205" t="s">
        <v>900</v>
      </c>
      <c r="D728" s="205" t="s">
        <v>156</v>
      </c>
      <c r="E728" s="206" t="s">
        <v>901</v>
      </c>
      <c r="F728" s="207" t="s">
        <v>902</v>
      </c>
      <c r="G728" s="208" t="s">
        <v>276</v>
      </c>
      <c r="H728" s="209">
        <v>2.52</v>
      </c>
      <c r="I728" s="210"/>
      <c r="J728" s="211">
        <f>ROUND(I728*H728,2)</f>
        <v>0</v>
      </c>
      <c r="K728" s="212"/>
      <c r="L728" s="40"/>
      <c r="M728" s="213" t="s">
        <v>1</v>
      </c>
      <c r="N728" s="214" t="s">
        <v>40</v>
      </c>
      <c r="O728" s="72"/>
      <c r="P728" s="215">
        <f>O728*H728</f>
        <v>0</v>
      </c>
      <c r="Q728" s="215">
        <v>0.00257</v>
      </c>
      <c r="R728" s="215">
        <f>Q728*H728</f>
        <v>0.006476399999999999</v>
      </c>
      <c r="S728" s="215">
        <v>0</v>
      </c>
      <c r="T728" s="216">
        <f>S728*H728</f>
        <v>0</v>
      </c>
      <c r="U728" s="35"/>
      <c r="V728" s="35"/>
      <c r="W728" s="35"/>
      <c r="X728" s="35"/>
      <c r="Y728" s="35"/>
      <c r="Z728" s="35"/>
      <c r="AA728" s="35"/>
      <c r="AB728" s="35"/>
      <c r="AC728" s="35"/>
      <c r="AD728" s="35"/>
      <c r="AE728" s="35"/>
      <c r="AR728" s="217" t="s">
        <v>303</v>
      </c>
      <c r="AT728" s="217" t="s">
        <v>156</v>
      </c>
      <c r="AU728" s="217" t="s">
        <v>85</v>
      </c>
      <c r="AY728" s="18" t="s">
        <v>153</v>
      </c>
      <c r="BE728" s="218">
        <f>IF(N728="základní",J728,0)</f>
        <v>0</v>
      </c>
      <c r="BF728" s="218">
        <f>IF(N728="snížená",J728,0)</f>
        <v>0</v>
      </c>
      <c r="BG728" s="218">
        <f>IF(N728="zákl. přenesená",J728,0)</f>
        <v>0</v>
      </c>
      <c r="BH728" s="218">
        <f>IF(N728="sníž. přenesená",J728,0)</f>
        <v>0</v>
      </c>
      <c r="BI728" s="218">
        <f>IF(N728="nulová",J728,0)</f>
        <v>0</v>
      </c>
      <c r="BJ728" s="18" t="s">
        <v>83</v>
      </c>
      <c r="BK728" s="218">
        <f>ROUND(I728*H728,2)</f>
        <v>0</v>
      </c>
      <c r="BL728" s="18" t="s">
        <v>303</v>
      </c>
      <c r="BM728" s="217" t="s">
        <v>903</v>
      </c>
    </row>
    <row r="729" spans="2:51" s="13" customFormat="1" ht="12">
      <c r="B729" s="219"/>
      <c r="C729" s="220"/>
      <c r="D729" s="221" t="s">
        <v>162</v>
      </c>
      <c r="E729" s="222" t="s">
        <v>1</v>
      </c>
      <c r="F729" s="223" t="s">
        <v>336</v>
      </c>
      <c r="G729" s="220"/>
      <c r="H729" s="222" t="s">
        <v>1</v>
      </c>
      <c r="I729" s="224"/>
      <c r="J729" s="220"/>
      <c r="K729" s="220"/>
      <c r="L729" s="225"/>
      <c r="M729" s="226"/>
      <c r="N729" s="227"/>
      <c r="O729" s="227"/>
      <c r="P729" s="227"/>
      <c r="Q729" s="227"/>
      <c r="R729" s="227"/>
      <c r="S729" s="227"/>
      <c r="T729" s="228"/>
      <c r="AT729" s="229" t="s">
        <v>162</v>
      </c>
      <c r="AU729" s="229" t="s">
        <v>85</v>
      </c>
      <c r="AV729" s="13" t="s">
        <v>83</v>
      </c>
      <c r="AW729" s="13" t="s">
        <v>31</v>
      </c>
      <c r="AX729" s="13" t="s">
        <v>75</v>
      </c>
      <c r="AY729" s="229" t="s">
        <v>153</v>
      </c>
    </row>
    <row r="730" spans="2:51" s="14" customFormat="1" ht="12">
      <c r="B730" s="230"/>
      <c r="C730" s="231"/>
      <c r="D730" s="221" t="s">
        <v>162</v>
      </c>
      <c r="E730" s="232" t="s">
        <v>1</v>
      </c>
      <c r="F730" s="233" t="s">
        <v>904</v>
      </c>
      <c r="G730" s="231"/>
      <c r="H730" s="234">
        <v>2.52</v>
      </c>
      <c r="I730" s="235"/>
      <c r="J730" s="231"/>
      <c r="K730" s="231"/>
      <c r="L730" s="236"/>
      <c r="M730" s="237"/>
      <c r="N730" s="238"/>
      <c r="O730" s="238"/>
      <c r="P730" s="238"/>
      <c r="Q730" s="238"/>
      <c r="R730" s="238"/>
      <c r="S730" s="238"/>
      <c r="T730" s="239"/>
      <c r="AT730" s="240" t="s">
        <v>162</v>
      </c>
      <c r="AU730" s="240" t="s">
        <v>85</v>
      </c>
      <c r="AV730" s="14" t="s">
        <v>85</v>
      </c>
      <c r="AW730" s="14" t="s">
        <v>31</v>
      </c>
      <c r="AX730" s="14" t="s">
        <v>83</v>
      </c>
      <c r="AY730" s="240" t="s">
        <v>153</v>
      </c>
    </row>
    <row r="731" spans="1:65" s="2" customFormat="1" ht="21.75" customHeight="1">
      <c r="A731" s="35"/>
      <c r="B731" s="36"/>
      <c r="C731" s="205" t="s">
        <v>905</v>
      </c>
      <c r="D731" s="205" t="s">
        <v>156</v>
      </c>
      <c r="E731" s="206" t="s">
        <v>906</v>
      </c>
      <c r="F731" s="207" t="s">
        <v>907</v>
      </c>
      <c r="G731" s="208" t="s">
        <v>276</v>
      </c>
      <c r="H731" s="209">
        <v>14.8</v>
      </c>
      <c r="I731" s="210"/>
      <c r="J731" s="211">
        <f>ROUND(I731*H731,2)</f>
        <v>0</v>
      </c>
      <c r="K731" s="212"/>
      <c r="L731" s="40"/>
      <c r="M731" s="213" t="s">
        <v>1</v>
      </c>
      <c r="N731" s="214" t="s">
        <v>40</v>
      </c>
      <c r="O731" s="72"/>
      <c r="P731" s="215">
        <f>O731*H731</f>
        <v>0</v>
      </c>
      <c r="Q731" s="215">
        <v>0.00318</v>
      </c>
      <c r="R731" s="215">
        <f>Q731*H731</f>
        <v>0.047064</v>
      </c>
      <c r="S731" s="215">
        <v>0</v>
      </c>
      <c r="T731" s="216">
        <f>S731*H731</f>
        <v>0</v>
      </c>
      <c r="U731" s="35"/>
      <c r="V731" s="35"/>
      <c r="W731" s="35"/>
      <c r="X731" s="35"/>
      <c r="Y731" s="35"/>
      <c r="Z731" s="35"/>
      <c r="AA731" s="35"/>
      <c r="AB731" s="35"/>
      <c r="AC731" s="35"/>
      <c r="AD731" s="35"/>
      <c r="AE731" s="35"/>
      <c r="AR731" s="217" t="s">
        <v>303</v>
      </c>
      <c r="AT731" s="217" t="s">
        <v>156</v>
      </c>
      <c r="AU731" s="217" t="s">
        <v>85</v>
      </c>
      <c r="AY731" s="18" t="s">
        <v>153</v>
      </c>
      <c r="BE731" s="218">
        <f>IF(N731="základní",J731,0)</f>
        <v>0</v>
      </c>
      <c r="BF731" s="218">
        <f>IF(N731="snížená",J731,0)</f>
        <v>0</v>
      </c>
      <c r="BG731" s="218">
        <f>IF(N731="zákl. přenesená",J731,0)</f>
        <v>0</v>
      </c>
      <c r="BH731" s="218">
        <f>IF(N731="sníž. přenesená",J731,0)</f>
        <v>0</v>
      </c>
      <c r="BI731" s="218">
        <f>IF(N731="nulová",J731,0)</f>
        <v>0</v>
      </c>
      <c r="BJ731" s="18" t="s">
        <v>83</v>
      </c>
      <c r="BK731" s="218">
        <f>ROUND(I731*H731,2)</f>
        <v>0</v>
      </c>
      <c r="BL731" s="18" t="s">
        <v>303</v>
      </c>
      <c r="BM731" s="217" t="s">
        <v>908</v>
      </c>
    </row>
    <row r="732" spans="2:51" s="13" customFormat="1" ht="12">
      <c r="B732" s="219"/>
      <c r="C732" s="220"/>
      <c r="D732" s="221" t="s">
        <v>162</v>
      </c>
      <c r="E732" s="222" t="s">
        <v>1</v>
      </c>
      <c r="F732" s="223" t="s">
        <v>336</v>
      </c>
      <c r="G732" s="220"/>
      <c r="H732" s="222" t="s">
        <v>1</v>
      </c>
      <c r="I732" s="224"/>
      <c r="J732" s="220"/>
      <c r="K732" s="220"/>
      <c r="L732" s="225"/>
      <c r="M732" s="226"/>
      <c r="N732" s="227"/>
      <c r="O732" s="227"/>
      <c r="P732" s="227"/>
      <c r="Q732" s="227"/>
      <c r="R732" s="227"/>
      <c r="S732" s="227"/>
      <c r="T732" s="228"/>
      <c r="AT732" s="229" t="s">
        <v>162</v>
      </c>
      <c r="AU732" s="229" t="s">
        <v>85</v>
      </c>
      <c r="AV732" s="13" t="s">
        <v>83</v>
      </c>
      <c r="AW732" s="13" t="s">
        <v>31</v>
      </c>
      <c r="AX732" s="13" t="s">
        <v>75</v>
      </c>
      <c r="AY732" s="229" t="s">
        <v>153</v>
      </c>
    </row>
    <row r="733" spans="2:51" s="14" customFormat="1" ht="12">
      <c r="B733" s="230"/>
      <c r="C733" s="231"/>
      <c r="D733" s="221" t="s">
        <v>162</v>
      </c>
      <c r="E733" s="232" t="s">
        <v>1</v>
      </c>
      <c r="F733" s="233" t="s">
        <v>909</v>
      </c>
      <c r="G733" s="231"/>
      <c r="H733" s="234">
        <v>14.8</v>
      </c>
      <c r="I733" s="235"/>
      <c r="J733" s="231"/>
      <c r="K733" s="231"/>
      <c r="L733" s="236"/>
      <c r="M733" s="237"/>
      <c r="N733" s="238"/>
      <c r="O733" s="238"/>
      <c r="P733" s="238"/>
      <c r="Q733" s="238"/>
      <c r="R733" s="238"/>
      <c r="S733" s="238"/>
      <c r="T733" s="239"/>
      <c r="AT733" s="240" t="s">
        <v>162</v>
      </c>
      <c r="AU733" s="240" t="s">
        <v>85</v>
      </c>
      <c r="AV733" s="14" t="s">
        <v>85</v>
      </c>
      <c r="AW733" s="14" t="s">
        <v>31</v>
      </c>
      <c r="AX733" s="14" t="s">
        <v>83</v>
      </c>
      <c r="AY733" s="240" t="s">
        <v>153</v>
      </c>
    </row>
    <row r="734" spans="1:65" s="2" customFormat="1" ht="21.75" customHeight="1">
      <c r="A734" s="35"/>
      <c r="B734" s="36"/>
      <c r="C734" s="205" t="s">
        <v>910</v>
      </c>
      <c r="D734" s="205" t="s">
        <v>156</v>
      </c>
      <c r="E734" s="206" t="s">
        <v>911</v>
      </c>
      <c r="F734" s="207" t="s">
        <v>912</v>
      </c>
      <c r="G734" s="208" t="s">
        <v>276</v>
      </c>
      <c r="H734" s="209">
        <v>5</v>
      </c>
      <c r="I734" s="210"/>
      <c r="J734" s="211">
        <f>ROUND(I734*H734,2)</f>
        <v>0</v>
      </c>
      <c r="K734" s="212"/>
      <c r="L734" s="40"/>
      <c r="M734" s="213" t="s">
        <v>1</v>
      </c>
      <c r="N734" s="214" t="s">
        <v>40</v>
      </c>
      <c r="O734" s="72"/>
      <c r="P734" s="215">
        <f>O734*H734</f>
        <v>0</v>
      </c>
      <c r="Q734" s="215">
        <v>0.00322</v>
      </c>
      <c r="R734" s="215">
        <f>Q734*H734</f>
        <v>0.0161</v>
      </c>
      <c r="S734" s="215">
        <v>0</v>
      </c>
      <c r="T734" s="216">
        <f>S734*H734</f>
        <v>0</v>
      </c>
      <c r="U734" s="35"/>
      <c r="V734" s="35"/>
      <c r="W734" s="35"/>
      <c r="X734" s="35"/>
      <c r="Y734" s="35"/>
      <c r="Z734" s="35"/>
      <c r="AA734" s="35"/>
      <c r="AB734" s="35"/>
      <c r="AC734" s="35"/>
      <c r="AD734" s="35"/>
      <c r="AE734" s="35"/>
      <c r="AR734" s="217" t="s">
        <v>303</v>
      </c>
      <c r="AT734" s="217" t="s">
        <v>156</v>
      </c>
      <c r="AU734" s="217" t="s">
        <v>85</v>
      </c>
      <c r="AY734" s="18" t="s">
        <v>153</v>
      </c>
      <c r="BE734" s="218">
        <f>IF(N734="základní",J734,0)</f>
        <v>0</v>
      </c>
      <c r="BF734" s="218">
        <f>IF(N734="snížená",J734,0)</f>
        <v>0</v>
      </c>
      <c r="BG734" s="218">
        <f>IF(N734="zákl. přenesená",J734,0)</f>
        <v>0</v>
      </c>
      <c r="BH734" s="218">
        <f>IF(N734="sníž. přenesená",J734,0)</f>
        <v>0</v>
      </c>
      <c r="BI734" s="218">
        <f>IF(N734="nulová",J734,0)</f>
        <v>0</v>
      </c>
      <c r="BJ734" s="18" t="s">
        <v>83</v>
      </c>
      <c r="BK734" s="218">
        <f>ROUND(I734*H734,2)</f>
        <v>0</v>
      </c>
      <c r="BL734" s="18" t="s">
        <v>303</v>
      </c>
      <c r="BM734" s="217" t="s">
        <v>913</v>
      </c>
    </row>
    <row r="735" spans="2:51" s="14" customFormat="1" ht="12">
      <c r="B735" s="230"/>
      <c r="C735" s="231"/>
      <c r="D735" s="221" t="s">
        <v>162</v>
      </c>
      <c r="E735" s="232" t="s">
        <v>1</v>
      </c>
      <c r="F735" s="233" t="s">
        <v>870</v>
      </c>
      <c r="G735" s="231"/>
      <c r="H735" s="234">
        <v>5</v>
      </c>
      <c r="I735" s="235"/>
      <c r="J735" s="231"/>
      <c r="K735" s="231"/>
      <c r="L735" s="236"/>
      <c r="M735" s="237"/>
      <c r="N735" s="238"/>
      <c r="O735" s="238"/>
      <c r="P735" s="238"/>
      <c r="Q735" s="238"/>
      <c r="R735" s="238"/>
      <c r="S735" s="238"/>
      <c r="T735" s="239"/>
      <c r="AT735" s="240" t="s">
        <v>162</v>
      </c>
      <c r="AU735" s="240" t="s">
        <v>85</v>
      </c>
      <c r="AV735" s="14" t="s">
        <v>85</v>
      </c>
      <c r="AW735" s="14" t="s">
        <v>31</v>
      </c>
      <c r="AX735" s="14" t="s">
        <v>83</v>
      </c>
      <c r="AY735" s="240" t="s">
        <v>153</v>
      </c>
    </row>
    <row r="736" spans="1:65" s="2" customFormat="1" ht="21.75" customHeight="1">
      <c r="A736" s="35"/>
      <c r="B736" s="36"/>
      <c r="C736" s="205" t="s">
        <v>914</v>
      </c>
      <c r="D736" s="205" t="s">
        <v>156</v>
      </c>
      <c r="E736" s="206" t="s">
        <v>915</v>
      </c>
      <c r="F736" s="207" t="s">
        <v>916</v>
      </c>
      <c r="G736" s="208" t="s">
        <v>652</v>
      </c>
      <c r="H736" s="209">
        <v>1</v>
      </c>
      <c r="I736" s="210"/>
      <c r="J736" s="211">
        <f>ROUND(I736*H736,2)</f>
        <v>0</v>
      </c>
      <c r="K736" s="212"/>
      <c r="L736" s="40"/>
      <c r="M736" s="213" t="s">
        <v>1</v>
      </c>
      <c r="N736" s="214" t="s">
        <v>40</v>
      </c>
      <c r="O736" s="72"/>
      <c r="P736" s="215">
        <f>O736*H736</f>
        <v>0</v>
      </c>
      <c r="Q736" s="215">
        <v>0.00312</v>
      </c>
      <c r="R736" s="215">
        <f>Q736*H736</f>
        <v>0.00312</v>
      </c>
      <c r="S736" s="215">
        <v>0</v>
      </c>
      <c r="T736" s="216">
        <f>S736*H736</f>
        <v>0</v>
      </c>
      <c r="U736" s="35"/>
      <c r="V736" s="35"/>
      <c r="W736" s="35"/>
      <c r="X736" s="35"/>
      <c r="Y736" s="35"/>
      <c r="Z736" s="35"/>
      <c r="AA736" s="35"/>
      <c r="AB736" s="35"/>
      <c r="AC736" s="35"/>
      <c r="AD736" s="35"/>
      <c r="AE736" s="35"/>
      <c r="AR736" s="217" t="s">
        <v>303</v>
      </c>
      <c r="AT736" s="217" t="s">
        <v>156</v>
      </c>
      <c r="AU736" s="217" t="s">
        <v>85</v>
      </c>
      <c r="AY736" s="18" t="s">
        <v>153</v>
      </c>
      <c r="BE736" s="218">
        <f>IF(N736="základní",J736,0)</f>
        <v>0</v>
      </c>
      <c r="BF736" s="218">
        <f>IF(N736="snížená",J736,0)</f>
        <v>0</v>
      </c>
      <c r="BG736" s="218">
        <f>IF(N736="zákl. přenesená",J736,0)</f>
        <v>0</v>
      </c>
      <c r="BH736" s="218">
        <f>IF(N736="sníž. přenesená",J736,0)</f>
        <v>0</v>
      </c>
      <c r="BI736" s="218">
        <f>IF(N736="nulová",J736,0)</f>
        <v>0</v>
      </c>
      <c r="BJ736" s="18" t="s">
        <v>83</v>
      </c>
      <c r="BK736" s="218">
        <f>ROUND(I736*H736,2)</f>
        <v>0</v>
      </c>
      <c r="BL736" s="18" t="s">
        <v>303</v>
      </c>
      <c r="BM736" s="217" t="s">
        <v>917</v>
      </c>
    </row>
    <row r="737" spans="2:51" s="14" customFormat="1" ht="12">
      <c r="B737" s="230"/>
      <c r="C737" s="231"/>
      <c r="D737" s="221" t="s">
        <v>162</v>
      </c>
      <c r="E737" s="232" t="s">
        <v>1</v>
      </c>
      <c r="F737" s="233" t="s">
        <v>918</v>
      </c>
      <c r="G737" s="231"/>
      <c r="H737" s="234">
        <v>1</v>
      </c>
      <c r="I737" s="235"/>
      <c r="J737" s="231"/>
      <c r="K737" s="231"/>
      <c r="L737" s="236"/>
      <c r="M737" s="237"/>
      <c r="N737" s="238"/>
      <c r="O737" s="238"/>
      <c r="P737" s="238"/>
      <c r="Q737" s="238"/>
      <c r="R737" s="238"/>
      <c r="S737" s="238"/>
      <c r="T737" s="239"/>
      <c r="AT737" s="240" t="s">
        <v>162</v>
      </c>
      <c r="AU737" s="240" t="s">
        <v>85</v>
      </c>
      <c r="AV737" s="14" t="s">
        <v>85</v>
      </c>
      <c r="AW737" s="14" t="s">
        <v>31</v>
      </c>
      <c r="AX737" s="14" t="s">
        <v>83</v>
      </c>
      <c r="AY737" s="240" t="s">
        <v>153</v>
      </c>
    </row>
    <row r="738" spans="1:65" s="2" customFormat="1" ht="21.75" customHeight="1">
      <c r="A738" s="35"/>
      <c r="B738" s="36"/>
      <c r="C738" s="205" t="s">
        <v>919</v>
      </c>
      <c r="D738" s="205" t="s">
        <v>156</v>
      </c>
      <c r="E738" s="206" t="s">
        <v>920</v>
      </c>
      <c r="F738" s="207" t="s">
        <v>921</v>
      </c>
      <c r="G738" s="208" t="s">
        <v>276</v>
      </c>
      <c r="H738" s="209">
        <v>3</v>
      </c>
      <c r="I738" s="210"/>
      <c r="J738" s="211">
        <f>ROUND(I738*H738,2)</f>
        <v>0</v>
      </c>
      <c r="K738" s="212"/>
      <c r="L738" s="40"/>
      <c r="M738" s="213" t="s">
        <v>1</v>
      </c>
      <c r="N738" s="214" t="s">
        <v>40</v>
      </c>
      <c r="O738" s="72"/>
      <c r="P738" s="215">
        <f>O738*H738</f>
        <v>0</v>
      </c>
      <c r="Q738" s="215">
        <v>0.00283</v>
      </c>
      <c r="R738" s="215">
        <f>Q738*H738</f>
        <v>0.008490000000000001</v>
      </c>
      <c r="S738" s="215">
        <v>0</v>
      </c>
      <c r="T738" s="216">
        <f>S738*H738</f>
        <v>0</v>
      </c>
      <c r="U738" s="35"/>
      <c r="V738" s="35"/>
      <c r="W738" s="35"/>
      <c r="X738" s="35"/>
      <c r="Y738" s="35"/>
      <c r="Z738" s="35"/>
      <c r="AA738" s="35"/>
      <c r="AB738" s="35"/>
      <c r="AC738" s="35"/>
      <c r="AD738" s="35"/>
      <c r="AE738" s="35"/>
      <c r="AR738" s="217" t="s">
        <v>303</v>
      </c>
      <c r="AT738" s="217" t="s">
        <v>156</v>
      </c>
      <c r="AU738" s="217" t="s">
        <v>85</v>
      </c>
      <c r="AY738" s="18" t="s">
        <v>153</v>
      </c>
      <c r="BE738" s="218">
        <f>IF(N738="základní",J738,0)</f>
        <v>0</v>
      </c>
      <c r="BF738" s="218">
        <f>IF(N738="snížená",J738,0)</f>
        <v>0</v>
      </c>
      <c r="BG738" s="218">
        <f>IF(N738="zákl. přenesená",J738,0)</f>
        <v>0</v>
      </c>
      <c r="BH738" s="218">
        <f>IF(N738="sníž. přenesená",J738,0)</f>
        <v>0</v>
      </c>
      <c r="BI738" s="218">
        <f>IF(N738="nulová",J738,0)</f>
        <v>0</v>
      </c>
      <c r="BJ738" s="18" t="s">
        <v>83</v>
      </c>
      <c r="BK738" s="218">
        <f>ROUND(I738*H738,2)</f>
        <v>0</v>
      </c>
      <c r="BL738" s="18" t="s">
        <v>303</v>
      </c>
      <c r="BM738" s="217" t="s">
        <v>922</v>
      </c>
    </row>
    <row r="739" spans="2:51" s="14" customFormat="1" ht="12">
      <c r="B739" s="230"/>
      <c r="C739" s="231"/>
      <c r="D739" s="221" t="s">
        <v>162</v>
      </c>
      <c r="E739" s="232" t="s">
        <v>1</v>
      </c>
      <c r="F739" s="233" t="s">
        <v>875</v>
      </c>
      <c r="G739" s="231"/>
      <c r="H739" s="234">
        <v>3</v>
      </c>
      <c r="I739" s="235"/>
      <c r="J739" s="231"/>
      <c r="K739" s="231"/>
      <c r="L739" s="236"/>
      <c r="M739" s="237"/>
      <c r="N739" s="238"/>
      <c r="O739" s="238"/>
      <c r="P739" s="238"/>
      <c r="Q739" s="238"/>
      <c r="R739" s="238"/>
      <c r="S739" s="238"/>
      <c r="T739" s="239"/>
      <c r="AT739" s="240" t="s">
        <v>162</v>
      </c>
      <c r="AU739" s="240" t="s">
        <v>85</v>
      </c>
      <c r="AV739" s="14" t="s">
        <v>85</v>
      </c>
      <c r="AW739" s="14" t="s">
        <v>31</v>
      </c>
      <c r="AX739" s="14" t="s">
        <v>83</v>
      </c>
      <c r="AY739" s="240" t="s">
        <v>153</v>
      </c>
    </row>
    <row r="740" spans="1:65" s="2" customFormat="1" ht="21.75" customHeight="1">
      <c r="A740" s="35"/>
      <c r="B740" s="36"/>
      <c r="C740" s="205" t="s">
        <v>923</v>
      </c>
      <c r="D740" s="205" t="s">
        <v>156</v>
      </c>
      <c r="E740" s="206" t="s">
        <v>924</v>
      </c>
      <c r="F740" s="207" t="s">
        <v>925</v>
      </c>
      <c r="G740" s="208" t="s">
        <v>736</v>
      </c>
      <c r="H740" s="274"/>
      <c r="I740" s="210"/>
      <c r="J740" s="211">
        <f>ROUND(I740*H740,2)</f>
        <v>0</v>
      </c>
      <c r="K740" s="212"/>
      <c r="L740" s="40"/>
      <c r="M740" s="213" t="s">
        <v>1</v>
      </c>
      <c r="N740" s="214" t="s">
        <v>40</v>
      </c>
      <c r="O740" s="72"/>
      <c r="P740" s="215">
        <f>O740*H740</f>
        <v>0</v>
      </c>
      <c r="Q740" s="215">
        <v>0</v>
      </c>
      <c r="R740" s="215">
        <f>Q740*H740</f>
        <v>0</v>
      </c>
      <c r="S740" s="215">
        <v>0</v>
      </c>
      <c r="T740" s="216">
        <f>S740*H740</f>
        <v>0</v>
      </c>
      <c r="U740" s="35"/>
      <c r="V740" s="35"/>
      <c r="W740" s="35"/>
      <c r="X740" s="35"/>
      <c r="Y740" s="35"/>
      <c r="Z740" s="35"/>
      <c r="AA740" s="35"/>
      <c r="AB740" s="35"/>
      <c r="AC740" s="35"/>
      <c r="AD740" s="35"/>
      <c r="AE740" s="35"/>
      <c r="AR740" s="217" t="s">
        <v>303</v>
      </c>
      <c r="AT740" s="217" t="s">
        <v>156</v>
      </c>
      <c r="AU740" s="217" t="s">
        <v>85</v>
      </c>
      <c r="AY740" s="18" t="s">
        <v>153</v>
      </c>
      <c r="BE740" s="218">
        <f>IF(N740="základní",J740,0)</f>
        <v>0</v>
      </c>
      <c r="BF740" s="218">
        <f>IF(N740="snížená",J740,0)</f>
        <v>0</v>
      </c>
      <c r="BG740" s="218">
        <f>IF(N740="zákl. přenesená",J740,0)</f>
        <v>0</v>
      </c>
      <c r="BH740" s="218">
        <f>IF(N740="sníž. přenesená",J740,0)</f>
        <v>0</v>
      </c>
      <c r="BI740" s="218">
        <f>IF(N740="nulová",J740,0)</f>
        <v>0</v>
      </c>
      <c r="BJ740" s="18" t="s">
        <v>83</v>
      </c>
      <c r="BK740" s="218">
        <f>ROUND(I740*H740,2)</f>
        <v>0</v>
      </c>
      <c r="BL740" s="18" t="s">
        <v>303</v>
      </c>
      <c r="BM740" s="217" t="s">
        <v>926</v>
      </c>
    </row>
    <row r="741" spans="2:63" s="12" customFormat="1" ht="22.9" customHeight="1">
      <c r="B741" s="189"/>
      <c r="C741" s="190"/>
      <c r="D741" s="191" t="s">
        <v>74</v>
      </c>
      <c r="E741" s="203" t="s">
        <v>927</v>
      </c>
      <c r="F741" s="203" t="s">
        <v>928</v>
      </c>
      <c r="G741" s="190"/>
      <c r="H741" s="190"/>
      <c r="I741" s="193"/>
      <c r="J741" s="204">
        <f>BK741</f>
        <v>0</v>
      </c>
      <c r="K741" s="190"/>
      <c r="L741" s="195"/>
      <c r="M741" s="196"/>
      <c r="N741" s="197"/>
      <c r="O741" s="197"/>
      <c r="P741" s="198">
        <f>SUM(P742:P798)</f>
        <v>0</v>
      </c>
      <c r="Q741" s="197"/>
      <c r="R741" s="198">
        <f>SUM(R742:R798)</f>
        <v>0.07977739999999998</v>
      </c>
      <c r="S741" s="197"/>
      <c r="T741" s="199">
        <f>SUM(T742:T798)</f>
        <v>0.043000000000000003</v>
      </c>
      <c r="AR741" s="200" t="s">
        <v>85</v>
      </c>
      <c r="AT741" s="201" t="s">
        <v>74</v>
      </c>
      <c r="AU741" s="201" t="s">
        <v>83</v>
      </c>
      <c r="AY741" s="200" t="s">
        <v>153</v>
      </c>
      <c r="BK741" s="202">
        <f>SUM(BK742:BK798)</f>
        <v>0</v>
      </c>
    </row>
    <row r="742" spans="1:65" s="2" customFormat="1" ht="21.75" customHeight="1">
      <c r="A742" s="35"/>
      <c r="B742" s="36"/>
      <c r="C742" s="205" t="s">
        <v>929</v>
      </c>
      <c r="D742" s="205" t="s">
        <v>156</v>
      </c>
      <c r="E742" s="206" t="s">
        <v>930</v>
      </c>
      <c r="F742" s="207" t="s">
        <v>931</v>
      </c>
      <c r="G742" s="208" t="s">
        <v>652</v>
      </c>
      <c r="H742" s="209">
        <v>1</v>
      </c>
      <c r="I742" s="210"/>
      <c r="J742" s="211">
        <f>ROUND(I742*H742,2)</f>
        <v>0</v>
      </c>
      <c r="K742" s="212"/>
      <c r="L742" s="40"/>
      <c r="M742" s="213" t="s">
        <v>1</v>
      </c>
      <c r="N742" s="214" t="s">
        <v>40</v>
      </c>
      <c r="O742" s="72"/>
      <c r="P742" s="215">
        <f>O742*H742</f>
        <v>0</v>
      </c>
      <c r="Q742" s="215">
        <v>0</v>
      </c>
      <c r="R742" s="215">
        <f>Q742*H742</f>
        <v>0</v>
      </c>
      <c r="S742" s="215">
        <v>0.003</v>
      </c>
      <c r="T742" s="216">
        <f>S742*H742</f>
        <v>0.003</v>
      </c>
      <c r="U742" s="35"/>
      <c r="V742" s="35"/>
      <c r="W742" s="35"/>
      <c r="X742" s="35"/>
      <c r="Y742" s="35"/>
      <c r="Z742" s="35"/>
      <c r="AA742" s="35"/>
      <c r="AB742" s="35"/>
      <c r="AC742" s="35"/>
      <c r="AD742" s="35"/>
      <c r="AE742" s="35"/>
      <c r="AR742" s="217" t="s">
        <v>303</v>
      </c>
      <c r="AT742" s="217" t="s">
        <v>156</v>
      </c>
      <c r="AU742" s="217" t="s">
        <v>85</v>
      </c>
      <c r="AY742" s="18" t="s">
        <v>153</v>
      </c>
      <c r="BE742" s="218">
        <f>IF(N742="základní",J742,0)</f>
        <v>0</v>
      </c>
      <c r="BF742" s="218">
        <f>IF(N742="snížená",J742,0)</f>
        <v>0</v>
      </c>
      <c r="BG742" s="218">
        <f>IF(N742="zákl. přenesená",J742,0)</f>
        <v>0</v>
      </c>
      <c r="BH742" s="218">
        <f>IF(N742="sníž. přenesená",J742,0)</f>
        <v>0</v>
      </c>
      <c r="BI742" s="218">
        <f>IF(N742="nulová",J742,0)</f>
        <v>0</v>
      </c>
      <c r="BJ742" s="18" t="s">
        <v>83</v>
      </c>
      <c r="BK742" s="218">
        <f>ROUND(I742*H742,2)</f>
        <v>0</v>
      </c>
      <c r="BL742" s="18" t="s">
        <v>303</v>
      </c>
      <c r="BM742" s="217" t="s">
        <v>932</v>
      </c>
    </row>
    <row r="743" spans="2:51" s="14" customFormat="1" ht="12">
      <c r="B743" s="230"/>
      <c r="C743" s="231"/>
      <c r="D743" s="221" t="s">
        <v>162</v>
      </c>
      <c r="E743" s="232" t="s">
        <v>1</v>
      </c>
      <c r="F743" s="233" t="s">
        <v>933</v>
      </c>
      <c r="G743" s="231"/>
      <c r="H743" s="234">
        <v>1</v>
      </c>
      <c r="I743" s="235"/>
      <c r="J743" s="231"/>
      <c r="K743" s="231"/>
      <c r="L743" s="236"/>
      <c r="M743" s="237"/>
      <c r="N743" s="238"/>
      <c r="O743" s="238"/>
      <c r="P743" s="238"/>
      <c r="Q743" s="238"/>
      <c r="R743" s="238"/>
      <c r="S743" s="238"/>
      <c r="T743" s="239"/>
      <c r="AT743" s="240" t="s">
        <v>162</v>
      </c>
      <c r="AU743" s="240" t="s">
        <v>85</v>
      </c>
      <c r="AV743" s="14" t="s">
        <v>85</v>
      </c>
      <c r="AW743" s="14" t="s">
        <v>31</v>
      </c>
      <c r="AX743" s="14" t="s">
        <v>83</v>
      </c>
      <c r="AY743" s="240" t="s">
        <v>153</v>
      </c>
    </row>
    <row r="744" spans="1:65" s="2" customFormat="1" ht="21.75" customHeight="1">
      <c r="A744" s="35"/>
      <c r="B744" s="36"/>
      <c r="C744" s="205" t="s">
        <v>934</v>
      </c>
      <c r="D744" s="205" t="s">
        <v>156</v>
      </c>
      <c r="E744" s="206" t="s">
        <v>935</v>
      </c>
      <c r="F744" s="207" t="s">
        <v>936</v>
      </c>
      <c r="G744" s="208" t="s">
        <v>652</v>
      </c>
      <c r="H744" s="209">
        <v>8</v>
      </c>
      <c r="I744" s="210"/>
      <c r="J744" s="211">
        <f>ROUND(I744*H744,2)</f>
        <v>0</v>
      </c>
      <c r="K744" s="212"/>
      <c r="L744" s="40"/>
      <c r="M744" s="213" t="s">
        <v>1</v>
      </c>
      <c r="N744" s="214" t="s">
        <v>40</v>
      </c>
      <c r="O744" s="72"/>
      <c r="P744" s="215">
        <f>O744*H744</f>
        <v>0</v>
      </c>
      <c r="Q744" s="215">
        <v>0</v>
      </c>
      <c r="R744" s="215">
        <f>Q744*H744</f>
        <v>0</v>
      </c>
      <c r="S744" s="215">
        <v>0.005</v>
      </c>
      <c r="T744" s="216">
        <f>S744*H744</f>
        <v>0.04</v>
      </c>
      <c r="U744" s="35"/>
      <c r="V744" s="35"/>
      <c r="W744" s="35"/>
      <c r="X744" s="35"/>
      <c r="Y744" s="35"/>
      <c r="Z744" s="35"/>
      <c r="AA744" s="35"/>
      <c r="AB744" s="35"/>
      <c r="AC744" s="35"/>
      <c r="AD744" s="35"/>
      <c r="AE744" s="35"/>
      <c r="AR744" s="217" t="s">
        <v>303</v>
      </c>
      <c r="AT744" s="217" t="s">
        <v>156</v>
      </c>
      <c r="AU744" s="217" t="s">
        <v>85</v>
      </c>
      <c r="AY744" s="18" t="s">
        <v>153</v>
      </c>
      <c r="BE744" s="218">
        <f>IF(N744="základní",J744,0)</f>
        <v>0</v>
      </c>
      <c r="BF744" s="218">
        <f>IF(N744="snížená",J744,0)</f>
        <v>0</v>
      </c>
      <c r="BG744" s="218">
        <f>IF(N744="zákl. přenesená",J744,0)</f>
        <v>0</v>
      </c>
      <c r="BH744" s="218">
        <f>IF(N744="sníž. přenesená",J744,0)</f>
        <v>0</v>
      </c>
      <c r="BI744" s="218">
        <f>IF(N744="nulová",J744,0)</f>
        <v>0</v>
      </c>
      <c r="BJ744" s="18" t="s">
        <v>83</v>
      </c>
      <c r="BK744" s="218">
        <f>ROUND(I744*H744,2)</f>
        <v>0</v>
      </c>
      <c r="BL744" s="18" t="s">
        <v>303</v>
      </c>
      <c r="BM744" s="217" t="s">
        <v>937</v>
      </c>
    </row>
    <row r="745" spans="2:51" s="14" customFormat="1" ht="12">
      <c r="B745" s="230"/>
      <c r="C745" s="231"/>
      <c r="D745" s="221" t="s">
        <v>162</v>
      </c>
      <c r="E745" s="232" t="s">
        <v>1</v>
      </c>
      <c r="F745" s="233" t="s">
        <v>938</v>
      </c>
      <c r="G745" s="231"/>
      <c r="H745" s="234">
        <v>1</v>
      </c>
      <c r="I745" s="235"/>
      <c r="J745" s="231"/>
      <c r="K745" s="231"/>
      <c r="L745" s="236"/>
      <c r="M745" s="237"/>
      <c r="N745" s="238"/>
      <c r="O745" s="238"/>
      <c r="P745" s="238"/>
      <c r="Q745" s="238"/>
      <c r="R745" s="238"/>
      <c r="S745" s="238"/>
      <c r="T745" s="239"/>
      <c r="AT745" s="240" t="s">
        <v>162</v>
      </c>
      <c r="AU745" s="240" t="s">
        <v>85</v>
      </c>
      <c r="AV745" s="14" t="s">
        <v>85</v>
      </c>
      <c r="AW745" s="14" t="s">
        <v>31</v>
      </c>
      <c r="AX745" s="14" t="s">
        <v>75</v>
      </c>
      <c r="AY745" s="240" t="s">
        <v>153</v>
      </c>
    </row>
    <row r="746" spans="2:51" s="14" customFormat="1" ht="12">
      <c r="B746" s="230"/>
      <c r="C746" s="231"/>
      <c r="D746" s="221" t="s">
        <v>162</v>
      </c>
      <c r="E746" s="232" t="s">
        <v>1</v>
      </c>
      <c r="F746" s="233" t="s">
        <v>939</v>
      </c>
      <c r="G746" s="231"/>
      <c r="H746" s="234">
        <v>4</v>
      </c>
      <c r="I746" s="235"/>
      <c r="J746" s="231"/>
      <c r="K746" s="231"/>
      <c r="L746" s="236"/>
      <c r="M746" s="237"/>
      <c r="N746" s="238"/>
      <c r="O746" s="238"/>
      <c r="P746" s="238"/>
      <c r="Q746" s="238"/>
      <c r="R746" s="238"/>
      <c r="S746" s="238"/>
      <c r="T746" s="239"/>
      <c r="AT746" s="240" t="s">
        <v>162</v>
      </c>
      <c r="AU746" s="240" t="s">
        <v>85</v>
      </c>
      <c r="AV746" s="14" t="s">
        <v>85</v>
      </c>
      <c r="AW746" s="14" t="s">
        <v>31</v>
      </c>
      <c r="AX746" s="14" t="s">
        <v>75</v>
      </c>
      <c r="AY746" s="240" t="s">
        <v>153</v>
      </c>
    </row>
    <row r="747" spans="2:51" s="14" customFormat="1" ht="12">
      <c r="B747" s="230"/>
      <c r="C747" s="231"/>
      <c r="D747" s="221" t="s">
        <v>162</v>
      </c>
      <c r="E747" s="232" t="s">
        <v>1</v>
      </c>
      <c r="F747" s="233" t="s">
        <v>585</v>
      </c>
      <c r="G747" s="231"/>
      <c r="H747" s="234">
        <v>3</v>
      </c>
      <c r="I747" s="235"/>
      <c r="J747" s="231"/>
      <c r="K747" s="231"/>
      <c r="L747" s="236"/>
      <c r="M747" s="237"/>
      <c r="N747" s="238"/>
      <c r="O747" s="238"/>
      <c r="P747" s="238"/>
      <c r="Q747" s="238"/>
      <c r="R747" s="238"/>
      <c r="S747" s="238"/>
      <c r="T747" s="239"/>
      <c r="AT747" s="240" t="s">
        <v>162</v>
      </c>
      <c r="AU747" s="240" t="s">
        <v>85</v>
      </c>
      <c r="AV747" s="14" t="s">
        <v>85</v>
      </c>
      <c r="AW747" s="14" t="s">
        <v>31</v>
      </c>
      <c r="AX747" s="14" t="s">
        <v>75</v>
      </c>
      <c r="AY747" s="240" t="s">
        <v>153</v>
      </c>
    </row>
    <row r="748" spans="2:51" s="15" customFormat="1" ht="12">
      <c r="B748" s="241"/>
      <c r="C748" s="242"/>
      <c r="D748" s="221" t="s">
        <v>162</v>
      </c>
      <c r="E748" s="243" t="s">
        <v>1</v>
      </c>
      <c r="F748" s="244" t="s">
        <v>169</v>
      </c>
      <c r="G748" s="242"/>
      <c r="H748" s="245">
        <v>8</v>
      </c>
      <c r="I748" s="246"/>
      <c r="J748" s="242"/>
      <c r="K748" s="242"/>
      <c r="L748" s="247"/>
      <c r="M748" s="248"/>
      <c r="N748" s="249"/>
      <c r="O748" s="249"/>
      <c r="P748" s="249"/>
      <c r="Q748" s="249"/>
      <c r="R748" s="249"/>
      <c r="S748" s="249"/>
      <c r="T748" s="250"/>
      <c r="AT748" s="251" t="s">
        <v>162</v>
      </c>
      <c r="AU748" s="251" t="s">
        <v>85</v>
      </c>
      <c r="AV748" s="15" t="s">
        <v>160</v>
      </c>
      <c r="AW748" s="15" t="s">
        <v>31</v>
      </c>
      <c r="AX748" s="15" t="s">
        <v>83</v>
      </c>
      <c r="AY748" s="251" t="s">
        <v>153</v>
      </c>
    </row>
    <row r="749" spans="1:65" s="2" customFormat="1" ht="21.75" customHeight="1">
      <c r="A749" s="35"/>
      <c r="B749" s="36"/>
      <c r="C749" s="205" t="s">
        <v>940</v>
      </c>
      <c r="D749" s="205" t="s">
        <v>156</v>
      </c>
      <c r="E749" s="206" t="s">
        <v>941</v>
      </c>
      <c r="F749" s="207" t="s">
        <v>942</v>
      </c>
      <c r="G749" s="208" t="s">
        <v>187</v>
      </c>
      <c r="H749" s="209">
        <v>30.24</v>
      </c>
      <c r="I749" s="210"/>
      <c r="J749" s="211">
        <f>ROUND(I749*H749,2)</f>
        <v>0</v>
      </c>
      <c r="K749" s="212"/>
      <c r="L749" s="40"/>
      <c r="M749" s="213" t="s">
        <v>1</v>
      </c>
      <c r="N749" s="214" t="s">
        <v>40</v>
      </c>
      <c r="O749" s="72"/>
      <c r="P749" s="215">
        <f>O749*H749</f>
        <v>0</v>
      </c>
      <c r="Q749" s="215">
        <v>0.00026</v>
      </c>
      <c r="R749" s="215">
        <f>Q749*H749</f>
        <v>0.007862399999999999</v>
      </c>
      <c r="S749" s="215">
        <v>0</v>
      </c>
      <c r="T749" s="216">
        <f>S749*H749</f>
        <v>0</v>
      </c>
      <c r="U749" s="35"/>
      <c r="V749" s="35"/>
      <c r="W749" s="35"/>
      <c r="X749" s="35"/>
      <c r="Y749" s="35"/>
      <c r="Z749" s="35"/>
      <c r="AA749" s="35"/>
      <c r="AB749" s="35"/>
      <c r="AC749" s="35"/>
      <c r="AD749" s="35"/>
      <c r="AE749" s="35"/>
      <c r="AR749" s="217" t="s">
        <v>303</v>
      </c>
      <c r="AT749" s="217" t="s">
        <v>156</v>
      </c>
      <c r="AU749" s="217" t="s">
        <v>85</v>
      </c>
      <c r="AY749" s="18" t="s">
        <v>153</v>
      </c>
      <c r="BE749" s="218">
        <f>IF(N749="základní",J749,0)</f>
        <v>0</v>
      </c>
      <c r="BF749" s="218">
        <f>IF(N749="snížená",J749,0)</f>
        <v>0</v>
      </c>
      <c r="BG749" s="218">
        <f>IF(N749="zákl. přenesená",J749,0)</f>
        <v>0</v>
      </c>
      <c r="BH749" s="218">
        <f>IF(N749="sníž. přenesená",J749,0)</f>
        <v>0</v>
      </c>
      <c r="BI749" s="218">
        <f>IF(N749="nulová",J749,0)</f>
        <v>0</v>
      </c>
      <c r="BJ749" s="18" t="s">
        <v>83</v>
      </c>
      <c r="BK749" s="218">
        <f>ROUND(I749*H749,2)</f>
        <v>0</v>
      </c>
      <c r="BL749" s="18" t="s">
        <v>303</v>
      </c>
      <c r="BM749" s="217" t="s">
        <v>943</v>
      </c>
    </row>
    <row r="750" spans="2:51" s="13" customFormat="1" ht="22.5">
      <c r="B750" s="219"/>
      <c r="C750" s="220"/>
      <c r="D750" s="221" t="s">
        <v>162</v>
      </c>
      <c r="E750" s="222" t="s">
        <v>1</v>
      </c>
      <c r="F750" s="223" t="s">
        <v>944</v>
      </c>
      <c r="G750" s="220"/>
      <c r="H750" s="222" t="s">
        <v>1</v>
      </c>
      <c r="I750" s="224"/>
      <c r="J750" s="220"/>
      <c r="K750" s="220"/>
      <c r="L750" s="225"/>
      <c r="M750" s="226"/>
      <c r="N750" s="227"/>
      <c r="O750" s="227"/>
      <c r="P750" s="227"/>
      <c r="Q750" s="227"/>
      <c r="R750" s="227"/>
      <c r="S750" s="227"/>
      <c r="T750" s="228"/>
      <c r="AT750" s="229" t="s">
        <v>162</v>
      </c>
      <c r="AU750" s="229" t="s">
        <v>85</v>
      </c>
      <c r="AV750" s="13" t="s">
        <v>83</v>
      </c>
      <c r="AW750" s="13" t="s">
        <v>31</v>
      </c>
      <c r="AX750" s="13" t="s">
        <v>75</v>
      </c>
      <c r="AY750" s="229" t="s">
        <v>153</v>
      </c>
    </row>
    <row r="751" spans="2:51" s="14" customFormat="1" ht="12">
      <c r="B751" s="230"/>
      <c r="C751" s="231"/>
      <c r="D751" s="221" t="s">
        <v>162</v>
      </c>
      <c r="E751" s="232" t="s">
        <v>1</v>
      </c>
      <c r="F751" s="233" t="s">
        <v>268</v>
      </c>
      <c r="G751" s="231"/>
      <c r="H751" s="234">
        <v>15.12</v>
      </c>
      <c r="I751" s="235"/>
      <c r="J751" s="231"/>
      <c r="K751" s="231"/>
      <c r="L751" s="236"/>
      <c r="M751" s="237"/>
      <c r="N751" s="238"/>
      <c r="O751" s="238"/>
      <c r="P751" s="238"/>
      <c r="Q751" s="238"/>
      <c r="R751" s="238"/>
      <c r="S751" s="238"/>
      <c r="T751" s="239"/>
      <c r="AT751" s="240" t="s">
        <v>162</v>
      </c>
      <c r="AU751" s="240" t="s">
        <v>85</v>
      </c>
      <c r="AV751" s="14" t="s">
        <v>85</v>
      </c>
      <c r="AW751" s="14" t="s">
        <v>31</v>
      </c>
      <c r="AX751" s="14" t="s">
        <v>75</v>
      </c>
      <c r="AY751" s="240" t="s">
        <v>153</v>
      </c>
    </row>
    <row r="752" spans="2:51" s="14" customFormat="1" ht="12">
      <c r="B752" s="230"/>
      <c r="C752" s="231"/>
      <c r="D752" s="221" t="s">
        <v>162</v>
      </c>
      <c r="E752" s="232" t="s">
        <v>1</v>
      </c>
      <c r="F752" s="233" t="s">
        <v>269</v>
      </c>
      <c r="G752" s="231"/>
      <c r="H752" s="234">
        <v>15.12</v>
      </c>
      <c r="I752" s="235"/>
      <c r="J752" s="231"/>
      <c r="K752" s="231"/>
      <c r="L752" s="236"/>
      <c r="M752" s="237"/>
      <c r="N752" s="238"/>
      <c r="O752" s="238"/>
      <c r="P752" s="238"/>
      <c r="Q752" s="238"/>
      <c r="R752" s="238"/>
      <c r="S752" s="238"/>
      <c r="T752" s="239"/>
      <c r="AT752" s="240" t="s">
        <v>162</v>
      </c>
      <c r="AU752" s="240" t="s">
        <v>85</v>
      </c>
      <c r="AV752" s="14" t="s">
        <v>85</v>
      </c>
      <c r="AW752" s="14" t="s">
        <v>31</v>
      </c>
      <c r="AX752" s="14" t="s">
        <v>75</v>
      </c>
      <c r="AY752" s="240" t="s">
        <v>153</v>
      </c>
    </row>
    <row r="753" spans="2:51" s="15" customFormat="1" ht="12">
      <c r="B753" s="241"/>
      <c r="C753" s="242"/>
      <c r="D753" s="221" t="s">
        <v>162</v>
      </c>
      <c r="E753" s="243" t="s">
        <v>1</v>
      </c>
      <c r="F753" s="244" t="s">
        <v>169</v>
      </c>
      <c r="G753" s="242"/>
      <c r="H753" s="245">
        <v>30.24</v>
      </c>
      <c r="I753" s="246"/>
      <c r="J753" s="242"/>
      <c r="K753" s="242"/>
      <c r="L753" s="247"/>
      <c r="M753" s="248"/>
      <c r="N753" s="249"/>
      <c r="O753" s="249"/>
      <c r="P753" s="249"/>
      <c r="Q753" s="249"/>
      <c r="R753" s="249"/>
      <c r="S753" s="249"/>
      <c r="T753" s="250"/>
      <c r="AT753" s="251" t="s">
        <v>162</v>
      </c>
      <c r="AU753" s="251" t="s">
        <v>85</v>
      </c>
      <c r="AV753" s="15" t="s">
        <v>160</v>
      </c>
      <c r="AW753" s="15" t="s">
        <v>31</v>
      </c>
      <c r="AX753" s="15" t="s">
        <v>83</v>
      </c>
      <c r="AY753" s="251" t="s">
        <v>153</v>
      </c>
    </row>
    <row r="754" spans="1:65" s="2" customFormat="1" ht="33" customHeight="1">
      <c r="A754" s="35"/>
      <c r="B754" s="36"/>
      <c r="C754" s="205" t="s">
        <v>945</v>
      </c>
      <c r="D754" s="205" t="s">
        <v>156</v>
      </c>
      <c r="E754" s="206" t="s">
        <v>946</v>
      </c>
      <c r="F754" s="207" t="s">
        <v>947</v>
      </c>
      <c r="G754" s="208" t="s">
        <v>187</v>
      </c>
      <c r="H754" s="209">
        <v>15.12</v>
      </c>
      <c r="I754" s="210"/>
      <c r="J754" s="211">
        <f>ROUND(I754*H754,2)</f>
        <v>0</v>
      </c>
      <c r="K754" s="212"/>
      <c r="L754" s="40"/>
      <c r="M754" s="213" t="s">
        <v>1</v>
      </c>
      <c r="N754" s="214" t="s">
        <v>40</v>
      </c>
      <c r="O754" s="72"/>
      <c r="P754" s="215">
        <f>O754*H754</f>
        <v>0</v>
      </c>
      <c r="Q754" s="215">
        <v>0</v>
      </c>
      <c r="R754" s="215">
        <f>Q754*H754</f>
        <v>0</v>
      </c>
      <c r="S754" s="215">
        <v>0</v>
      </c>
      <c r="T754" s="216">
        <f>S754*H754</f>
        <v>0</v>
      </c>
      <c r="U754" s="35"/>
      <c r="V754" s="35"/>
      <c r="W754" s="35"/>
      <c r="X754" s="35"/>
      <c r="Y754" s="35"/>
      <c r="Z754" s="35"/>
      <c r="AA754" s="35"/>
      <c r="AB754" s="35"/>
      <c r="AC754" s="35"/>
      <c r="AD754" s="35"/>
      <c r="AE754" s="35"/>
      <c r="AR754" s="217" t="s">
        <v>303</v>
      </c>
      <c r="AT754" s="217" t="s">
        <v>156</v>
      </c>
      <c r="AU754" s="217" t="s">
        <v>85</v>
      </c>
      <c r="AY754" s="18" t="s">
        <v>153</v>
      </c>
      <c r="BE754" s="218">
        <f>IF(N754="základní",J754,0)</f>
        <v>0</v>
      </c>
      <c r="BF754" s="218">
        <f>IF(N754="snížená",J754,0)</f>
        <v>0</v>
      </c>
      <c r="BG754" s="218">
        <f>IF(N754="zákl. přenesená",J754,0)</f>
        <v>0</v>
      </c>
      <c r="BH754" s="218">
        <f>IF(N754="sníž. přenesená",J754,0)</f>
        <v>0</v>
      </c>
      <c r="BI754" s="218">
        <f>IF(N754="nulová",J754,0)</f>
        <v>0</v>
      </c>
      <c r="BJ754" s="18" t="s">
        <v>83</v>
      </c>
      <c r="BK754" s="218">
        <f>ROUND(I754*H754,2)</f>
        <v>0</v>
      </c>
      <c r="BL754" s="18" t="s">
        <v>303</v>
      </c>
      <c r="BM754" s="217" t="s">
        <v>948</v>
      </c>
    </row>
    <row r="755" spans="2:51" s="13" customFormat="1" ht="12">
      <c r="B755" s="219"/>
      <c r="C755" s="220"/>
      <c r="D755" s="221" t="s">
        <v>162</v>
      </c>
      <c r="E755" s="222" t="s">
        <v>1</v>
      </c>
      <c r="F755" s="223" t="s">
        <v>949</v>
      </c>
      <c r="G755" s="220"/>
      <c r="H755" s="222" t="s">
        <v>1</v>
      </c>
      <c r="I755" s="224"/>
      <c r="J755" s="220"/>
      <c r="K755" s="220"/>
      <c r="L755" s="225"/>
      <c r="M755" s="226"/>
      <c r="N755" s="227"/>
      <c r="O755" s="227"/>
      <c r="P755" s="227"/>
      <c r="Q755" s="227"/>
      <c r="R755" s="227"/>
      <c r="S755" s="227"/>
      <c r="T755" s="228"/>
      <c r="AT755" s="229" t="s">
        <v>162</v>
      </c>
      <c r="AU755" s="229" t="s">
        <v>85</v>
      </c>
      <c r="AV755" s="13" t="s">
        <v>83</v>
      </c>
      <c r="AW755" s="13" t="s">
        <v>31</v>
      </c>
      <c r="AX755" s="13" t="s">
        <v>75</v>
      </c>
      <c r="AY755" s="229" t="s">
        <v>153</v>
      </c>
    </row>
    <row r="756" spans="2:51" s="14" customFormat="1" ht="12">
      <c r="B756" s="230"/>
      <c r="C756" s="231"/>
      <c r="D756" s="221" t="s">
        <v>162</v>
      </c>
      <c r="E756" s="232" t="s">
        <v>1</v>
      </c>
      <c r="F756" s="233" t="s">
        <v>950</v>
      </c>
      <c r="G756" s="231"/>
      <c r="H756" s="234">
        <v>15.12</v>
      </c>
      <c r="I756" s="235"/>
      <c r="J756" s="231"/>
      <c r="K756" s="231"/>
      <c r="L756" s="236"/>
      <c r="M756" s="237"/>
      <c r="N756" s="238"/>
      <c r="O756" s="238"/>
      <c r="P756" s="238"/>
      <c r="Q756" s="238"/>
      <c r="R756" s="238"/>
      <c r="S756" s="238"/>
      <c r="T756" s="239"/>
      <c r="AT756" s="240" t="s">
        <v>162</v>
      </c>
      <c r="AU756" s="240" t="s">
        <v>85</v>
      </c>
      <c r="AV756" s="14" t="s">
        <v>85</v>
      </c>
      <c r="AW756" s="14" t="s">
        <v>31</v>
      </c>
      <c r="AX756" s="14" t="s">
        <v>83</v>
      </c>
      <c r="AY756" s="240" t="s">
        <v>153</v>
      </c>
    </row>
    <row r="757" spans="1:65" s="2" customFormat="1" ht="33" customHeight="1">
      <c r="A757" s="35"/>
      <c r="B757" s="36"/>
      <c r="C757" s="205" t="s">
        <v>951</v>
      </c>
      <c r="D757" s="205" t="s">
        <v>156</v>
      </c>
      <c r="E757" s="206" t="s">
        <v>952</v>
      </c>
      <c r="F757" s="207" t="s">
        <v>953</v>
      </c>
      <c r="G757" s="208" t="s">
        <v>187</v>
      </c>
      <c r="H757" s="209">
        <v>15.12</v>
      </c>
      <c r="I757" s="210"/>
      <c r="J757" s="211">
        <f>ROUND(I757*H757,2)</f>
        <v>0</v>
      </c>
      <c r="K757" s="212"/>
      <c r="L757" s="40"/>
      <c r="M757" s="213" t="s">
        <v>1</v>
      </c>
      <c r="N757" s="214" t="s">
        <v>40</v>
      </c>
      <c r="O757" s="72"/>
      <c r="P757" s="215">
        <f>O757*H757</f>
        <v>0</v>
      </c>
      <c r="Q757" s="215">
        <v>0</v>
      </c>
      <c r="R757" s="215">
        <f>Q757*H757</f>
        <v>0</v>
      </c>
      <c r="S757" s="215">
        <v>0</v>
      </c>
      <c r="T757" s="216">
        <f>S757*H757</f>
        <v>0</v>
      </c>
      <c r="U757" s="35"/>
      <c r="V757" s="35"/>
      <c r="W757" s="35"/>
      <c r="X757" s="35"/>
      <c r="Y757" s="35"/>
      <c r="Z757" s="35"/>
      <c r="AA757" s="35"/>
      <c r="AB757" s="35"/>
      <c r="AC757" s="35"/>
      <c r="AD757" s="35"/>
      <c r="AE757" s="35"/>
      <c r="AR757" s="217" t="s">
        <v>303</v>
      </c>
      <c r="AT757" s="217" t="s">
        <v>156</v>
      </c>
      <c r="AU757" s="217" t="s">
        <v>85</v>
      </c>
      <c r="AY757" s="18" t="s">
        <v>153</v>
      </c>
      <c r="BE757" s="218">
        <f>IF(N757="základní",J757,0)</f>
        <v>0</v>
      </c>
      <c r="BF757" s="218">
        <f>IF(N757="snížená",J757,0)</f>
        <v>0</v>
      </c>
      <c r="BG757" s="218">
        <f>IF(N757="zákl. přenesená",J757,0)</f>
        <v>0</v>
      </c>
      <c r="BH757" s="218">
        <f>IF(N757="sníž. přenesená",J757,0)</f>
        <v>0</v>
      </c>
      <c r="BI757" s="218">
        <f>IF(N757="nulová",J757,0)</f>
        <v>0</v>
      </c>
      <c r="BJ757" s="18" t="s">
        <v>83</v>
      </c>
      <c r="BK757" s="218">
        <f>ROUND(I757*H757,2)</f>
        <v>0</v>
      </c>
      <c r="BL757" s="18" t="s">
        <v>303</v>
      </c>
      <c r="BM757" s="217" t="s">
        <v>954</v>
      </c>
    </row>
    <row r="758" spans="2:51" s="13" customFormat="1" ht="12">
      <c r="B758" s="219"/>
      <c r="C758" s="220"/>
      <c r="D758" s="221" t="s">
        <v>162</v>
      </c>
      <c r="E758" s="222" t="s">
        <v>1</v>
      </c>
      <c r="F758" s="223" t="s">
        <v>955</v>
      </c>
      <c r="G758" s="220"/>
      <c r="H758" s="222" t="s">
        <v>1</v>
      </c>
      <c r="I758" s="224"/>
      <c r="J758" s="220"/>
      <c r="K758" s="220"/>
      <c r="L758" s="225"/>
      <c r="M758" s="226"/>
      <c r="N758" s="227"/>
      <c r="O758" s="227"/>
      <c r="P758" s="227"/>
      <c r="Q758" s="227"/>
      <c r="R758" s="227"/>
      <c r="S758" s="227"/>
      <c r="T758" s="228"/>
      <c r="AT758" s="229" t="s">
        <v>162</v>
      </c>
      <c r="AU758" s="229" t="s">
        <v>85</v>
      </c>
      <c r="AV758" s="13" t="s">
        <v>83</v>
      </c>
      <c r="AW758" s="13" t="s">
        <v>31</v>
      </c>
      <c r="AX758" s="13" t="s">
        <v>75</v>
      </c>
      <c r="AY758" s="229" t="s">
        <v>153</v>
      </c>
    </row>
    <row r="759" spans="2:51" s="14" customFormat="1" ht="12">
      <c r="B759" s="230"/>
      <c r="C759" s="231"/>
      <c r="D759" s="221" t="s">
        <v>162</v>
      </c>
      <c r="E759" s="232" t="s">
        <v>1</v>
      </c>
      <c r="F759" s="233" t="s">
        <v>956</v>
      </c>
      <c r="G759" s="231"/>
      <c r="H759" s="234">
        <v>15.12</v>
      </c>
      <c r="I759" s="235"/>
      <c r="J759" s="231"/>
      <c r="K759" s="231"/>
      <c r="L759" s="236"/>
      <c r="M759" s="237"/>
      <c r="N759" s="238"/>
      <c r="O759" s="238"/>
      <c r="P759" s="238"/>
      <c r="Q759" s="238"/>
      <c r="R759" s="238"/>
      <c r="S759" s="238"/>
      <c r="T759" s="239"/>
      <c r="AT759" s="240" t="s">
        <v>162</v>
      </c>
      <c r="AU759" s="240" t="s">
        <v>85</v>
      </c>
      <c r="AV759" s="14" t="s">
        <v>85</v>
      </c>
      <c r="AW759" s="14" t="s">
        <v>31</v>
      </c>
      <c r="AX759" s="14" t="s">
        <v>83</v>
      </c>
      <c r="AY759" s="240" t="s">
        <v>153</v>
      </c>
    </row>
    <row r="760" spans="1:65" s="2" customFormat="1" ht="33" customHeight="1">
      <c r="A760" s="35"/>
      <c r="B760" s="36"/>
      <c r="C760" s="205" t="s">
        <v>957</v>
      </c>
      <c r="D760" s="205" t="s">
        <v>156</v>
      </c>
      <c r="E760" s="206" t="s">
        <v>958</v>
      </c>
      <c r="F760" s="207" t="s">
        <v>959</v>
      </c>
      <c r="G760" s="208" t="s">
        <v>652</v>
      </c>
      <c r="H760" s="209">
        <v>20</v>
      </c>
      <c r="I760" s="210"/>
      <c r="J760" s="211">
        <f>ROUND(I760*H760,2)</f>
        <v>0</v>
      </c>
      <c r="K760" s="212"/>
      <c r="L760" s="40"/>
      <c r="M760" s="213" t="s">
        <v>1</v>
      </c>
      <c r="N760" s="214" t="s">
        <v>40</v>
      </c>
      <c r="O760" s="72"/>
      <c r="P760" s="215">
        <f>O760*H760</f>
        <v>0</v>
      </c>
      <c r="Q760" s="215">
        <v>0</v>
      </c>
      <c r="R760" s="215">
        <f>Q760*H760</f>
        <v>0</v>
      </c>
      <c r="S760" s="215">
        <v>0</v>
      </c>
      <c r="T760" s="216">
        <f>S760*H760</f>
        <v>0</v>
      </c>
      <c r="U760" s="35"/>
      <c r="V760" s="35"/>
      <c r="W760" s="35"/>
      <c r="X760" s="35"/>
      <c r="Y760" s="35"/>
      <c r="Z760" s="35"/>
      <c r="AA760" s="35"/>
      <c r="AB760" s="35"/>
      <c r="AC760" s="35"/>
      <c r="AD760" s="35"/>
      <c r="AE760" s="35"/>
      <c r="AR760" s="217" t="s">
        <v>303</v>
      </c>
      <c r="AT760" s="217" t="s">
        <v>156</v>
      </c>
      <c r="AU760" s="217" t="s">
        <v>85</v>
      </c>
      <c r="AY760" s="18" t="s">
        <v>153</v>
      </c>
      <c r="BE760" s="218">
        <f>IF(N760="základní",J760,0)</f>
        <v>0</v>
      </c>
      <c r="BF760" s="218">
        <f>IF(N760="snížená",J760,0)</f>
        <v>0</v>
      </c>
      <c r="BG760" s="218">
        <f>IF(N760="zákl. přenesená",J760,0)</f>
        <v>0</v>
      </c>
      <c r="BH760" s="218">
        <f>IF(N760="sníž. přenesená",J760,0)</f>
        <v>0</v>
      </c>
      <c r="BI760" s="218">
        <f>IF(N760="nulová",J760,0)</f>
        <v>0</v>
      </c>
      <c r="BJ760" s="18" t="s">
        <v>83</v>
      </c>
      <c r="BK760" s="218">
        <f>ROUND(I760*H760,2)</f>
        <v>0</v>
      </c>
      <c r="BL760" s="18" t="s">
        <v>303</v>
      </c>
      <c r="BM760" s="217" t="s">
        <v>960</v>
      </c>
    </row>
    <row r="761" spans="2:51" s="14" customFormat="1" ht="12">
      <c r="B761" s="230"/>
      <c r="C761" s="231"/>
      <c r="D761" s="221" t="s">
        <v>162</v>
      </c>
      <c r="E761" s="232" t="s">
        <v>1</v>
      </c>
      <c r="F761" s="233" t="s">
        <v>961</v>
      </c>
      <c r="G761" s="231"/>
      <c r="H761" s="234">
        <v>8</v>
      </c>
      <c r="I761" s="235"/>
      <c r="J761" s="231"/>
      <c r="K761" s="231"/>
      <c r="L761" s="236"/>
      <c r="M761" s="237"/>
      <c r="N761" s="238"/>
      <c r="O761" s="238"/>
      <c r="P761" s="238"/>
      <c r="Q761" s="238"/>
      <c r="R761" s="238"/>
      <c r="S761" s="238"/>
      <c r="T761" s="239"/>
      <c r="AT761" s="240" t="s">
        <v>162</v>
      </c>
      <c r="AU761" s="240" t="s">
        <v>85</v>
      </c>
      <c r="AV761" s="14" t="s">
        <v>85</v>
      </c>
      <c r="AW761" s="14" t="s">
        <v>31</v>
      </c>
      <c r="AX761" s="14" t="s">
        <v>75</v>
      </c>
      <c r="AY761" s="240" t="s">
        <v>153</v>
      </c>
    </row>
    <row r="762" spans="2:51" s="14" customFormat="1" ht="12">
      <c r="B762" s="230"/>
      <c r="C762" s="231"/>
      <c r="D762" s="221" t="s">
        <v>162</v>
      </c>
      <c r="E762" s="232" t="s">
        <v>1</v>
      </c>
      <c r="F762" s="233" t="s">
        <v>962</v>
      </c>
      <c r="G762" s="231"/>
      <c r="H762" s="234">
        <v>12</v>
      </c>
      <c r="I762" s="235"/>
      <c r="J762" s="231"/>
      <c r="K762" s="231"/>
      <c r="L762" s="236"/>
      <c r="M762" s="237"/>
      <c r="N762" s="238"/>
      <c r="O762" s="238"/>
      <c r="P762" s="238"/>
      <c r="Q762" s="238"/>
      <c r="R762" s="238"/>
      <c r="S762" s="238"/>
      <c r="T762" s="239"/>
      <c r="AT762" s="240" t="s">
        <v>162</v>
      </c>
      <c r="AU762" s="240" t="s">
        <v>85</v>
      </c>
      <c r="AV762" s="14" t="s">
        <v>85</v>
      </c>
      <c r="AW762" s="14" t="s">
        <v>31</v>
      </c>
      <c r="AX762" s="14" t="s">
        <v>75</v>
      </c>
      <c r="AY762" s="240" t="s">
        <v>153</v>
      </c>
    </row>
    <row r="763" spans="2:51" s="15" customFormat="1" ht="12">
      <c r="B763" s="241"/>
      <c r="C763" s="242"/>
      <c r="D763" s="221" t="s">
        <v>162</v>
      </c>
      <c r="E763" s="243" t="s">
        <v>1</v>
      </c>
      <c r="F763" s="244" t="s">
        <v>169</v>
      </c>
      <c r="G763" s="242"/>
      <c r="H763" s="245">
        <v>20</v>
      </c>
      <c r="I763" s="246"/>
      <c r="J763" s="242"/>
      <c r="K763" s="242"/>
      <c r="L763" s="247"/>
      <c r="M763" s="248"/>
      <c r="N763" s="249"/>
      <c r="O763" s="249"/>
      <c r="P763" s="249"/>
      <c r="Q763" s="249"/>
      <c r="R763" s="249"/>
      <c r="S763" s="249"/>
      <c r="T763" s="250"/>
      <c r="AT763" s="251" t="s">
        <v>162</v>
      </c>
      <c r="AU763" s="251" t="s">
        <v>85</v>
      </c>
      <c r="AV763" s="15" t="s">
        <v>160</v>
      </c>
      <c r="AW763" s="15" t="s">
        <v>31</v>
      </c>
      <c r="AX763" s="15" t="s">
        <v>83</v>
      </c>
      <c r="AY763" s="251" t="s">
        <v>153</v>
      </c>
    </row>
    <row r="764" spans="1:65" s="2" customFormat="1" ht="33" customHeight="1">
      <c r="A764" s="35"/>
      <c r="B764" s="36"/>
      <c r="C764" s="205" t="s">
        <v>963</v>
      </c>
      <c r="D764" s="205" t="s">
        <v>156</v>
      </c>
      <c r="E764" s="206" t="s">
        <v>964</v>
      </c>
      <c r="F764" s="207" t="s">
        <v>965</v>
      </c>
      <c r="G764" s="208" t="s">
        <v>652</v>
      </c>
      <c r="H764" s="209">
        <v>1</v>
      </c>
      <c r="I764" s="210"/>
      <c r="J764" s="211">
        <f>ROUND(I764*H764,2)</f>
        <v>0</v>
      </c>
      <c r="K764" s="212"/>
      <c r="L764" s="40"/>
      <c r="M764" s="213" t="s">
        <v>1</v>
      </c>
      <c r="N764" s="214" t="s">
        <v>40</v>
      </c>
      <c r="O764" s="72"/>
      <c r="P764" s="215">
        <f>O764*H764</f>
        <v>0</v>
      </c>
      <c r="Q764" s="215">
        <v>0</v>
      </c>
      <c r="R764" s="215">
        <f>Q764*H764</f>
        <v>0</v>
      </c>
      <c r="S764" s="215">
        <v>0</v>
      </c>
      <c r="T764" s="216">
        <f>S764*H764</f>
        <v>0</v>
      </c>
      <c r="U764" s="35"/>
      <c r="V764" s="35"/>
      <c r="W764" s="35"/>
      <c r="X764" s="35"/>
      <c r="Y764" s="35"/>
      <c r="Z764" s="35"/>
      <c r="AA764" s="35"/>
      <c r="AB764" s="35"/>
      <c r="AC764" s="35"/>
      <c r="AD764" s="35"/>
      <c r="AE764" s="35"/>
      <c r="AR764" s="217" t="s">
        <v>303</v>
      </c>
      <c r="AT764" s="217" t="s">
        <v>156</v>
      </c>
      <c r="AU764" s="217" t="s">
        <v>85</v>
      </c>
      <c r="AY764" s="18" t="s">
        <v>153</v>
      </c>
      <c r="BE764" s="218">
        <f>IF(N764="základní",J764,0)</f>
        <v>0</v>
      </c>
      <c r="BF764" s="218">
        <f>IF(N764="snížená",J764,0)</f>
        <v>0</v>
      </c>
      <c r="BG764" s="218">
        <f>IF(N764="zákl. přenesená",J764,0)</f>
        <v>0</v>
      </c>
      <c r="BH764" s="218">
        <f>IF(N764="sníž. přenesená",J764,0)</f>
        <v>0</v>
      </c>
      <c r="BI764" s="218">
        <f>IF(N764="nulová",J764,0)</f>
        <v>0</v>
      </c>
      <c r="BJ764" s="18" t="s">
        <v>83</v>
      </c>
      <c r="BK764" s="218">
        <f>ROUND(I764*H764,2)</f>
        <v>0</v>
      </c>
      <c r="BL764" s="18" t="s">
        <v>303</v>
      </c>
      <c r="BM764" s="217" t="s">
        <v>966</v>
      </c>
    </row>
    <row r="765" spans="2:51" s="14" customFormat="1" ht="12">
      <c r="B765" s="230"/>
      <c r="C765" s="231"/>
      <c r="D765" s="221" t="s">
        <v>162</v>
      </c>
      <c r="E765" s="232" t="s">
        <v>1</v>
      </c>
      <c r="F765" s="233" t="s">
        <v>967</v>
      </c>
      <c r="G765" s="231"/>
      <c r="H765" s="234">
        <v>1</v>
      </c>
      <c r="I765" s="235"/>
      <c r="J765" s="231"/>
      <c r="K765" s="231"/>
      <c r="L765" s="236"/>
      <c r="M765" s="237"/>
      <c r="N765" s="238"/>
      <c r="O765" s="238"/>
      <c r="P765" s="238"/>
      <c r="Q765" s="238"/>
      <c r="R765" s="238"/>
      <c r="S765" s="238"/>
      <c r="T765" s="239"/>
      <c r="AT765" s="240" t="s">
        <v>162</v>
      </c>
      <c r="AU765" s="240" t="s">
        <v>85</v>
      </c>
      <c r="AV765" s="14" t="s">
        <v>85</v>
      </c>
      <c r="AW765" s="14" t="s">
        <v>31</v>
      </c>
      <c r="AX765" s="14" t="s">
        <v>83</v>
      </c>
      <c r="AY765" s="240" t="s">
        <v>153</v>
      </c>
    </row>
    <row r="766" spans="1:65" s="2" customFormat="1" ht="16.5" customHeight="1">
      <c r="A766" s="35"/>
      <c r="B766" s="36"/>
      <c r="C766" s="263" t="s">
        <v>968</v>
      </c>
      <c r="D766" s="263" t="s">
        <v>304</v>
      </c>
      <c r="E766" s="264" t="s">
        <v>969</v>
      </c>
      <c r="F766" s="265" t="s">
        <v>970</v>
      </c>
      <c r="G766" s="266" t="s">
        <v>276</v>
      </c>
      <c r="H766" s="267">
        <v>0.91</v>
      </c>
      <c r="I766" s="268"/>
      <c r="J766" s="269">
        <f>ROUND(I766*H766,2)</f>
        <v>0</v>
      </c>
      <c r="K766" s="270"/>
      <c r="L766" s="271"/>
      <c r="M766" s="272" t="s">
        <v>1</v>
      </c>
      <c r="N766" s="273" t="s">
        <v>40</v>
      </c>
      <c r="O766" s="72"/>
      <c r="P766" s="215">
        <f>O766*H766</f>
        <v>0</v>
      </c>
      <c r="Q766" s="215">
        <v>0.0015</v>
      </c>
      <c r="R766" s="215">
        <f>Q766*H766</f>
        <v>0.0013650000000000001</v>
      </c>
      <c r="S766" s="215">
        <v>0</v>
      </c>
      <c r="T766" s="216">
        <f>S766*H766</f>
        <v>0</v>
      </c>
      <c r="U766" s="35"/>
      <c r="V766" s="35"/>
      <c r="W766" s="35"/>
      <c r="X766" s="35"/>
      <c r="Y766" s="35"/>
      <c r="Z766" s="35"/>
      <c r="AA766" s="35"/>
      <c r="AB766" s="35"/>
      <c r="AC766" s="35"/>
      <c r="AD766" s="35"/>
      <c r="AE766" s="35"/>
      <c r="AR766" s="217" t="s">
        <v>441</v>
      </c>
      <c r="AT766" s="217" t="s">
        <v>304</v>
      </c>
      <c r="AU766" s="217" t="s">
        <v>85</v>
      </c>
      <c r="AY766" s="18" t="s">
        <v>153</v>
      </c>
      <c r="BE766" s="218">
        <f>IF(N766="základní",J766,0)</f>
        <v>0</v>
      </c>
      <c r="BF766" s="218">
        <f>IF(N766="snížená",J766,0)</f>
        <v>0</v>
      </c>
      <c r="BG766" s="218">
        <f>IF(N766="zákl. přenesená",J766,0)</f>
        <v>0</v>
      </c>
      <c r="BH766" s="218">
        <f>IF(N766="sníž. přenesená",J766,0)</f>
        <v>0</v>
      </c>
      <c r="BI766" s="218">
        <f>IF(N766="nulová",J766,0)</f>
        <v>0</v>
      </c>
      <c r="BJ766" s="18" t="s">
        <v>83</v>
      </c>
      <c r="BK766" s="218">
        <f>ROUND(I766*H766,2)</f>
        <v>0</v>
      </c>
      <c r="BL766" s="18" t="s">
        <v>303</v>
      </c>
      <c r="BM766" s="217" t="s">
        <v>971</v>
      </c>
    </row>
    <row r="767" spans="1:65" s="2" customFormat="1" ht="16.5" customHeight="1">
      <c r="A767" s="35"/>
      <c r="B767" s="36"/>
      <c r="C767" s="263" t="s">
        <v>972</v>
      </c>
      <c r="D767" s="263" t="s">
        <v>304</v>
      </c>
      <c r="E767" s="264" t="s">
        <v>973</v>
      </c>
      <c r="F767" s="265" t="s">
        <v>974</v>
      </c>
      <c r="G767" s="266" t="s">
        <v>577</v>
      </c>
      <c r="H767" s="267">
        <v>1</v>
      </c>
      <c r="I767" s="268"/>
      <c r="J767" s="269">
        <f>ROUND(I767*H767,2)</f>
        <v>0</v>
      </c>
      <c r="K767" s="270"/>
      <c r="L767" s="271"/>
      <c r="M767" s="272" t="s">
        <v>1</v>
      </c>
      <c r="N767" s="273" t="s">
        <v>40</v>
      </c>
      <c r="O767" s="72"/>
      <c r="P767" s="215">
        <f>O767*H767</f>
        <v>0</v>
      </c>
      <c r="Q767" s="215">
        <v>0.0002</v>
      </c>
      <c r="R767" s="215">
        <f>Q767*H767</f>
        <v>0.0002</v>
      </c>
      <c r="S767" s="215">
        <v>0</v>
      </c>
      <c r="T767" s="216">
        <f>S767*H767</f>
        <v>0</v>
      </c>
      <c r="U767" s="35"/>
      <c r="V767" s="35"/>
      <c r="W767" s="35"/>
      <c r="X767" s="35"/>
      <c r="Y767" s="35"/>
      <c r="Z767" s="35"/>
      <c r="AA767" s="35"/>
      <c r="AB767" s="35"/>
      <c r="AC767" s="35"/>
      <c r="AD767" s="35"/>
      <c r="AE767" s="35"/>
      <c r="AR767" s="217" t="s">
        <v>441</v>
      </c>
      <c r="AT767" s="217" t="s">
        <v>304</v>
      </c>
      <c r="AU767" s="217" t="s">
        <v>85</v>
      </c>
      <c r="AY767" s="18" t="s">
        <v>153</v>
      </c>
      <c r="BE767" s="218">
        <f>IF(N767="základní",J767,0)</f>
        <v>0</v>
      </c>
      <c r="BF767" s="218">
        <f>IF(N767="snížená",J767,0)</f>
        <v>0</v>
      </c>
      <c r="BG767" s="218">
        <f>IF(N767="zákl. přenesená",J767,0)</f>
        <v>0</v>
      </c>
      <c r="BH767" s="218">
        <f>IF(N767="sníž. přenesená",J767,0)</f>
        <v>0</v>
      </c>
      <c r="BI767" s="218">
        <f>IF(N767="nulová",J767,0)</f>
        <v>0</v>
      </c>
      <c r="BJ767" s="18" t="s">
        <v>83</v>
      </c>
      <c r="BK767" s="218">
        <f>ROUND(I767*H767,2)</f>
        <v>0</v>
      </c>
      <c r="BL767" s="18" t="s">
        <v>303</v>
      </c>
      <c r="BM767" s="217" t="s">
        <v>975</v>
      </c>
    </row>
    <row r="768" spans="1:65" s="2" customFormat="1" ht="33" customHeight="1">
      <c r="A768" s="35"/>
      <c r="B768" s="36"/>
      <c r="C768" s="205" t="s">
        <v>976</v>
      </c>
      <c r="D768" s="205" t="s">
        <v>156</v>
      </c>
      <c r="E768" s="206" t="s">
        <v>977</v>
      </c>
      <c r="F768" s="207" t="s">
        <v>978</v>
      </c>
      <c r="G768" s="208" t="s">
        <v>652</v>
      </c>
      <c r="H768" s="209">
        <v>6</v>
      </c>
      <c r="I768" s="210"/>
      <c r="J768" s="211">
        <f>ROUND(I768*H768,2)</f>
        <v>0</v>
      </c>
      <c r="K768" s="212"/>
      <c r="L768" s="40"/>
      <c r="M768" s="213" t="s">
        <v>1</v>
      </c>
      <c r="N768" s="214" t="s">
        <v>40</v>
      </c>
      <c r="O768" s="72"/>
      <c r="P768" s="215">
        <f>O768*H768</f>
        <v>0</v>
      </c>
      <c r="Q768" s="215">
        <v>0</v>
      </c>
      <c r="R768" s="215">
        <f>Q768*H768</f>
        <v>0</v>
      </c>
      <c r="S768" s="215">
        <v>0</v>
      </c>
      <c r="T768" s="216">
        <f>S768*H768</f>
        <v>0</v>
      </c>
      <c r="U768" s="35"/>
      <c r="V768" s="35"/>
      <c r="W768" s="35"/>
      <c r="X768" s="35"/>
      <c r="Y768" s="35"/>
      <c r="Z768" s="35"/>
      <c r="AA768" s="35"/>
      <c r="AB768" s="35"/>
      <c r="AC768" s="35"/>
      <c r="AD768" s="35"/>
      <c r="AE768" s="35"/>
      <c r="AR768" s="217" t="s">
        <v>303</v>
      </c>
      <c r="AT768" s="217" t="s">
        <v>156</v>
      </c>
      <c r="AU768" s="217" t="s">
        <v>85</v>
      </c>
      <c r="AY768" s="18" t="s">
        <v>153</v>
      </c>
      <c r="BE768" s="218">
        <f>IF(N768="základní",J768,0)</f>
        <v>0</v>
      </c>
      <c r="BF768" s="218">
        <f>IF(N768="snížená",J768,0)</f>
        <v>0</v>
      </c>
      <c r="BG768" s="218">
        <f>IF(N768="zákl. přenesená",J768,0)</f>
        <v>0</v>
      </c>
      <c r="BH768" s="218">
        <f>IF(N768="sníž. přenesená",J768,0)</f>
        <v>0</v>
      </c>
      <c r="BI768" s="218">
        <f>IF(N768="nulová",J768,0)</f>
        <v>0</v>
      </c>
      <c r="BJ768" s="18" t="s">
        <v>83</v>
      </c>
      <c r="BK768" s="218">
        <f>ROUND(I768*H768,2)</f>
        <v>0</v>
      </c>
      <c r="BL768" s="18" t="s">
        <v>303</v>
      </c>
      <c r="BM768" s="217" t="s">
        <v>979</v>
      </c>
    </row>
    <row r="769" spans="2:51" s="14" customFormat="1" ht="12">
      <c r="B769" s="230"/>
      <c r="C769" s="231"/>
      <c r="D769" s="221" t="s">
        <v>162</v>
      </c>
      <c r="E769" s="232" t="s">
        <v>1</v>
      </c>
      <c r="F769" s="233" t="s">
        <v>980</v>
      </c>
      <c r="G769" s="231"/>
      <c r="H769" s="234">
        <v>6</v>
      </c>
      <c r="I769" s="235"/>
      <c r="J769" s="231"/>
      <c r="K769" s="231"/>
      <c r="L769" s="236"/>
      <c r="M769" s="237"/>
      <c r="N769" s="238"/>
      <c r="O769" s="238"/>
      <c r="P769" s="238"/>
      <c r="Q769" s="238"/>
      <c r="R769" s="238"/>
      <c r="S769" s="238"/>
      <c r="T769" s="239"/>
      <c r="AT769" s="240" t="s">
        <v>162</v>
      </c>
      <c r="AU769" s="240" t="s">
        <v>85</v>
      </c>
      <c r="AV769" s="14" t="s">
        <v>85</v>
      </c>
      <c r="AW769" s="14" t="s">
        <v>31</v>
      </c>
      <c r="AX769" s="14" t="s">
        <v>83</v>
      </c>
      <c r="AY769" s="240" t="s">
        <v>153</v>
      </c>
    </row>
    <row r="770" spans="1:65" s="2" customFormat="1" ht="16.5" customHeight="1">
      <c r="A770" s="35"/>
      <c r="B770" s="36"/>
      <c r="C770" s="263" t="s">
        <v>981</v>
      </c>
      <c r="D770" s="263" t="s">
        <v>304</v>
      </c>
      <c r="E770" s="264" t="s">
        <v>982</v>
      </c>
      <c r="F770" s="265" t="s">
        <v>983</v>
      </c>
      <c r="G770" s="266" t="s">
        <v>276</v>
      </c>
      <c r="H770" s="267">
        <v>5.7</v>
      </c>
      <c r="I770" s="268"/>
      <c r="J770" s="269">
        <f>ROUND(I770*H770,2)</f>
        <v>0</v>
      </c>
      <c r="K770" s="270"/>
      <c r="L770" s="271"/>
      <c r="M770" s="272" t="s">
        <v>1</v>
      </c>
      <c r="N770" s="273" t="s">
        <v>40</v>
      </c>
      <c r="O770" s="72"/>
      <c r="P770" s="215">
        <f>O770*H770</f>
        <v>0</v>
      </c>
      <c r="Q770" s="215">
        <v>0.003</v>
      </c>
      <c r="R770" s="215">
        <f>Q770*H770</f>
        <v>0.0171</v>
      </c>
      <c r="S770" s="215">
        <v>0</v>
      </c>
      <c r="T770" s="216">
        <f>S770*H770</f>
        <v>0</v>
      </c>
      <c r="U770" s="35"/>
      <c r="V770" s="35"/>
      <c r="W770" s="35"/>
      <c r="X770" s="35"/>
      <c r="Y770" s="35"/>
      <c r="Z770" s="35"/>
      <c r="AA770" s="35"/>
      <c r="AB770" s="35"/>
      <c r="AC770" s="35"/>
      <c r="AD770" s="35"/>
      <c r="AE770" s="35"/>
      <c r="AR770" s="217" t="s">
        <v>441</v>
      </c>
      <c r="AT770" s="217" t="s">
        <v>304</v>
      </c>
      <c r="AU770" s="217" t="s">
        <v>85</v>
      </c>
      <c r="AY770" s="18" t="s">
        <v>153</v>
      </c>
      <c r="BE770" s="218">
        <f>IF(N770="základní",J770,0)</f>
        <v>0</v>
      </c>
      <c r="BF770" s="218">
        <f>IF(N770="snížená",J770,0)</f>
        <v>0</v>
      </c>
      <c r="BG770" s="218">
        <f>IF(N770="zákl. přenesená",J770,0)</f>
        <v>0</v>
      </c>
      <c r="BH770" s="218">
        <f>IF(N770="sníž. přenesená",J770,0)</f>
        <v>0</v>
      </c>
      <c r="BI770" s="218">
        <f>IF(N770="nulová",J770,0)</f>
        <v>0</v>
      </c>
      <c r="BJ770" s="18" t="s">
        <v>83</v>
      </c>
      <c r="BK770" s="218">
        <f>ROUND(I770*H770,2)</f>
        <v>0</v>
      </c>
      <c r="BL770" s="18" t="s">
        <v>303</v>
      </c>
      <c r="BM770" s="217" t="s">
        <v>984</v>
      </c>
    </row>
    <row r="771" spans="2:51" s="14" customFormat="1" ht="12">
      <c r="B771" s="230"/>
      <c r="C771" s="231"/>
      <c r="D771" s="221" t="s">
        <v>162</v>
      </c>
      <c r="E771" s="232" t="s">
        <v>1</v>
      </c>
      <c r="F771" s="233" t="s">
        <v>859</v>
      </c>
      <c r="G771" s="231"/>
      <c r="H771" s="234">
        <v>5.7</v>
      </c>
      <c r="I771" s="235"/>
      <c r="J771" s="231"/>
      <c r="K771" s="231"/>
      <c r="L771" s="236"/>
      <c r="M771" s="237"/>
      <c r="N771" s="238"/>
      <c r="O771" s="238"/>
      <c r="P771" s="238"/>
      <c r="Q771" s="238"/>
      <c r="R771" s="238"/>
      <c r="S771" s="238"/>
      <c r="T771" s="239"/>
      <c r="AT771" s="240" t="s">
        <v>162</v>
      </c>
      <c r="AU771" s="240" t="s">
        <v>85</v>
      </c>
      <c r="AV771" s="14" t="s">
        <v>85</v>
      </c>
      <c r="AW771" s="14" t="s">
        <v>31</v>
      </c>
      <c r="AX771" s="14" t="s">
        <v>83</v>
      </c>
      <c r="AY771" s="240" t="s">
        <v>153</v>
      </c>
    </row>
    <row r="772" spans="1:65" s="2" customFormat="1" ht="16.5" customHeight="1">
      <c r="A772" s="35"/>
      <c r="B772" s="36"/>
      <c r="C772" s="263" t="s">
        <v>985</v>
      </c>
      <c r="D772" s="263" t="s">
        <v>304</v>
      </c>
      <c r="E772" s="264" t="s">
        <v>973</v>
      </c>
      <c r="F772" s="265" t="s">
        <v>974</v>
      </c>
      <c r="G772" s="266" t="s">
        <v>577</v>
      </c>
      <c r="H772" s="267">
        <v>6</v>
      </c>
      <c r="I772" s="268"/>
      <c r="J772" s="269">
        <f>ROUND(I772*H772,2)</f>
        <v>0</v>
      </c>
      <c r="K772" s="270"/>
      <c r="L772" s="271"/>
      <c r="M772" s="272" t="s">
        <v>1</v>
      </c>
      <c r="N772" s="273" t="s">
        <v>40</v>
      </c>
      <c r="O772" s="72"/>
      <c r="P772" s="215">
        <f>O772*H772</f>
        <v>0</v>
      </c>
      <c r="Q772" s="215">
        <v>0.0002</v>
      </c>
      <c r="R772" s="215">
        <f>Q772*H772</f>
        <v>0.0012000000000000001</v>
      </c>
      <c r="S772" s="215">
        <v>0</v>
      </c>
      <c r="T772" s="216">
        <f>S772*H772</f>
        <v>0</v>
      </c>
      <c r="U772" s="35"/>
      <c r="V772" s="35"/>
      <c r="W772" s="35"/>
      <c r="X772" s="35"/>
      <c r="Y772" s="35"/>
      <c r="Z772" s="35"/>
      <c r="AA772" s="35"/>
      <c r="AB772" s="35"/>
      <c r="AC772" s="35"/>
      <c r="AD772" s="35"/>
      <c r="AE772" s="35"/>
      <c r="AR772" s="217" t="s">
        <v>441</v>
      </c>
      <c r="AT772" s="217" t="s">
        <v>304</v>
      </c>
      <c r="AU772" s="217" t="s">
        <v>85</v>
      </c>
      <c r="AY772" s="18" t="s">
        <v>153</v>
      </c>
      <c r="BE772" s="218">
        <f>IF(N772="základní",J772,0)</f>
        <v>0</v>
      </c>
      <c r="BF772" s="218">
        <f>IF(N772="snížená",J772,0)</f>
        <v>0</v>
      </c>
      <c r="BG772" s="218">
        <f>IF(N772="zákl. přenesená",J772,0)</f>
        <v>0</v>
      </c>
      <c r="BH772" s="218">
        <f>IF(N772="sníž. přenesená",J772,0)</f>
        <v>0</v>
      </c>
      <c r="BI772" s="218">
        <f>IF(N772="nulová",J772,0)</f>
        <v>0</v>
      </c>
      <c r="BJ772" s="18" t="s">
        <v>83</v>
      </c>
      <c r="BK772" s="218">
        <f>ROUND(I772*H772,2)</f>
        <v>0</v>
      </c>
      <c r="BL772" s="18" t="s">
        <v>303</v>
      </c>
      <c r="BM772" s="217" t="s">
        <v>986</v>
      </c>
    </row>
    <row r="773" spans="1:65" s="2" customFormat="1" ht="33" customHeight="1">
      <c r="A773" s="35"/>
      <c r="B773" s="36"/>
      <c r="C773" s="205" t="s">
        <v>987</v>
      </c>
      <c r="D773" s="205" t="s">
        <v>156</v>
      </c>
      <c r="E773" s="206" t="s">
        <v>988</v>
      </c>
      <c r="F773" s="207" t="s">
        <v>989</v>
      </c>
      <c r="G773" s="208" t="s">
        <v>652</v>
      </c>
      <c r="H773" s="209">
        <v>1</v>
      </c>
      <c r="I773" s="210"/>
      <c r="J773" s="211">
        <f>ROUND(I773*H773,2)</f>
        <v>0</v>
      </c>
      <c r="K773" s="212"/>
      <c r="L773" s="40"/>
      <c r="M773" s="213" t="s">
        <v>1</v>
      </c>
      <c r="N773" s="214" t="s">
        <v>40</v>
      </c>
      <c r="O773" s="72"/>
      <c r="P773" s="215">
        <f>O773*H773</f>
        <v>0</v>
      </c>
      <c r="Q773" s="215">
        <v>0</v>
      </c>
      <c r="R773" s="215">
        <f>Q773*H773</f>
        <v>0</v>
      </c>
      <c r="S773" s="215">
        <v>0</v>
      </c>
      <c r="T773" s="216">
        <f>S773*H773</f>
        <v>0</v>
      </c>
      <c r="U773" s="35"/>
      <c r="V773" s="35"/>
      <c r="W773" s="35"/>
      <c r="X773" s="35"/>
      <c r="Y773" s="35"/>
      <c r="Z773" s="35"/>
      <c r="AA773" s="35"/>
      <c r="AB773" s="35"/>
      <c r="AC773" s="35"/>
      <c r="AD773" s="35"/>
      <c r="AE773" s="35"/>
      <c r="AR773" s="217" t="s">
        <v>303</v>
      </c>
      <c r="AT773" s="217" t="s">
        <v>156</v>
      </c>
      <c r="AU773" s="217" t="s">
        <v>85</v>
      </c>
      <c r="AY773" s="18" t="s">
        <v>153</v>
      </c>
      <c r="BE773" s="218">
        <f>IF(N773="základní",J773,0)</f>
        <v>0</v>
      </c>
      <c r="BF773" s="218">
        <f>IF(N773="snížená",J773,0)</f>
        <v>0</v>
      </c>
      <c r="BG773" s="218">
        <f>IF(N773="zákl. přenesená",J773,0)</f>
        <v>0</v>
      </c>
      <c r="BH773" s="218">
        <f>IF(N773="sníž. přenesená",J773,0)</f>
        <v>0</v>
      </c>
      <c r="BI773" s="218">
        <f>IF(N773="nulová",J773,0)</f>
        <v>0</v>
      </c>
      <c r="BJ773" s="18" t="s">
        <v>83</v>
      </c>
      <c r="BK773" s="218">
        <f>ROUND(I773*H773,2)</f>
        <v>0</v>
      </c>
      <c r="BL773" s="18" t="s">
        <v>303</v>
      </c>
      <c r="BM773" s="217" t="s">
        <v>990</v>
      </c>
    </row>
    <row r="774" spans="2:51" s="14" customFormat="1" ht="12">
      <c r="B774" s="230"/>
      <c r="C774" s="231"/>
      <c r="D774" s="221" t="s">
        <v>162</v>
      </c>
      <c r="E774" s="232" t="s">
        <v>1</v>
      </c>
      <c r="F774" s="233" t="s">
        <v>991</v>
      </c>
      <c r="G774" s="231"/>
      <c r="H774" s="234">
        <v>1</v>
      </c>
      <c r="I774" s="235"/>
      <c r="J774" s="231"/>
      <c r="K774" s="231"/>
      <c r="L774" s="236"/>
      <c r="M774" s="237"/>
      <c r="N774" s="238"/>
      <c r="O774" s="238"/>
      <c r="P774" s="238"/>
      <c r="Q774" s="238"/>
      <c r="R774" s="238"/>
      <c r="S774" s="238"/>
      <c r="T774" s="239"/>
      <c r="AT774" s="240" t="s">
        <v>162</v>
      </c>
      <c r="AU774" s="240" t="s">
        <v>85</v>
      </c>
      <c r="AV774" s="14" t="s">
        <v>85</v>
      </c>
      <c r="AW774" s="14" t="s">
        <v>31</v>
      </c>
      <c r="AX774" s="14" t="s">
        <v>83</v>
      </c>
      <c r="AY774" s="240" t="s">
        <v>153</v>
      </c>
    </row>
    <row r="775" spans="1:65" s="2" customFormat="1" ht="16.5" customHeight="1">
      <c r="A775" s="35"/>
      <c r="B775" s="36"/>
      <c r="C775" s="263" t="s">
        <v>992</v>
      </c>
      <c r="D775" s="263" t="s">
        <v>304</v>
      </c>
      <c r="E775" s="264" t="s">
        <v>993</v>
      </c>
      <c r="F775" s="265" t="s">
        <v>994</v>
      </c>
      <c r="G775" s="266" t="s">
        <v>276</v>
      </c>
      <c r="H775" s="267">
        <v>1.1</v>
      </c>
      <c r="I775" s="268"/>
      <c r="J775" s="269">
        <f>ROUND(I775*H775,2)</f>
        <v>0</v>
      </c>
      <c r="K775" s="270"/>
      <c r="L775" s="271"/>
      <c r="M775" s="272" t="s">
        <v>1</v>
      </c>
      <c r="N775" s="273" t="s">
        <v>40</v>
      </c>
      <c r="O775" s="72"/>
      <c r="P775" s="215">
        <f>O775*H775</f>
        <v>0</v>
      </c>
      <c r="Q775" s="215">
        <v>0.0021</v>
      </c>
      <c r="R775" s="215">
        <f>Q775*H775</f>
        <v>0.00231</v>
      </c>
      <c r="S775" s="215">
        <v>0</v>
      </c>
      <c r="T775" s="216">
        <f>S775*H775</f>
        <v>0</v>
      </c>
      <c r="U775" s="35"/>
      <c r="V775" s="35"/>
      <c r="W775" s="35"/>
      <c r="X775" s="35"/>
      <c r="Y775" s="35"/>
      <c r="Z775" s="35"/>
      <c r="AA775" s="35"/>
      <c r="AB775" s="35"/>
      <c r="AC775" s="35"/>
      <c r="AD775" s="35"/>
      <c r="AE775" s="35"/>
      <c r="AR775" s="217" t="s">
        <v>441</v>
      </c>
      <c r="AT775" s="217" t="s">
        <v>304</v>
      </c>
      <c r="AU775" s="217" t="s">
        <v>85</v>
      </c>
      <c r="AY775" s="18" t="s">
        <v>153</v>
      </c>
      <c r="BE775" s="218">
        <f>IF(N775="základní",J775,0)</f>
        <v>0</v>
      </c>
      <c r="BF775" s="218">
        <f>IF(N775="snížená",J775,0)</f>
        <v>0</v>
      </c>
      <c r="BG775" s="218">
        <f>IF(N775="zákl. přenesená",J775,0)</f>
        <v>0</v>
      </c>
      <c r="BH775" s="218">
        <f>IF(N775="sníž. přenesená",J775,0)</f>
        <v>0</v>
      </c>
      <c r="BI775" s="218">
        <f>IF(N775="nulová",J775,0)</f>
        <v>0</v>
      </c>
      <c r="BJ775" s="18" t="s">
        <v>83</v>
      </c>
      <c r="BK775" s="218">
        <f>ROUND(I775*H775,2)</f>
        <v>0</v>
      </c>
      <c r="BL775" s="18" t="s">
        <v>303</v>
      </c>
      <c r="BM775" s="217" t="s">
        <v>995</v>
      </c>
    </row>
    <row r="776" spans="1:65" s="2" customFormat="1" ht="16.5" customHeight="1">
      <c r="A776" s="35"/>
      <c r="B776" s="36"/>
      <c r="C776" s="263" t="s">
        <v>996</v>
      </c>
      <c r="D776" s="263" t="s">
        <v>304</v>
      </c>
      <c r="E776" s="264" t="s">
        <v>973</v>
      </c>
      <c r="F776" s="265" t="s">
        <v>974</v>
      </c>
      <c r="G776" s="266" t="s">
        <v>577</v>
      </c>
      <c r="H776" s="267">
        <v>1</v>
      </c>
      <c r="I776" s="268"/>
      <c r="J776" s="269">
        <f>ROUND(I776*H776,2)</f>
        <v>0</v>
      </c>
      <c r="K776" s="270"/>
      <c r="L776" s="271"/>
      <c r="M776" s="272" t="s">
        <v>1</v>
      </c>
      <c r="N776" s="273" t="s">
        <v>40</v>
      </c>
      <c r="O776" s="72"/>
      <c r="P776" s="215">
        <f>O776*H776</f>
        <v>0</v>
      </c>
      <c r="Q776" s="215">
        <v>0.0002</v>
      </c>
      <c r="R776" s="215">
        <f>Q776*H776</f>
        <v>0.0002</v>
      </c>
      <c r="S776" s="215">
        <v>0</v>
      </c>
      <c r="T776" s="216">
        <f>S776*H776</f>
        <v>0</v>
      </c>
      <c r="U776" s="35"/>
      <c r="V776" s="35"/>
      <c r="W776" s="35"/>
      <c r="X776" s="35"/>
      <c r="Y776" s="35"/>
      <c r="Z776" s="35"/>
      <c r="AA776" s="35"/>
      <c r="AB776" s="35"/>
      <c r="AC776" s="35"/>
      <c r="AD776" s="35"/>
      <c r="AE776" s="35"/>
      <c r="AR776" s="217" t="s">
        <v>441</v>
      </c>
      <c r="AT776" s="217" t="s">
        <v>304</v>
      </c>
      <c r="AU776" s="217" t="s">
        <v>85</v>
      </c>
      <c r="AY776" s="18" t="s">
        <v>153</v>
      </c>
      <c r="BE776" s="218">
        <f>IF(N776="základní",J776,0)</f>
        <v>0</v>
      </c>
      <c r="BF776" s="218">
        <f>IF(N776="snížená",J776,0)</f>
        <v>0</v>
      </c>
      <c r="BG776" s="218">
        <f>IF(N776="zákl. přenesená",J776,0)</f>
        <v>0</v>
      </c>
      <c r="BH776" s="218">
        <f>IF(N776="sníž. přenesená",J776,0)</f>
        <v>0</v>
      </c>
      <c r="BI776" s="218">
        <f>IF(N776="nulová",J776,0)</f>
        <v>0</v>
      </c>
      <c r="BJ776" s="18" t="s">
        <v>83</v>
      </c>
      <c r="BK776" s="218">
        <f>ROUND(I776*H776,2)</f>
        <v>0</v>
      </c>
      <c r="BL776" s="18" t="s">
        <v>303</v>
      </c>
      <c r="BM776" s="217" t="s">
        <v>997</v>
      </c>
    </row>
    <row r="777" spans="1:65" s="2" customFormat="1" ht="33" customHeight="1">
      <c r="A777" s="35"/>
      <c r="B777" s="36"/>
      <c r="C777" s="205" t="s">
        <v>998</v>
      </c>
      <c r="D777" s="205" t="s">
        <v>156</v>
      </c>
      <c r="E777" s="206" t="s">
        <v>999</v>
      </c>
      <c r="F777" s="207" t="s">
        <v>1000</v>
      </c>
      <c r="G777" s="208" t="s">
        <v>652</v>
      </c>
      <c r="H777" s="209">
        <v>7</v>
      </c>
      <c r="I777" s="210"/>
      <c r="J777" s="211">
        <f>ROUND(I777*H777,2)</f>
        <v>0</v>
      </c>
      <c r="K777" s="212"/>
      <c r="L777" s="40"/>
      <c r="M777" s="213" t="s">
        <v>1</v>
      </c>
      <c r="N777" s="214" t="s">
        <v>40</v>
      </c>
      <c r="O777" s="72"/>
      <c r="P777" s="215">
        <f>O777*H777</f>
        <v>0</v>
      </c>
      <c r="Q777" s="215">
        <v>0</v>
      </c>
      <c r="R777" s="215">
        <f>Q777*H777</f>
        <v>0</v>
      </c>
      <c r="S777" s="215">
        <v>0</v>
      </c>
      <c r="T777" s="216">
        <f>S777*H777</f>
        <v>0</v>
      </c>
      <c r="U777" s="35"/>
      <c r="V777" s="35"/>
      <c r="W777" s="35"/>
      <c r="X777" s="35"/>
      <c r="Y777" s="35"/>
      <c r="Z777" s="35"/>
      <c r="AA777" s="35"/>
      <c r="AB777" s="35"/>
      <c r="AC777" s="35"/>
      <c r="AD777" s="35"/>
      <c r="AE777" s="35"/>
      <c r="AR777" s="217" t="s">
        <v>303</v>
      </c>
      <c r="AT777" s="217" t="s">
        <v>156</v>
      </c>
      <c r="AU777" s="217" t="s">
        <v>85</v>
      </c>
      <c r="AY777" s="18" t="s">
        <v>153</v>
      </c>
      <c r="BE777" s="218">
        <f>IF(N777="základní",J777,0)</f>
        <v>0</v>
      </c>
      <c r="BF777" s="218">
        <f>IF(N777="snížená",J777,0)</f>
        <v>0</v>
      </c>
      <c r="BG777" s="218">
        <f>IF(N777="zákl. přenesená",J777,0)</f>
        <v>0</v>
      </c>
      <c r="BH777" s="218">
        <f>IF(N777="sníž. přenesená",J777,0)</f>
        <v>0</v>
      </c>
      <c r="BI777" s="218">
        <f>IF(N777="nulová",J777,0)</f>
        <v>0</v>
      </c>
      <c r="BJ777" s="18" t="s">
        <v>83</v>
      </c>
      <c r="BK777" s="218">
        <f>ROUND(I777*H777,2)</f>
        <v>0</v>
      </c>
      <c r="BL777" s="18" t="s">
        <v>303</v>
      </c>
      <c r="BM777" s="217" t="s">
        <v>1001</v>
      </c>
    </row>
    <row r="778" spans="2:51" s="13" customFormat="1" ht="12">
      <c r="B778" s="219"/>
      <c r="C778" s="220"/>
      <c r="D778" s="221" t="s">
        <v>162</v>
      </c>
      <c r="E778" s="222" t="s">
        <v>1</v>
      </c>
      <c r="F778" s="223" t="s">
        <v>1002</v>
      </c>
      <c r="G778" s="220"/>
      <c r="H778" s="222" t="s">
        <v>1</v>
      </c>
      <c r="I778" s="224"/>
      <c r="J778" s="220"/>
      <c r="K778" s="220"/>
      <c r="L778" s="225"/>
      <c r="M778" s="226"/>
      <c r="N778" s="227"/>
      <c r="O778" s="227"/>
      <c r="P778" s="227"/>
      <c r="Q778" s="227"/>
      <c r="R778" s="227"/>
      <c r="S778" s="227"/>
      <c r="T778" s="228"/>
      <c r="AT778" s="229" t="s">
        <v>162</v>
      </c>
      <c r="AU778" s="229" t="s">
        <v>85</v>
      </c>
      <c r="AV778" s="13" t="s">
        <v>83</v>
      </c>
      <c r="AW778" s="13" t="s">
        <v>31</v>
      </c>
      <c r="AX778" s="13" t="s">
        <v>75</v>
      </c>
      <c r="AY778" s="229" t="s">
        <v>153</v>
      </c>
    </row>
    <row r="779" spans="2:51" s="14" customFormat="1" ht="12">
      <c r="B779" s="230"/>
      <c r="C779" s="231"/>
      <c r="D779" s="221" t="s">
        <v>162</v>
      </c>
      <c r="E779" s="232" t="s">
        <v>1</v>
      </c>
      <c r="F779" s="233" t="s">
        <v>1003</v>
      </c>
      <c r="G779" s="231"/>
      <c r="H779" s="234">
        <v>3</v>
      </c>
      <c r="I779" s="235"/>
      <c r="J779" s="231"/>
      <c r="K779" s="231"/>
      <c r="L779" s="236"/>
      <c r="M779" s="237"/>
      <c r="N779" s="238"/>
      <c r="O779" s="238"/>
      <c r="P779" s="238"/>
      <c r="Q779" s="238"/>
      <c r="R779" s="238"/>
      <c r="S779" s="238"/>
      <c r="T779" s="239"/>
      <c r="AT779" s="240" t="s">
        <v>162</v>
      </c>
      <c r="AU779" s="240" t="s">
        <v>85</v>
      </c>
      <c r="AV779" s="14" t="s">
        <v>85</v>
      </c>
      <c r="AW779" s="14" t="s">
        <v>31</v>
      </c>
      <c r="AX779" s="14" t="s">
        <v>75</v>
      </c>
      <c r="AY779" s="240" t="s">
        <v>153</v>
      </c>
    </row>
    <row r="780" spans="2:51" s="14" customFormat="1" ht="12">
      <c r="B780" s="230"/>
      <c r="C780" s="231"/>
      <c r="D780" s="221" t="s">
        <v>162</v>
      </c>
      <c r="E780" s="232" t="s">
        <v>1</v>
      </c>
      <c r="F780" s="233" t="s">
        <v>1004</v>
      </c>
      <c r="G780" s="231"/>
      <c r="H780" s="234">
        <v>4</v>
      </c>
      <c r="I780" s="235"/>
      <c r="J780" s="231"/>
      <c r="K780" s="231"/>
      <c r="L780" s="236"/>
      <c r="M780" s="237"/>
      <c r="N780" s="238"/>
      <c r="O780" s="238"/>
      <c r="P780" s="238"/>
      <c r="Q780" s="238"/>
      <c r="R780" s="238"/>
      <c r="S780" s="238"/>
      <c r="T780" s="239"/>
      <c r="AT780" s="240" t="s">
        <v>162</v>
      </c>
      <c r="AU780" s="240" t="s">
        <v>85</v>
      </c>
      <c r="AV780" s="14" t="s">
        <v>85</v>
      </c>
      <c r="AW780" s="14" t="s">
        <v>31</v>
      </c>
      <c r="AX780" s="14" t="s">
        <v>75</v>
      </c>
      <c r="AY780" s="240" t="s">
        <v>153</v>
      </c>
    </row>
    <row r="781" spans="2:51" s="15" customFormat="1" ht="12">
      <c r="B781" s="241"/>
      <c r="C781" s="242"/>
      <c r="D781" s="221" t="s">
        <v>162</v>
      </c>
      <c r="E781" s="243" t="s">
        <v>1</v>
      </c>
      <c r="F781" s="244" t="s">
        <v>169</v>
      </c>
      <c r="G781" s="242"/>
      <c r="H781" s="245">
        <v>7</v>
      </c>
      <c r="I781" s="246"/>
      <c r="J781" s="242"/>
      <c r="K781" s="242"/>
      <c r="L781" s="247"/>
      <c r="M781" s="248"/>
      <c r="N781" s="249"/>
      <c r="O781" s="249"/>
      <c r="P781" s="249"/>
      <c r="Q781" s="249"/>
      <c r="R781" s="249"/>
      <c r="S781" s="249"/>
      <c r="T781" s="250"/>
      <c r="AT781" s="251" t="s">
        <v>162</v>
      </c>
      <c r="AU781" s="251" t="s">
        <v>85</v>
      </c>
      <c r="AV781" s="15" t="s">
        <v>160</v>
      </c>
      <c r="AW781" s="15" t="s">
        <v>31</v>
      </c>
      <c r="AX781" s="15" t="s">
        <v>83</v>
      </c>
      <c r="AY781" s="251" t="s">
        <v>153</v>
      </c>
    </row>
    <row r="782" spans="1:65" s="2" customFormat="1" ht="16.5" customHeight="1">
      <c r="A782" s="35"/>
      <c r="B782" s="36"/>
      <c r="C782" s="263" t="s">
        <v>1005</v>
      </c>
      <c r="D782" s="263" t="s">
        <v>304</v>
      </c>
      <c r="E782" s="264" t="s">
        <v>1006</v>
      </c>
      <c r="F782" s="265" t="s">
        <v>1007</v>
      </c>
      <c r="G782" s="266" t="s">
        <v>276</v>
      </c>
      <c r="H782" s="267">
        <v>15.95</v>
      </c>
      <c r="I782" s="268"/>
      <c r="J782" s="269">
        <f>ROUND(I782*H782,2)</f>
        <v>0</v>
      </c>
      <c r="K782" s="270"/>
      <c r="L782" s="271"/>
      <c r="M782" s="272" t="s">
        <v>1</v>
      </c>
      <c r="N782" s="273" t="s">
        <v>40</v>
      </c>
      <c r="O782" s="72"/>
      <c r="P782" s="215">
        <f>O782*H782</f>
        <v>0</v>
      </c>
      <c r="Q782" s="215">
        <v>0.0024</v>
      </c>
      <c r="R782" s="215">
        <f>Q782*H782</f>
        <v>0.038279999999999995</v>
      </c>
      <c r="S782" s="215">
        <v>0</v>
      </c>
      <c r="T782" s="216">
        <f>S782*H782</f>
        <v>0</v>
      </c>
      <c r="U782" s="35"/>
      <c r="V782" s="35"/>
      <c r="W782" s="35"/>
      <c r="X782" s="35"/>
      <c r="Y782" s="35"/>
      <c r="Z782" s="35"/>
      <c r="AA782" s="35"/>
      <c r="AB782" s="35"/>
      <c r="AC782" s="35"/>
      <c r="AD782" s="35"/>
      <c r="AE782" s="35"/>
      <c r="AR782" s="217" t="s">
        <v>441</v>
      </c>
      <c r="AT782" s="217" t="s">
        <v>304</v>
      </c>
      <c r="AU782" s="217" t="s">
        <v>85</v>
      </c>
      <c r="AY782" s="18" t="s">
        <v>153</v>
      </c>
      <c r="BE782" s="218">
        <f>IF(N782="základní",J782,0)</f>
        <v>0</v>
      </c>
      <c r="BF782" s="218">
        <f>IF(N782="snížená",J782,0)</f>
        <v>0</v>
      </c>
      <c r="BG782" s="218">
        <f>IF(N782="zákl. přenesená",J782,0)</f>
        <v>0</v>
      </c>
      <c r="BH782" s="218">
        <f>IF(N782="sníž. přenesená",J782,0)</f>
        <v>0</v>
      </c>
      <c r="BI782" s="218">
        <f>IF(N782="nulová",J782,0)</f>
        <v>0</v>
      </c>
      <c r="BJ782" s="18" t="s">
        <v>83</v>
      </c>
      <c r="BK782" s="218">
        <f>ROUND(I782*H782,2)</f>
        <v>0</v>
      </c>
      <c r="BL782" s="18" t="s">
        <v>303</v>
      </c>
      <c r="BM782" s="217" t="s">
        <v>1008</v>
      </c>
    </row>
    <row r="783" spans="2:51" s="14" customFormat="1" ht="12">
      <c r="B783" s="230"/>
      <c r="C783" s="231"/>
      <c r="D783" s="221" t="s">
        <v>162</v>
      </c>
      <c r="E783" s="232" t="s">
        <v>1</v>
      </c>
      <c r="F783" s="233" t="s">
        <v>1009</v>
      </c>
      <c r="G783" s="231"/>
      <c r="H783" s="234">
        <v>15.95</v>
      </c>
      <c r="I783" s="235"/>
      <c r="J783" s="231"/>
      <c r="K783" s="231"/>
      <c r="L783" s="236"/>
      <c r="M783" s="237"/>
      <c r="N783" s="238"/>
      <c r="O783" s="238"/>
      <c r="P783" s="238"/>
      <c r="Q783" s="238"/>
      <c r="R783" s="238"/>
      <c r="S783" s="238"/>
      <c r="T783" s="239"/>
      <c r="AT783" s="240" t="s">
        <v>162</v>
      </c>
      <c r="AU783" s="240" t="s">
        <v>85</v>
      </c>
      <c r="AV783" s="14" t="s">
        <v>85</v>
      </c>
      <c r="AW783" s="14" t="s">
        <v>31</v>
      </c>
      <c r="AX783" s="14" t="s">
        <v>83</v>
      </c>
      <c r="AY783" s="240" t="s">
        <v>153</v>
      </c>
    </row>
    <row r="784" spans="1:65" s="2" customFormat="1" ht="16.5" customHeight="1">
      <c r="A784" s="35"/>
      <c r="B784" s="36"/>
      <c r="C784" s="263" t="s">
        <v>1010</v>
      </c>
      <c r="D784" s="263" t="s">
        <v>304</v>
      </c>
      <c r="E784" s="264" t="s">
        <v>973</v>
      </c>
      <c r="F784" s="265" t="s">
        <v>974</v>
      </c>
      <c r="G784" s="266" t="s">
        <v>577</v>
      </c>
      <c r="H784" s="267">
        <v>7</v>
      </c>
      <c r="I784" s="268"/>
      <c r="J784" s="269">
        <f>ROUND(I784*H784,2)</f>
        <v>0</v>
      </c>
      <c r="K784" s="270"/>
      <c r="L784" s="271"/>
      <c r="M784" s="272" t="s">
        <v>1</v>
      </c>
      <c r="N784" s="273" t="s">
        <v>40</v>
      </c>
      <c r="O784" s="72"/>
      <c r="P784" s="215">
        <f>O784*H784</f>
        <v>0</v>
      </c>
      <c r="Q784" s="215">
        <v>0.0002</v>
      </c>
      <c r="R784" s="215">
        <f>Q784*H784</f>
        <v>0.0014</v>
      </c>
      <c r="S784" s="215">
        <v>0</v>
      </c>
      <c r="T784" s="216">
        <f>S784*H784</f>
        <v>0</v>
      </c>
      <c r="U784" s="35"/>
      <c r="V784" s="35"/>
      <c r="W784" s="35"/>
      <c r="X784" s="35"/>
      <c r="Y784" s="35"/>
      <c r="Z784" s="35"/>
      <c r="AA784" s="35"/>
      <c r="AB784" s="35"/>
      <c r="AC784" s="35"/>
      <c r="AD784" s="35"/>
      <c r="AE784" s="35"/>
      <c r="AR784" s="217" t="s">
        <v>441</v>
      </c>
      <c r="AT784" s="217" t="s">
        <v>304</v>
      </c>
      <c r="AU784" s="217" t="s">
        <v>85</v>
      </c>
      <c r="AY784" s="18" t="s">
        <v>153</v>
      </c>
      <c r="BE784" s="218">
        <f>IF(N784="základní",J784,0)</f>
        <v>0</v>
      </c>
      <c r="BF784" s="218">
        <f>IF(N784="snížená",J784,0)</f>
        <v>0</v>
      </c>
      <c r="BG784" s="218">
        <f>IF(N784="zákl. přenesená",J784,0)</f>
        <v>0</v>
      </c>
      <c r="BH784" s="218">
        <f>IF(N784="sníž. přenesená",J784,0)</f>
        <v>0</v>
      </c>
      <c r="BI784" s="218">
        <f>IF(N784="nulová",J784,0)</f>
        <v>0</v>
      </c>
      <c r="BJ784" s="18" t="s">
        <v>83</v>
      </c>
      <c r="BK784" s="218">
        <f>ROUND(I784*H784,2)</f>
        <v>0</v>
      </c>
      <c r="BL784" s="18" t="s">
        <v>303</v>
      </c>
      <c r="BM784" s="217" t="s">
        <v>1011</v>
      </c>
    </row>
    <row r="785" spans="2:51" s="14" customFormat="1" ht="12">
      <c r="B785" s="230"/>
      <c r="C785" s="231"/>
      <c r="D785" s="221" t="s">
        <v>162</v>
      </c>
      <c r="E785" s="232" t="s">
        <v>1</v>
      </c>
      <c r="F785" s="233" t="s">
        <v>1012</v>
      </c>
      <c r="G785" s="231"/>
      <c r="H785" s="234">
        <v>7</v>
      </c>
      <c r="I785" s="235"/>
      <c r="J785" s="231"/>
      <c r="K785" s="231"/>
      <c r="L785" s="236"/>
      <c r="M785" s="237"/>
      <c r="N785" s="238"/>
      <c r="O785" s="238"/>
      <c r="P785" s="238"/>
      <c r="Q785" s="238"/>
      <c r="R785" s="238"/>
      <c r="S785" s="238"/>
      <c r="T785" s="239"/>
      <c r="AT785" s="240" t="s">
        <v>162</v>
      </c>
      <c r="AU785" s="240" t="s">
        <v>85</v>
      </c>
      <c r="AV785" s="14" t="s">
        <v>85</v>
      </c>
      <c r="AW785" s="14" t="s">
        <v>31</v>
      </c>
      <c r="AX785" s="14" t="s">
        <v>83</v>
      </c>
      <c r="AY785" s="240" t="s">
        <v>153</v>
      </c>
    </row>
    <row r="786" spans="1:65" s="2" customFormat="1" ht="21.75" customHeight="1">
      <c r="A786" s="35"/>
      <c r="B786" s="36"/>
      <c r="C786" s="205" t="s">
        <v>1013</v>
      </c>
      <c r="D786" s="205" t="s">
        <v>156</v>
      </c>
      <c r="E786" s="206" t="s">
        <v>1014</v>
      </c>
      <c r="F786" s="207" t="s">
        <v>1015</v>
      </c>
      <c r="G786" s="208" t="s">
        <v>652</v>
      </c>
      <c r="H786" s="209">
        <v>1</v>
      </c>
      <c r="I786" s="210"/>
      <c r="J786" s="211">
        <f>ROUND(I786*H786,2)</f>
        <v>0</v>
      </c>
      <c r="K786" s="212"/>
      <c r="L786" s="40"/>
      <c r="M786" s="213" t="s">
        <v>1</v>
      </c>
      <c r="N786" s="214" t="s">
        <v>40</v>
      </c>
      <c r="O786" s="72"/>
      <c r="P786" s="215">
        <f>O786*H786</f>
        <v>0</v>
      </c>
      <c r="Q786" s="215">
        <v>0</v>
      </c>
      <c r="R786" s="215">
        <f>Q786*H786</f>
        <v>0</v>
      </c>
      <c r="S786" s="215">
        <v>0</v>
      </c>
      <c r="T786" s="216">
        <f>S786*H786</f>
        <v>0</v>
      </c>
      <c r="U786" s="35"/>
      <c r="V786" s="35"/>
      <c r="W786" s="35"/>
      <c r="X786" s="35"/>
      <c r="Y786" s="35"/>
      <c r="Z786" s="35"/>
      <c r="AA786" s="35"/>
      <c r="AB786" s="35"/>
      <c r="AC786" s="35"/>
      <c r="AD786" s="35"/>
      <c r="AE786" s="35"/>
      <c r="AR786" s="217" t="s">
        <v>303</v>
      </c>
      <c r="AT786" s="217" t="s">
        <v>156</v>
      </c>
      <c r="AU786" s="217" t="s">
        <v>85</v>
      </c>
      <c r="AY786" s="18" t="s">
        <v>153</v>
      </c>
      <c r="BE786" s="218">
        <f>IF(N786="základní",J786,0)</f>
        <v>0</v>
      </c>
      <c r="BF786" s="218">
        <f>IF(N786="snížená",J786,0)</f>
        <v>0</v>
      </c>
      <c r="BG786" s="218">
        <f>IF(N786="zákl. přenesená",J786,0)</f>
        <v>0</v>
      </c>
      <c r="BH786" s="218">
        <f>IF(N786="sníž. přenesená",J786,0)</f>
        <v>0</v>
      </c>
      <c r="BI786" s="218">
        <f>IF(N786="nulová",J786,0)</f>
        <v>0</v>
      </c>
      <c r="BJ786" s="18" t="s">
        <v>83</v>
      </c>
      <c r="BK786" s="218">
        <f>ROUND(I786*H786,2)</f>
        <v>0</v>
      </c>
      <c r="BL786" s="18" t="s">
        <v>303</v>
      </c>
      <c r="BM786" s="217" t="s">
        <v>1016</v>
      </c>
    </row>
    <row r="787" spans="2:51" s="14" customFormat="1" ht="12">
      <c r="B787" s="230"/>
      <c r="C787" s="231"/>
      <c r="D787" s="221" t="s">
        <v>162</v>
      </c>
      <c r="E787" s="232" t="s">
        <v>1</v>
      </c>
      <c r="F787" s="233" t="s">
        <v>1017</v>
      </c>
      <c r="G787" s="231"/>
      <c r="H787" s="234">
        <v>1</v>
      </c>
      <c r="I787" s="235"/>
      <c r="J787" s="231"/>
      <c r="K787" s="231"/>
      <c r="L787" s="236"/>
      <c r="M787" s="237"/>
      <c r="N787" s="238"/>
      <c r="O787" s="238"/>
      <c r="P787" s="238"/>
      <c r="Q787" s="238"/>
      <c r="R787" s="238"/>
      <c r="S787" s="238"/>
      <c r="T787" s="239"/>
      <c r="AT787" s="240" t="s">
        <v>162</v>
      </c>
      <c r="AU787" s="240" t="s">
        <v>85</v>
      </c>
      <c r="AV787" s="14" t="s">
        <v>85</v>
      </c>
      <c r="AW787" s="14" t="s">
        <v>31</v>
      </c>
      <c r="AX787" s="14" t="s">
        <v>83</v>
      </c>
      <c r="AY787" s="240" t="s">
        <v>153</v>
      </c>
    </row>
    <row r="788" spans="1:65" s="2" customFormat="1" ht="16.5" customHeight="1">
      <c r="A788" s="35"/>
      <c r="B788" s="36"/>
      <c r="C788" s="263" t="s">
        <v>1018</v>
      </c>
      <c r="D788" s="263" t="s">
        <v>304</v>
      </c>
      <c r="E788" s="264" t="s">
        <v>1006</v>
      </c>
      <c r="F788" s="265" t="s">
        <v>1007</v>
      </c>
      <c r="G788" s="266" t="s">
        <v>276</v>
      </c>
      <c r="H788" s="267">
        <v>3.05</v>
      </c>
      <c r="I788" s="268"/>
      <c r="J788" s="269">
        <f>ROUND(I788*H788,2)</f>
        <v>0</v>
      </c>
      <c r="K788" s="270"/>
      <c r="L788" s="271"/>
      <c r="M788" s="272" t="s">
        <v>1</v>
      </c>
      <c r="N788" s="273" t="s">
        <v>40</v>
      </c>
      <c r="O788" s="72"/>
      <c r="P788" s="215">
        <f>O788*H788</f>
        <v>0</v>
      </c>
      <c r="Q788" s="215">
        <v>0.0024</v>
      </c>
      <c r="R788" s="215">
        <f>Q788*H788</f>
        <v>0.007319999999999999</v>
      </c>
      <c r="S788" s="215">
        <v>0</v>
      </c>
      <c r="T788" s="216">
        <f>S788*H788</f>
        <v>0</v>
      </c>
      <c r="U788" s="35"/>
      <c r="V788" s="35"/>
      <c r="W788" s="35"/>
      <c r="X788" s="35"/>
      <c r="Y788" s="35"/>
      <c r="Z788" s="35"/>
      <c r="AA788" s="35"/>
      <c r="AB788" s="35"/>
      <c r="AC788" s="35"/>
      <c r="AD788" s="35"/>
      <c r="AE788" s="35"/>
      <c r="AR788" s="217" t="s">
        <v>441</v>
      </c>
      <c r="AT788" s="217" t="s">
        <v>304</v>
      </c>
      <c r="AU788" s="217" t="s">
        <v>85</v>
      </c>
      <c r="AY788" s="18" t="s">
        <v>153</v>
      </c>
      <c r="BE788" s="218">
        <f>IF(N788="základní",J788,0)</f>
        <v>0</v>
      </c>
      <c r="BF788" s="218">
        <f>IF(N788="snížená",J788,0)</f>
        <v>0</v>
      </c>
      <c r="BG788" s="218">
        <f>IF(N788="zákl. přenesená",J788,0)</f>
        <v>0</v>
      </c>
      <c r="BH788" s="218">
        <f>IF(N788="sníž. přenesená",J788,0)</f>
        <v>0</v>
      </c>
      <c r="BI788" s="218">
        <f>IF(N788="nulová",J788,0)</f>
        <v>0</v>
      </c>
      <c r="BJ788" s="18" t="s">
        <v>83</v>
      </c>
      <c r="BK788" s="218">
        <f>ROUND(I788*H788,2)</f>
        <v>0</v>
      </c>
      <c r="BL788" s="18" t="s">
        <v>303</v>
      </c>
      <c r="BM788" s="217" t="s">
        <v>1019</v>
      </c>
    </row>
    <row r="789" spans="1:65" s="2" customFormat="1" ht="16.5" customHeight="1">
      <c r="A789" s="35"/>
      <c r="B789" s="36"/>
      <c r="C789" s="263" t="s">
        <v>1020</v>
      </c>
      <c r="D789" s="263" t="s">
        <v>304</v>
      </c>
      <c r="E789" s="264" t="s">
        <v>973</v>
      </c>
      <c r="F789" s="265" t="s">
        <v>974</v>
      </c>
      <c r="G789" s="266" t="s">
        <v>577</v>
      </c>
      <c r="H789" s="267">
        <v>1</v>
      </c>
      <c r="I789" s="268"/>
      <c r="J789" s="269">
        <f>ROUND(I789*H789,2)</f>
        <v>0</v>
      </c>
      <c r="K789" s="270"/>
      <c r="L789" s="271"/>
      <c r="M789" s="272" t="s">
        <v>1</v>
      </c>
      <c r="N789" s="273" t="s">
        <v>40</v>
      </c>
      <c r="O789" s="72"/>
      <c r="P789" s="215">
        <f>O789*H789</f>
        <v>0</v>
      </c>
      <c r="Q789" s="215">
        <v>0.0002</v>
      </c>
      <c r="R789" s="215">
        <f>Q789*H789</f>
        <v>0.0002</v>
      </c>
      <c r="S789" s="215">
        <v>0</v>
      </c>
      <c r="T789" s="216">
        <f>S789*H789</f>
        <v>0</v>
      </c>
      <c r="U789" s="35"/>
      <c r="V789" s="35"/>
      <c r="W789" s="35"/>
      <c r="X789" s="35"/>
      <c r="Y789" s="35"/>
      <c r="Z789" s="35"/>
      <c r="AA789" s="35"/>
      <c r="AB789" s="35"/>
      <c r="AC789" s="35"/>
      <c r="AD789" s="35"/>
      <c r="AE789" s="35"/>
      <c r="AR789" s="217" t="s">
        <v>441</v>
      </c>
      <c r="AT789" s="217" t="s">
        <v>304</v>
      </c>
      <c r="AU789" s="217" t="s">
        <v>85</v>
      </c>
      <c r="AY789" s="18" t="s">
        <v>153</v>
      </c>
      <c r="BE789" s="218">
        <f>IF(N789="základní",J789,0)</f>
        <v>0</v>
      </c>
      <c r="BF789" s="218">
        <f>IF(N789="snížená",J789,0)</f>
        <v>0</v>
      </c>
      <c r="BG789" s="218">
        <f>IF(N789="zákl. přenesená",J789,0)</f>
        <v>0</v>
      </c>
      <c r="BH789" s="218">
        <f>IF(N789="sníž. přenesená",J789,0)</f>
        <v>0</v>
      </c>
      <c r="BI789" s="218">
        <f>IF(N789="nulová",J789,0)</f>
        <v>0</v>
      </c>
      <c r="BJ789" s="18" t="s">
        <v>83</v>
      </c>
      <c r="BK789" s="218">
        <f>ROUND(I789*H789,2)</f>
        <v>0</v>
      </c>
      <c r="BL789" s="18" t="s">
        <v>303</v>
      </c>
      <c r="BM789" s="217" t="s">
        <v>1021</v>
      </c>
    </row>
    <row r="790" spans="1:65" s="2" customFormat="1" ht="44.25" customHeight="1">
      <c r="A790" s="35"/>
      <c r="B790" s="36"/>
      <c r="C790" s="205" t="s">
        <v>1022</v>
      </c>
      <c r="D790" s="205" t="s">
        <v>156</v>
      </c>
      <c r="E790" s="206" t="s">
        <v>1023</v>
      </c>
      <c r="F790" s="207" t="s">
        <v>1024</v>
      </c>
      <c r="G790" s="208" t="s">
        <v>652</v>
      </c>
      <c r="H790" s="209">
        <v>1</v>
      </c>
      <c r="I790" s="210"/>
      <c r="J790" s="211">
        <f>ROUND(I790*H790,2)</f>
        <v>0</v>
      </c>
      <c r="K790" s="212"/>
      <c r="L790" s="40"/>
      <c r="M790" s="213" t="s">
        <v>1</v>
      </c>
      <c r="N790" s="214" t="s">
        <v>40</v>
      </c>
      <c r="O790" s="72"/>
      <c r="P790" s="215">
        <f>O790*H790</f>
        <v>0</v>
      </c>
      <c r="Q790" s="215">
        <v>0.00026</v>
      </c>
      <c r="R790" s="215">
        <f>Q790*H790</f>
        <v>0.00026</v>
      </c>
      <c r="S790" s="215">
        <v>0</v>
      </c>
      <c r="T790" s="216">
        <f>S790*H790</f>
        <v>0</v>
      </c>
      <c r="U790" s="35"/>
      <c r="V790" s="35"/>
      <c r="W790" s="35"/>
      <c r="X790" s="35"/>
      <c r="Y790" s="35"/>
      <c r="Z790" s="35"/>
      <c r="AA790" s="35"/>
      <c r="AB790" s="35"/>
      <c r="AC790" s="35"/>
      <c r="AD790" s="35"/>
      <c r="AE790" s="35"/>
      <c r="AR790" s="217" t="s">
        <v>303</v>
      </c>
      <c r="AT790" s="217" t="s">
        <v>156</v>
      </c>
      <c r="AU790" s="217" t="s">
        <v>85</v>
      </c>
      <c r="AY790" s="18" t="s">
        <v>153</v>
      </c>
      <c r="BE790" s="218">
        <f>IF(N790="základní",J790,0)</f>
        <v>0</v>
      </c>
      <c r="BF790" s="218">
        <f>IF(N790="snížená",J790,0)</f>
        <v>0</v>
      </c>
      <c r="BG790" s="218">
        <f>IF(N790="zákl. přenesená",J790,0)</f>
        <v>0</v>
      </c>
      <c r="BH790" s="218">
        <f>IF(N790="sníž. přenesená",J790,0)</f>
        <v>0</v>
      </c>
      <c r="BI790" s="218">
        <f>IF(N790="nulová",J790,0)</f>
        <v>0</v>
      </c>
      <c r="BJ790" s="18" t="s">
        <v>83</v>
      </c>
      <c r="BK790" s="218">
        <f>ROUND(I790*H790,2)</f>
        <v>0</v>
      </c>
      <c r="BL790" s="18" t="s">
        <v>303</v>
      </c>
      <c r="BM790" s="217" t="s">
        <v>1025</v>
      </c>
    </row>
    <row r="791" spans="2:51" s="14" customFormat="1" ht="12">
      <c r="B791" s="230"/>
      <c r="C791" s="231"/>
      <c r="D791" s="221" t="s">
        <v>162</v>
      </c>
      <c r="E791" s="232" t="s">
        <v>1</v>
      </c>
      <c r="F791" s="233" t="s">
        <v>1026</v>
      </c>
      <c r="G791" s="231"/>
      <c r="H791" s="234">
        <v>1</v>
      </c>
      <c r="I791" s="235"/>
      <c r="J791" s="231"/>
      <c r="K791" s="231"/>
      <c r="L791" s="236"/>
      <c r="M791" s="237"/>
      <c r="N791" s="238"/>
      <c r="O791" s="238"/>
      <c r="P791" s="238"/>
      <c r="Q791" s="238"/>
      <c r="R791" s="238"/>
      <c r="S791" s="238"/>
      <c r="T791" s="239"/>
      <c r="AT791" s="240" t="s">
        <v>162</v>
      </c>
      <c r="AU791" s="240" t="s">
        <v>85</v>
      </c>
      <c r="AV791" s="14" t="s">
        <v>85</v>
      </c>
      <c r="AW791" s="14" t="s">
        <v>31</v>
      </c>
      <c r="AX791" s="14" t="s">
        <v>83</v>
      </c>
      <c r="AY791" s="240" t="s">
        <v>153</v>
      </c>
    </row>
    <row r="792" spans="1:65" s="2" customFormat="1" ht="44.25" customHeight="1">
      <c r="A792" s="35"/>
      <c r="B792" s="36"/>
      <c r="C792" s="205" t="s">
        <v>1027</v>
      </c>
      <c r="D792" s="205" t="s">
        <v>156</v>
      </c>
      <c r="E792" s="206" t="s">
        <v>1028</v>
      </c>
      <c r="F792" s="207" t="s">
        <v>1029</v>
      </c>
      <c r="G792" s="208" t="s">
        <v>652</v>
      </c>
      <c r="H792" s="209">
        <v>6</v>
      </c>
      <c r="I792" s="210"/>
      <c r="J792" s="211">
        <f>ROUND(I792*H792,2)</f>
        <v>0</v>
      </c>
      <c r="K792" s="212"/>
      <c r="L792" s="40"/>
      <c r="M792" s="213" t="s">
        <v>1</v>
      </c>
      <c r="N792" s="214" t="s">
        <v>40</v>
      </c>
      <c r="O792" s="72"/>
      <c r="P792" s="215">
        <f>O792*H792</f>
        <v>0</v>
      </c>
      <c r="Q792" s="215">
        <v>0.00026</v>
      </c>
      <c r="R792" s="215">
        <f>Q792*H792</f>
        <v>0.0015599999999999998</v>
      </c>
      <c r="S792" s="215">
        <v>0</v>
      </c>
      <c r="T792" s="216">
        <f>S792*H792</f>
        <v>0</v>
      </c>
      <c r="U792" s="35"/>
      <c r="V792" s="35"/>
      <c r="W792" s="35"/>
      <c r="X792" s="35"/>
      <c r="Y792" s="35"/>
      <c r="Z792" s="35"/>
      <c r="AA792" s="35"/>
      <c r="AB792" s="35"/>
      <c r="AC792" s="35"/>
      <c r="AD792" s="35"/>
      <c r="AE792" s="35"/>
      <c r="AR792" s="217" t="s">
        <v>303</v>
      </c>
      <c r="AT792" s="217" t="s">
        <v>156</v>
      </c>
      <c r="AU792" s="217" t="s">
        <v>85</v>
      </c>
      <c r="AY792" s="18" t="s">
        <v>153</v>
      </c>
      <c r="BE792" s="218">
        <f>IF(N792="základní",J792,0)</f>
        <v>0</v>
      </c>
      <c r="BF792" s="218">
        <f>IF(N792="snížená",J792,0)</f>
        <v>0</v>
      </c>
      <c r="BG792" s="218">
        <f>IF(N792="zákl. přenesená",J792,0)</f>
        <v>0</v>
      </c>
      <c r="BH792" s="218">
        <f>IF(N792="sníž. přenesená",J792,0)</f>
        <v>0</v>
      </c>
      <c r="BI792" s="218">
        <f>IF(N792="nulová",J792,0)</f>
        <v>0</v>
      </c>
      <c r="BJ792" s="18" t="s">
        <v>83</v>
      </c>
      <c r="BK792" s="218">
        <f>ROUND(I792*H792,2)</f>
        <v>0</v>
      </c>
      <c r="BL792" s="18" t="s">
        <v>303</v>
      </c>
      <c r="BM792" s="217" t="s">
        <v>1030</v>
      </c>
    </row>
    <row r="793" spans="2:51" s="14" customFormat="1" ht="12">
      <c r="B793" s="230"/>
      <c r="C793" s="231"/>
      <c r="D793" s="221" t="s">
        <v>162</v>
      </c>
      <c r="E793" s="232" t="s">
        <v>1</v>
      </c>
      <c r="F793" s="233" t="s">
        <v>1031</v>
      </c>
      <c r="G793" s="231"/>
      <c r="H793" s="234">
        <v>6</v>
      </c>
      <c r="I793" s="235"/>
      <c r="J793" s="231"/>
      <c r="K793" s="231"/>
      <c r="L793" s="236"/>
      <c r="M793" s="237"/>
      <c r="N793" s="238"/>
      <c r="O793" s="238"/>
      <c r="P793" s="238"/>
      <c r="Q793" s="238"/>
      <c r="R793" s="238"/>
      <c r="S793" s="238"/>
      <c r="T793" s="239"/>
      <c r="AT793" s="240" t="s">
        <v>162</v>
      </c>
      <c r="AU793" s="240" t="s">
        <v>85</v>
      </c>
      <c r="AV793" s="14" t="s">
        <v>85</v>
      </c>
      <c r="AW793" s="14" t="s">
        <v>31</v>
      </c>
      <c r="AX793" s="14" t="s">
        <v>83</v>
      </c>
      <c r="AY793" s="240" t="s">
        <v>153</v>
      </c>
    </row>
    <row r="794" spans="1:65" s="2" customFormat="1" ht="33" customHeight="1">
      <c r="A794" s="35"/>
      <c r="B794" s="36"/>
      <c r="C794" s="205" t="s">
        <v>1032</v>
      </c>
      <c r="D794" s="205" t="s">
        <v>156</v>
      </c>
      <c r="E794" s="206" t="s">
        <v>1033</v>
      </c>
      <c r="F794" s="207" t="s">
        <v>1034</v>
      </c>
      <c r="G794" s="208" t="s">
        <v>652</v>
      </c>
      <c r="H794" s="209">
        <v>1</v>
      </c>
      <c r="I794" s="210"/>
      <c r="J794" s="211">
        <f>ROUND(I794*H794,2)</f>
        <v>0</v>
      </c>
      <c r="K794" s="212"/>
      <c r="L794" s="40"/>
      <c r="M794" s="213" t="s">
        <v>1</v>
      </c>
      <c r="N794" s="214" t="s">
        <v>40</v>
      </c>
      <c r="O794" s="72"/>
      <c r="P794" s="215">
        <f>O794*H794</f>
        <v>0</v>
      </c>
      <c r="Q794" s="215">
        <v>0.00026</v>
      </c>
      <c r="R794" s="215">
        <f>Q794*H794</f>
        <v>0.00026</v>
      </c>
      <c r="S794" s="215">
        <v>0</v>
      </c>
      <c r="T794" s="216">
        <f>S794*H794</f>
        <v>0</v>
      </c>
      <c r="U794" s="35"/>
      <c r="V794" s="35"/>
      <c r="W794" s="35"/>
      <c r="X794" s="35"/>
      <c r="Y794" s="35"/>
      <c r="Z794" s="35"/>
      <c r="AA794" s="35"/>
      <c r="AB794" s="35"/>
      <c r="AC794" s="35"/>
      <c r="AD794" s="35"/>
      <c r="AE794" s="35"/>
      <c r="AR794" s="217" t="s">
        <v>303</v>
      </c>
      <c r="AT794" s="217" t="s">
        <v>156</v>
      </c>
      <c r="AU794" s="217" t="s">
        <v>85</v>
      </c>
      <c r="AY794" s="18" t="s">
        <v>153</v>
      </c>
      <c r="BE794" s="218">
        <f>IF(N794="základní",J794,0)</f>
        <v>0</v>
      </c>
      <c r="BF794" s="218">
        <f>IF(N794="snížená",J794,0)</f>
        <v>0</v>
      </c>
      <c r="BG794" s="218">
        <f>IF(N794="zákl. přenesená",J794,0)</f>
        <v>0</v>
      </c>
      <c r="BH794" s="218">
        <f>IF(N794="sníž. přenesená",J794,0)</f>
        <v>0</v>
      </c>
      <c r="BI794" s="218">
        <f>IF(N794="nulová",J794,0)</f>
        <v>0</v>
      </c>
      <c r="BJ794" s="18" t="s">
        <v>83</v>
      </c>
      <c r="BK794" s="218">
        <f>ROUND(I794*H794,2)</f>
        <v>0</v>
      </c>
      <c r="BL794" s="18" t="s">
        <v>303</v>
      </c>
      <c r="BM794" s="217" t="s">
        <v>1035</v>
      </c>
    </row>
    <row r="795" spans="2:51" s="14" customFormat="1" ht="12">
      <c r="B795" s="230"/>
      <c r="C795" s="231"/>
      <c r="D795" s="221" t="s">
        <v>162</v>
      </c>
      <c r="E795" s="232" t="s">
        <v>1</v>
      </c>
      <c r="F795" s="233" t="s">
        <v>1036</v>
      </c>
      <c r="G795" s="231"/>
      <c r="H795" s="234">
        <v>1</v>
      </c>
      <c r="I795" s="235"/>
      <c r="J795" s="231"/>
      <c r="K795" s="231"/>
      <c r="L795" s="236"/>
      <c r="M795" s="237"/>
      <c r="N795" s="238"/>
      <c r="O795" s="238"/>
      <c r="P795" s="238"/>
      <c r="Q795" s="238"/>
      <c r="R795" s="238"/>
      <c r="S795" s="238"/>
      <c r="T795" s="239"/>
      <c r="AT795" s="240" t="s">
        <v>162</v>
      </c>
      <c r="AU795" s="240" t="s">
        <v>85</v>
      </c>
      <c r="AV795" s="14" t="s">
        <v>85</v>
      </c>
      <c r="AW795" s="14" t="s">
        <v>31</v>
      </c>
      <c r="AX795" s="14" t="s">
        <v>83</v>
      </c>
      <c r="AY795" s="240" t="s">
        <v>153</v>
      </c>
    </row>
    <row r="796" spans="1:65" s="2" customFormat="1" ht="33" customHeight="1">
      <c r="A796" s="35"/>
      <c r="B796" s="36"/>
      <c r="C796" s="205" t="s">
        <v>1037</v>
      </c>
      <c r="D796" s="205" t="s">
        <v>156</v>
      </c>
      <c r="E796" s="206" t="s">
        <v>1038</v>
      </c>
      <c r="F796" s="207" t="s">
        <v>1039</v>
      </c>
      <c r="G796" s="208" t="s">
        <v>652</v>
      </c>
      <c r="H796" s="209">
        <v>1</v>
      </c>
      <c r="I796" s="210"/>
      <c r="J796" s="211">
        <f>ROUND(I796*H796,2)</f>
        <v>0</v>
      </c>
      <c r="K796" s="212"/>
      <c r="L796" s="40"/>
      <c r="M796" s="213" t="s">
        <v>1</v>
      </c>
      <c r="N796" s="214" t="s">
        <v>40</v>
      </c>
      <c r="O796" s="72"/>
      <c r="P796" s="215">
        <f>O796*H796</f>
        <v>0</v>
      </c>
      <c r="Q796" s="215">
        <v>0.00026</v>
      </c>
      <c r="R796" s="215">
        <f>Q796*H796</f>
        <v>0.00026</v>
      </c>
      <c r="S796" s="215">
        <v>0</v>
      </c>
      <c r="T796" s="216">
        <f>S796*H796</f>
        <v>0</v>
      </c>
      <c r="U796" s="35"/>
      <c r="V796" s="35"/>
      <c r="W796" s="35"/>
      <c r="X796" s="35"/>
      <c r="Y796" s="35"/>
      <c r="Z796" s="35"/>
      <c r="AA796" s="35"/>
      <c r="AB796" s="35"/>
      <c r="AC796" s="35"/>
      <c r="AD796" s="35"/>
      <c r="AE796" s="35"/>
      <c r="AR796" s="217" t="s">
        <v>303</v>
      </c>
      <c r="AT796" s="217" t="s">
        <v>156</v>
      </c>
      <c r="AU796" s="217" t="s">
        <v>85</v>
      </c>
      <c r="AY796" s="18" t="s">
        <v>153</v>
      </c>
      <c r="BE796" s="218">
        <f>IF(N796="základní",J796,0)</f>
        <v>0</v>
      </c>
      <c r="BF796" s="218">
        <f>IF(N796="snížená",J796,0)</f>
        <v>0</v>
      </c>
      <c r="BG796" s="218">
        <f>IF(N796="zákl. přenesená",J796,0)</f>
        <v>0</v>
      </c>
      <c r="BH796" s="218">
        <f>IF(N796="sníž. přenesená",J796,0)</f>
        <v>0</v>
      </c>
      <c r="BI796" s="218">
        <f>IF(N796="nulová",J796,0)</f>
        <v>0</v>
      </c>
      <c r="BJ796" s="18" t="s">
        <v>83</v>
      </c>
      <c r="BK796" s="218">
        <f>ROUND(I796*H796,2)</f>
        <v>0</v>
      </c>
      <c r="BL796" s="18" t="s">
        <v>303</v>
      </c>
      <c r="BM796" s="217" t="s">
        <v>1040</v>
      </c>
    </row>
    <row r="797" spans="2:51" s="14" customFormat="1" ht="12">
      <c r="B797" s="230"/>
      <c r="C797" s="231"/>
      <c r="D797" s="221" t="s">
        <v>162</v>
      </c>
      <c r="E797" s="232" t="s">
        <v>1</v>
      </c>
      <c r="F797" s="233" t="s">
        <v>1041</v>
      </c>
      <c r="G797" s="231"/>
      <c r="H797" s="234">
        <v>1</v>
      </c>
      <c r="I797" s="235"/>
      <c r="J797" s="231"/>
      <c r="K797" s="231"/>
      <c r="L797" s="236"/>
      <c r="M797" s="237"/>
      <c r="N797" s="238"/>
      <c r="O797" s="238"/>
      <c r="P797" s="238"/>
      <c r="Q797" s="238"/>
      <c r="R797" s="238"/>
      <c r="S797" s="238"/>
      <c r="T797" s="239"/>
      <c r="AT797" s="240" t="s">
        <v>162</v>
      </c>
      <c r="AU797" s="240" t="s">
        <v>85</v>
      </c>
      <c r="AV797" s="14" t="s">
        <v>85</v>
      </c>
      <c r="AW797" s="14" t="s">
        <v>31</v>
      </c>
      <c r="AX797" s="14" t="s">
        <v>83</v>
      </c>
      <c r="AY797" s="240" t="s">
        <v>153</v>
      </c>
    </row>
    <row r="798" spans="1:65" s="2" customFormat="1" ht="21.75" customHeight="1">
      <c r="A798" s="35"/>
      <c r="B798" s="36"/>
      <c r="C798" s="205" t="s">
        <v>1042</v>
      </c>
      <c r="D798" s="205" t="s">
        <v>156</v>
      </c>
      <c r="E798" s="206" t="s">
        <v>1043</v>
      </c>
      <c r="F798" s="207" t="s">
        <v>1044</v>
      </c>
      <c r="G798" s="208" t="s">
        <v>736</v>
      </c>
      <c r="H798" s="274"/>
      <c r="I798" s="210"/>
      <c r="J798" s="211">
        <f>ROUND(I798*H798,2)</f>
        <v>0</v>
      </c>
      <c r="K798" s="212"/>
      <c r="L798" s="40"/>
      <c r="M798" s="213" t="s">
        <v>1</v>
      </c>
      <c r="N798" s="214" t="s">
        <v>40</v>
      </c>
      <c r="O798" s="72"/>
      <c r="P798" s="215">
        <f>O798*H798</f>
        <v>0</v>
      </c>
      <c r="Q798" s="215">
        <v>0</v>
      </c>
      <c r="R798" s="215">
        <f>Q798*H798</f>
        <v>0</v>
      </c>
      <c r="S798" s="215">
        <v>0</v>
      </c>
      <c r="T798" s="216">
        <f>S798*H798</f>
        <v>0</v>
      </c>
      <c r="U798" s="35"/>
      <c r="V798" s="35"/>
      <c r="W798" s="35"/>
      <c r="X798" s="35"/>
      <c r="Y798" s="35"/>
      <c r="Z798" s="35"/>
      <c r="AA798" s="35"/>
      <c r="AB798" s="35"/>
      <c r="AC798" s="35"/>
      <c r="AD798" s="35"/>
      <c r="AE798" s="35"/>
      <c r="AR798" s="217" t="s">
        <v>303</v>
      </c>
      <c r="AT798" s="217" t="s">
        <v>156</v>
      </c>
      <c r="AU798" s="217" t="s">
        <v>85</v>
      </c>
      <c r="AY798" s="18" t="s">
        <v>153</v>
      </c>
      <c r="BE798" s="218">
        <f>IF(N798="základní",J798,0)</f>
        <v>0</v>
      </c>
      <c r="BF798" s="218">
        <f>IF(N798="snížená",J798,0)</f>
        <v>0</v>
      </c>
      <c r="BG798" s="218">
        <f>IF(N798="zákl. přenesená",J798,0)</f>
        <v>0</v>
      </c>
      <c r="BH798" s="218">
        <f>IF(N798="sníž. přenesená",J798,0)</f>
        <v>0</v>
      </c>
      <c r="BI798" s="218">
        <f>IF(N798="nulová",J798,0)</f>
        <v>0</v>
      </c>
      <c r="BJ798" s="18" t="s">
        <v>83</v>
      </c>
      <c r="BK798" s="218">
        <f>ROUND(I798*H798,2)</f>
        <v>0</v>
      </c>
      <c r="BL798" s="18" t="s">
        <v>303</v>
      </c>
      <c r="BM798" s="217" t="s">
        <v>1045</v>
      </c>
    </row>
    <row r="799" spans="2:63" s="12" customFormat="1" ht="22.9" customHeight="1">
      <c r="B799" s="189"/>
      <c r="C799" s="190"/>
      <c r="D799" s="191" t="s">
        <v>74</v>
      </c>
      <c r="E799" s="203" t="s">
        <v>1046</v>
      </c>
      <c r="F799" s="203" t="s">
        <v>1047</v>
      </c>
      <c r="G799" s="190"/>
      <c r="H799" s="190"/>
      <c r="I799" s="193"/>
      <c r="J799" s="204">
        <f>BK799</f>
        <v>0</v>
      </c>
      <c r="K799" s="190"/>
      <c r="L799" s="195"/>
      <c r="M799" s="196"/>
      <c r="N799" s="197"/>
      <c r="O799" s="197"/>
      <c r="P799" s="198">
        <f>SUM(P800:P810)</f>
        <v>0</v>
      </c>
      <c r="Q799" s="197"/>
      <c r="R799" s="198">
        <f>SUM(R800:R810)</f>
        <v>0</v>
      </c>
      <c r="S799" s="197"/>
      <c r="T799" s="199">
        <f>SUM(T800:T810)</f>
        <v>0</v>
      </c>
      <c r="AR799" s="200" t="s">
        <v>85</v>
      </c>
      <c r="AT799" s="201" t="s">
        <v>74</v>
      </c>
      <c r="AU799" s="201" t="s">
        <v>83</v>
      </c>
      <c r="AY799" s="200" t="s">
        <v>153</v>
      </c>
      <c r="BK799" s="202">
        <f>SUM(BK800:BK810)</f>
        <v>0</v>
      </c>
    </row>
    <row r="800" spans="1:65" s="2" customFormat="1" ht="33" customHeight="1">
      <c r="A800" s="35"/>
      <c r="B800" s="36"/>
      <c r="C800" s="205" t="s">
        <v>1048</v>
      </c>
      <c r="D800" s="205" t="s">
        <v>156</v>
      </c>
      <c r="E800" s="206" t="s">
        <v>1049</v>
      </c>
      <c r="F800" s="207" t="s">
        <v>1050</v>
      </c>
      <c r="G800" s="208" t="s">
        <v>652</v>
      </c>
      <c r="H800" s="209">
        <v>1</v>
      </c>
      <c r="I800" s="210"/>
      <c r="J800" s="211">
        <f>ROUND(I800*H800,2)</f>
        <v>0</v>
      </c>
      <c r="K800" s="212"/>
      <c r="L800" s="40"/>
      <c r="M800" s="213" t="s">
        <v>1</v>
      </c>
      <c r="N800" s="214" t="s">
        <v>40</v>
      </c>
      <c r="O800" s="72"/>
      <c r="P800" s="215">
        <f>O800*H800</f>
        <v>0</v>
      </c>
      <c r="Q800" s="215">
        <v>0</v>
      </c>
      <c r="R800" s="215">
        <f>Q800*H800</f>
        <v>0</v>
      </c>
      <c r="S800" s="215">
        <v>0</v>
      </c>
      <c r="T800" s="216">
        <f>S800*H800</f>
        <v>0</v>
      </c>
      <c r="U800" s="35"/>
      <c r="V800" s="35"/>
      <c r="W800" s="35"/>
      <c r="X800" s="35"/>
      <c r="Y800" s="35"/>
      <c r="Z800" s="35"/>
      <c r="AA800" s="35"/>
      <c r="AB800" s="35"/>
      <c r="AC800" s="35"/>
      <c r="AD800" s="35"/>
      <c r="AE800" s="35"/>
      <c r="AR800" s="217" t="s">
        <v>303</v>
      </c>
      <c r="AT800" s="217" t="s">
        <v>156</v>
      </c>
      <c r="AU800" s="217" t="s">
        <v>85</v>
      </c>
      <c r="AY800" s="18" t="s">
        <v>153</v>
      </c>
      <c r="BE800" s="218">
        <f>IF(N800="základní",J800,0)</f>
        <v>0</v>
      </c>
      <c r="BF800" s="218">
        <f>IF(N800="snížená",J800,0)</f>
        <v>0</v>
      </c>
      <c r="BG800" s="218">
        <f>IF(N800="zákl. přenesená",J800,0)</f>
        <v>0</v>
      </c>
      <c r="BH800" s="218">
        <f>IF(N800="sníž. přenesená",J800,0)</f>
        <v>0</v>
      </c>
      <c r="BI800" s="218">
        <f>IF(N800="nulová",J800,0)</f>
        <v>0</v>
      </c>
      <c r="BJ800" s="18" t="s">
        <v>83</v>
      </c>
      <c r="BK800" s="218">
        <f>ROUND(I800*H800,2)</f>
        <v>0</v>
      </c>
      <c r="BL800" s="18" t="s">
        <v>303</v>
      </c>
      <c r="BM800" s="217" t="s">
        <v>1051</v>
      </c>
    </row>
    <row r="801" spans="1:65" s="2" customFormat="1" ht="44.25" customHeight="1">
      <c r="A801" s="35"/>
      <c r="B801" s="36"/>
      <c r="C801" s="205" t="s">
        <v>1052</v>
      </c>
      <c r="D801" s="205" t="s">
        <v>156</v>
      </c>
      <c r="E801" s="206" t="s">
        <v>1053</v>
      </c>
      <c r="F801" s="207" t="s">
        <v>1054</v>
      </c>
      <c r="G801" s="208" t="s">
        <v>652</v>
      </c>
      <c r="H801" s="209">
        <v>1</v>
      </c>
      <c r="I801" s="210"/>
      <c r="J801" s="211">
        <f>ROUND(I801*H801,2)</f>
        <v>0</v>
      </c>
      <c r="K801" s="212"/>
      <c r="L801" s="40"/>
      <c r="M801" s="213" t="s">
        <v>1</v>
      </c>
      <c r="N801" s="214" t="s">
        <v>40</v>
      </c>
      <c r="O801" s="72"/>
      <c r="P801" s="215">
        <f>O801*H801</f>
        <v>0</v>
      </c>
      <c r="Q801" s="215">
        <v>0</v>
      </c>
      <c r="R801" s="215">
        <f>Q801*H801</f>
        <v>0</v>
      </c>
      <c r="S801" s="215">
        <v>0</v>
      </c>
      <c r="T801" s="216">
        <f>S801*H801</f>
        <v>0</v>
      </c>
      <c r="U801" s="35"/>
      <c r="V801" s="35"/>
      <c r="W801" s="35"/>
      <c r="X801" s="35"/>
      <c r="Y801" s="35"/>
      <c r="Z801" s="35"/>
      <c r="AA801" s="35"/>
      <c r="AB801" s="35"/>
      <c r="AC801" s="35"/>
      <c r="AD801" s="35"/>
      <c r="AE801" s="35"/>
      <c r="AR801" s="217" t="s">
        <v>303</v>
      </c>
      <c r="AT801" s="217" t="s">
        <v>156</v>
      </c>
      <c r="AU801" s="217" t="s">
        <v>85</v>
      </c>
      <c r="AY801" s="18" t="s">
        <v>153</v>
      </c>
      <c r="BE801" s="218">
        <f>IF(N801="základní",J801,0)</f>
        <v>0</v>
      </c>
      <c r="BF801" s="218">
        <f>IF(N801="snížená",J801,0)</f>
        <v>0</v>
      </c>
      <c r="BG801" s="218">
        <f>IF(N801="zákl. přenesená",J801,0)</f>
        <v>0</v>
      </c>
      <c r="BH801" s="218">
        <f>IF(N801="sníž. přenesená",J801,0)</f>
        <v>0</v>
      </c>
      <c r="BI801" s="218">
        <f>IF(N801="nulová",J801,0)</f>
        <v>0</v>
      </c>
      <c r="BJ801" s="18" t="s">
        <v>83</v>
      </c>
      <c r="BK801" s="218">
        <f>ROUND(I801*H801,2)</f>
        <v>0</v>
      </c>
      <c r="BL801" s="18" t="s">
        <v>303</v>
      </c>
      <c r="BM801" s="217" t="s">
        <v>1055</v>
      </c>
    </row>
    <row r="802" spans="2:51" s="14" customFormat="1" ht="12">
      <c r="B802" s="230"/>
      <c r="C802" s="231"/>
      <c r="D802" s="221" t="s">
        <v>162</v>
      </c>
      <c r="E802" s="232" t="s">
        <v>1</v>
      </c>
      <c r="F802" s="233" t="s">
        <v>1056</v>
      </c>
      <c r="G802" s="231"/>
      <c r="H802" s="234">
        <v>1</v>
      </c>
      <c r="I802" s="235"/>
      <c r="J802" s="231"/>
      <c r="K802" s="231"/>
      <c r="L802" s="236"/>
      <c r="M802" s="237"/>
      <c r="N802" s="238"/>
      <c r="O802" s="238"/>
      <c r="P802" s="238"/>
      <c r="Q802" s="238"/>
      <c r="R802" s="238"/>
      <c r="S802" s="238"/>
      <c r="T802" s="239"/>
      <c r="AT802" s="240" t="s">
        <v>162</v>
      </c>
      <c r="AU802" s="240" t="s">
        <v>85</v>
      </c>
      <c r="AV802" s="14" t="s">
        <v>85</v>
      </c>
      <c r="AW802" s="14" t="s">
        <v>31</v>
      </c>
      <c r="AX802" s="14" t="s">
        <v>83</v>
      </c>
      <c r="AY802" s="240" t="s">
        <v>153</v>
      </c>
    </row>
    <row r="803" spans="1:65" s="2" customFormat="1" ht="44.25" customHeight="1">
      <c r="A803" s="35"/>
      <c r="B803" s="36"/>
      <c r="C803" s="205" t="s">
        <v>1057</v>
      </c>
      <c r="D803" s="205" t="s">
        <v>156</v>
      </c>
      <c r="E803" s="206" t="s">
        <v>1058</v>
      </c>
      <c r="F803" s="207" t="s">
        <v>1059</v>
      </c>
      <c r="G803" s="208" t="s">
        <v>652</v>
      </c>
      <c r="H803" s="209">
        <v>1</v>
      </c>
      <c r="I803" s="210"/>
      <c r="J803" s="211">
        <f>ROUND(I803*H803,2)</f>
        <v>0</v>
      </c>
      <c r="K803" s="212"/>
      <c r="L803" s="40"/>
      <c r="M803" s="213" t="s">
        <v>1</v>
      </c>
      <c r="N803" s="214" t="s">
        <v>40</v>
      </c>
      <c r="O803" s="72"/>
      <c r="P803" s="215">
        <f>O803*H803</f>
        <v>0</v>
      </c>
      <c r="Q803" s="215">
        <v>0</v>
      </c>
      <c r="R803" s="215">
        <f>Q803*H803</f>
        <v>0</v>
      </c>
      <c r="S803" s="215">
        <v>0</v>
      </c>
      <c r="T803" s="216">
        <f>S803*H803</f>
        <v>0</v>
      </c>
      <c r="U803" s="35"/>
      <c r="V803" s="35"/>
      <c r="W803" s="35"/>
      <c r="X803" s="35"/>
      <c r="Y803" s="35"/>
      <c r="Z803" s="35"/>
      <c r="AA803" s="35"/>
      <c r="AB803" s="35"/>
      <c r="AC803" s="35"/>
      <c r="AD803" s="35"/>
      <c r="AE803" s="35"/>
      <c r="AR803" s="217" t="s">
        <v>303</v>
      </c>
      <c r="AT803" s="217" t="s">
        <v>156</v>
      </c>
      <c r="AU803" s="217" t="s">
        <v>85</v>
      </c>
      <c r="AY803" s="18" t="s">
        <v>153</v>
      </c>
      <c r="BE803" s="218">
        <f>IF(N803="základní",J803,0)</f>
        <v>0</v>
      </c>
      <c r="BF803" s="218">
        <f>IF(N803="snížená",J803,0)</f>
        <v>0</v>
      </c>
      <c r="BG803" s="218">
        <f>IF(N803="zákl. přenesená",J803,0)</f>
        <v>0</v>
      </c>
      <c r="BH803" s="218">
        <f>IF(N803="sníž. přenesená",J803,0)</f>
        <v>0</v>
      </c>
      <c r="BI803" s="218">
        <f>IF(N803="nulová",J803,0)</f>
        <v>0</v>
      </c>
      <c r="BJ803" s="18" t="s">
        <v>83</v>
      </c>
      <c r="BK803" s="218">
        <f>ROUND(I803*H803,2)</f>
        <v>0</v>
      </c>
      <c r="BL803" s="18" t="s">
        <v>303</v>
      </c>
      <c r="BM803" s="217" t="s">
        <v>1060</v>
      </c>
    </row>
    <row r="804" spans="2:51" s="14" customFormat="1" ht="12">
      <c r="B804" s="230"/>
      <c r="C804" s="231"/>
      <c r="D804" s="221" t="s">
        <v>162</v>
      </c>
      <c r="E804" s="232" t="s">
        <v>1</v>
      </c>
      <c r="F804" s="233" t="s">
        <v>1061</v>
      </c>
      <c r="G804" s="231"/>
      <c r="H804" s="234">
        <v>1</v>
      </c>
      <c r="I804" s="235"/>
      <c r="J804" s="231"/>
      <c r="K804" s="231"/>
      <c r="L804" s="236"/>
      <c r="M804" s="237"/>
      <c r="N804" s="238"/>
      <c r="O804" s="238"/>
      <c r="P804" s="238"/>
      <c r="Q804" s="238"/>
      <c r="R804" s="238"/>
      <c r="S804" s="238"/>
      <c r="T804" s="239"/>
      <c r="AT804" s="240" t="s">
        <v>162</v>
      </c>
      <c r="AU804" s="240" t="s">
        <v>85</v>
      </c>
      <c r="AV804" s="14" t="s">
        <v>85</v>
      </c>
      <c r="AW804" s="14" t="s">
        <v>31</v>
      </c>
      <c r="AX804" s="14" t="s">
        <v>83</v>
      </c>
      <c r="AY804" s="240" t="s">
        <v>153</v>
      </c>
    </row>
    <row r="805" spans="1:65" s="2" customFormat="1" ht="33" customHeight="1">
      <c r="A805" s="35"/>
      <c r="B805" s="36"/>
      <c r="C805" s="205" t="s">
        <v>1062</v>
      </c>
      <c r="D805" s="205" t="s">
        <v>156</v>
      </c>
      <c r="E805" s="206" t="s">
        <v>1063</v>
      </c>
      <c r="F805" s="207" t="s">
        <v>1064</v>
      </c>
      <c r="G805" s="208" t="s">
        <v>652</v>
      </c>
      <c r="H805" s="209">
        <v>1</v>
      </c>
      <c r="I805" s="210"/>
      <c r="J805" s="211">
        <f aca="true" t="shared" si="0" ref="J805:J810">ROUND(I805*H805,2)</f>
        <v>0</v>
      </c>
      <c r="K805" s="212"/>
      <c r="L805" s="40"/>
      <c r="M805" s="213" t="s">
        <v>1</v>
      </c>
      <c r="N805" s="214" t="s">
        <v>40</v>
      </c>
      <c r="O805" s="72"/>
      <c r="P805" s="215">
        <f aca="true" t="shared" si="1" ref="P805:P810">O805*H805</f>
        <v>0</v>
      </c>
      <c r="Q805" s="215">
        <v>0</v>
      </c>
      <c r="R805" s="215">
        <f aca="true" t="shared" si="2" ref="R805:R810">Q805*H805</f>
        <v>0</v>
      </c>
      <c r="S805" s="215">
        <v>0</v>
      </c>
      <c r="T805" s="216">
        <f aca="true" t="shared" si="3" ref="T805:T810">S805*H805</f>
        <v>0</v>
      </c>
      <c r="U805" s="35"/>
      <c r="V805" s="35"/>
      <c r="W805" s="35"/>
      <c r="X805" s="35"/>
      <c r="Y805" s="35"/>
      <c r="Z805" s="35"/>
      <c r="AA805" s="35"/>
      <c r="AB805" s="35"/>
      <c r="AC805" s="35"/>
      <c r="AD805" s="35"/>
      <c r="AE805" s="35"/>
      <c r="AR805" s="217" t="s">
        <v>303</v>
      </c>
      <c r="AT805" s="217" t="s">
        <v>156</v>
      </c>
      <c r="AU805" s="217" t="s">
        <v>85</v>
      </c>
      <c r="AY805" s="18" t="s">
        <v>153</v>
      </c>
      <c r="BE805" s="218">
        <f aca="true" t="shared" si="4" ref="BE805:BE810">IF(N805="základní",J805,0)</f>
        <v>0</v>
      </c>
      <c r="BF805" s="218">
        <f aca="true" t="shared" si="5" ref="BF805:BF810">IF(N805="snížená",J805,0)</f>
        <v>0</v>
      </c>
      <c r="BG805" s="218">
        <f aca="true" t="shared" si="6" ref="BG805:BG810">IF(N805="zákl. přenesená",J805,0)</f>
        <v>0</v>
      </c>
      <c r="BH805" s="218">
        <f aca="true" t="shared" si="7" ref="BH805:BH810">IF(N805="sníž. přenesená",J805,0)</f>
        <v>0</v>
      </c>
      <c r="BI805" s="218">
        <f aca="true" t="shared" si="8" ref="BI805:BI810">IF(N805="nulová",J805,0)</f>
        <v>0</v>
      </c>
      <c r="BJ805" s="18" t="s">
        <v>83</v>
      </c>
      <c r="BK805" s="218">
        <f aca="true" t="shared" si="9" ref="BK805:BK810">ROUND(I805*H805,2)</f>
        <v>0</v>
      </c>
      <c r="BL805" s="18" t="s">
        <v>303</v>
      </c>
      <c r="BM805" s="217" t="s">
        <v>1065</v>
      </c>
    </row>
    <row r="806" spans="1:65" s="2" customFormat="1" ht="33" customHeight="1">
      <c r="A806" s="35"/>
      <c r="B806" s="36"/>
      <c r="C806" s="205" t="s">
        <v>1066</v>
      </c>
      <c r="D806" s="205" t="s">
        <v>156</v>
      </c>
      <c r="E806" s="206" t="s">
        <v>1067</v>
      </c>
      <c r="F806" s="207" t="s">
        <v>1068</v>
      </c>
      <c r="G806" s="208" t="s">
        <v>256</v>
      </c>
      <c r="H806" s="209">
        <v>1</v>
      </c>
      <c r="I806" s="210"/>
      <c r="J806" s="211">
        <f t="shared" si="0"/>
        <v>0</v>
      </c>
      <c r="K806" s="212"/>
      <c r="L806" s="40"/>
      <c r="M806" s="213" t="s">
        <v>1</v>
      </c>
      <c r="N806" s="214" t="s">
        <v>40</v>
      </c>
      <c r="O806" s="72"/>
      <c r="P806" s="215">
        <f t="shared" si="1"/>
        <v>0</v>
      </c>
      <c r="Q806" s="215">
        <v>0</v>
      </c>
      <c r="R806" s="215">
        <f t="shared" si="2"/>
        <v>0</v>
      </c>
      <c r="S806" s="215">
        <v>0</v>
      </c>
      <c r="T806" s="216">
        <f t="shared" si="3"/>
        <v>0</v>
      </c>
      <c r="U806" s="35"/>
      <c r="V806" s="35"/>
      <c r="W806" s="35"/>
      <c r="X806" s="35"/>
      <c r="Y806" s="35"/>
      <c r="Z806" s="35"/>
      <c r="AA806" s="35"/>
      <c r="AB806" s="35"/>
      <c r="AC806" s="35"/>
      <c r="AD806" s="35"/>
      <c r="AE806" s="35"/>
      <c r="AR806" s="217" t="s">
        <v>303</v>
      </c>
      <c r="AT806" s="217" t="s">
        <v>156</v>
      </c>
      <c r="AU806" s="217" t="s">
        <v>85</v>
      </c>
      <c r="AY806" s="18" t="s">
        <v>153</v>
      </c>
      <c r="BE806" s="218">
        <f t="shared" si="4"/>
        <v>0</v>
      </c>
      <c r="BF806" s="218">
        <f t="shared" si="5"/>
        <v>0</v>
      </c>
      <c r="BG806" s="218">
        <f t="shared" si="6"/>
        <v>0</v>
      </c>
      <c r="BH806" s="218">
        <f t="shared" si="7"/>
        <v>0</v>
      </c>
      <c r="BI806" s="218">
        <f t="shared" si="8"/>
        <v>0</v>
      </c>
      <c r="BJ806" s="18" t="s">
        <v>83</v>
      </c>
      <c r="BK806" s="218">
        <f t="shared" si="9"/>
        <v>0</v>
      </c>
      <c r="BL806" s="18" t="s">
        <v>303</v>
      </c>
      <c r="BM806" s="217" t="s">
        <v>1069</v>
      </c>
    </row>
    <row r="807" spans="1:65" s="2" customFormat="1" ht="21.75" customHeight="1">
      <c r="A807" s="35"/>
      <c r="B807" s="36"/>
      <c r="C807" s="205" t="s">
        <v>1070</v>
      </c>
      <c r="D807" s="205" t="s">
        <v>156</v>
      </c>
      <c r="E807" s="206" t="s">
        <v>1071</v>
      </c>
      <c r="F807" s="207" t="s">
        <v>1072</v>
      </c>
      <c r="G807" s="208" t="s">
        <v>256</v>
      </c>
      <c r="H807" s="209">
        <v>1</v>
      </c>
      <c r="I807" s="210"/>
      <c r="J807" s="211">
        <f t="shared" si="0"/>
        <v>0</v>
      </c>
      <c r="K807" s="212"/>
      <c r="L807" s="40"/>
      <c r="M807" s="213" t="s">
        <v>1</v>
      </c>
      <c r="N807" s="214" t="s">
        <v>40</v>
      </c>
      <c r="O807" s="72"/>
      <c r="P807" s="215">
        <f t="shared" si="1"/>
        <v>0</v>
      </c>
      <c r="Q807" s="215">
        <v>0</v>
      </c>
      <c r="R807" s="215">
        <f t="shared" si="2"/>
        <v>0</v>
      </c>
      <c r="S807" s="215">
        <v>0</v>
      </c>
      <c r="T807" s="216">
        <f t="shared" si="3"/>
        <v>0</v>
      </c>
      <c r="U807" s="35"/>
      <c r="V807" s="35"/>
      <c r="W807" s="35"/>
      <c r="X807" s="35"/>
      <c r="Y807" s="35"/>
      <c r="Z807" s="35"/>
      <c r="AA807" s="35"/>
      <c r="AB807" s="35"/>
      <c r="AC807" s="35"/>
      <c r="AD807" s="35"/>
      <c r="AE807" s="35"/>
      <c r="AR807" s="217" t="s">
        <v>303</v>
      </c>
      <c r="AT807" s="217" t="s">
        <v>156</v>
      </c>
      <c r="AU807" s="217" t="s">
        <v>85</v>
      </c>
      <c r="AY807" s="18" t="s">
        <v>153</v>
      </c>
      <c r="BE807" s="218">
        <f t="shared" si="4"/>
        <v>0</v>
      </c>
      <c r="BF807" s="218">
        <f t="shared" si="5"/>
        <v>0</v>
      </c>
      <c r="BG807" s="218">
        <f t="shared" si="6"/>
        <v>0</v>
      </c>
      <c r="BH807" s="218">
        <f t="shared" si="7"/>
        <v>0</v>
      </c>
      <c r="BI807" s="218">
        <f t="shared" si="8"/>
        <v>0</v>
      </c>
      <c r="BJ807" s="18" t="s">
        <v>83</v>
      </c>
      <c r="BK807" s="218">
        <f t="shared" si="9"/>
        <v>0</v>
      </c>
      <c r="BL807" s="18" t="s">
        <v>303</v>
      </c>
      <c r="BM807" s="217" t="s">
        <v>1073</v>
      </c>
    </row>
    <row r="808" spans="1:65" s="2" customFormat="1" ht="55.5" customHeight="1">
      <c r="A808" s="35"/>
      <c r="B808" s="36"/>
      <c r="C808" s="205" t="s">
        <v>1074</v>
      </c>
      <c r="D808" s="205" t="s">
        <v>156</v>
      </c>
      <c r="E808" s="206" t="s">
        <v>1075</v>
      </c>
      <c r="F808" s="207" t="s">
        <v>1076</v>
      </c>
      <c r="G808" s="208" t="s">
        <v>256</v>
      </c>
      <c r="H808" s="209">
        <v>1</v>
      </c>
      <c r="I808" s="210"/>
      <c r="J808" s="211">
        <f t="shared" si="0"/>
        <v>0</v>
      </c>
      <c r="K808" s="212"/>
      <c r="L808" s="40"/>
      <c r="M808" s="213" t="s">
        <v>1</v>
      </c>
      <c r="N808" s="214" t="s">
        <v>40</v>
      </c>
      <c r="O808" s="72"/>
      <c r="P808" s="215">
        <f t="shared" si="1"/>
        <v>0</v>
      </c>
      <c r="Q808" s="215">
        <v>0</v>
      </c>
      <c r="R808" s="215">
        <f t="shared" si="2"/>
        <v>0</v>
      </c>
      <c r="S808" s="215">
        <v>0</v>
      </c>
      <c r="T808" s="216">
        <f t="shared" si="3"/>
        <v>0</v>
      </c>
      <c r="U808" s="35"/>
      <c r="V808" s="35"/>
      <c r="W808" s="35"/>
      <c r="X808" s="35"/>
      <c r="Y808" s="35"/>
      <c r="Z808" s="35"/>
      <c r="AA808" s="35"/>
      <c r="AB808" s="35"/>
      <c r="AC808" s="35"/>
      <c r="AD808" s="35"/>
      <c r="AE808" s="35"/>
      <c r="AR808" s="217" t="s">
        <v>303</v>
      </c>
      <c r="AT808" s="217" t="s">
        <v>156</v>
      </c>
      <c r="AU808" s="217" t="s">
        <v>85</v>
      </c>
      <c r="AY808" s="18" t="s">
        <v>153</v>
      </c>
      <c r="BE808" s="218">
        <f t="shared" si="4"/>
        <v>0</v>
      </c>
      <c r="BF808" s="218">
        <f t="shared" si="5"/>
        <v>0</v>
      </c>
      <c r="BG808" s="218">
        <f t="shared" si="6"/>
        <v>0</v>
      </c>
      <c r="BH808" s="218">
        <f t="shared" si="7"/>
        <v>0</v>
      </c>
      <c r="BI808" s="218">
        <f t="shared" si="8"/>
        <v>0</v>
      </c>
      <c r="BJ808" s="18" t="s">
        <v>83</v>
      </c>
      <c r="BK808" s="218">
        <f t="shared" si="9"/>
        <v>0</v>
      </c>
      <c r="BL808" s="18" t="s">
        <v>303</v>
      </c>
      <c r="BM808" s="217" t="s">
        <v>1077</v>
      </c>
    </row>
    <row r="809" spans="1:65" s="2" customFormat="1" ht="44.25" customHeight="1">
      <c r="A809" s="35"/>
      <c r="B809" s="36"/>
      <c r="C809" s="205" t="s">
        <v>1078</v>
      </c>
      <c r="D809" s="205" t="s">
        <v>156</v>
      </c>
      <c r="E809" s="206" t="s">
        <v>1079</v>
      </c>
      <c r="F809" s="207" t="s">
        <v>1080</v>
      </c>
      <c r="G809" s="208" t="s">
        <v>256</v>
      </c>
      <c r="H809" s="209">
        <v>1</v>
      </c>
      <c r="I809" s="210"/>
      <c r="J809" s="211">
        <f t="shared" si="0"/>
        <v>0</v>
      </c>
      <c r="K809" s="212"/>
      <c r="L809" s="40"/>
      <c r="M809" s="213" t="s">
        <v>1</v>
      </c>
      <c r="N809" s="214" t="s">
        <v>40</v>
      </c>
      <c r="O809" s="72"/>
      <c r="P809" s="215">
        <f t="shared" si="1"/>
        <v>0</v>
      </c>
      <c r="Q809" s="215">
        <v>0</v>
      </c>
      <c r="R809" s="215">
        <f t="shared" si="2"/>
        <v>0</v>
      </c>
      <c r="S809" s="215">
        <v>0</v>
      </c>
      <c r="T809" s="216">
        <f t="shared" si="3"/>
        <v>0</v>
      </c>
      <c r="U809" s="35"/>
      <c r="V809" s="35"/>
      <c r="W809" s="35"/>
      <c r="X809" s="35"/>
      <c r="Y809" s="35"/>
      <c r="Z809" s="35"/>
      <c r="AA809" s="35"/>
      <c r="AB809" s="35"/>
      <c r="AC809" s="35"/>
      <c r="AD809" s="35"/>
      <c r="AE809" s="35"/>
      <c r="AR809" s="217" t="s">
        <v>303</v>
      </c>
      <c r="AT809" s="217" t="s">
        <v>156</v>
      </c>
      <c r="AU809" s="217" t="s">
        <v>85</v>
      </c>
      <c r="AY809" s="18" t="s">
        <v>153</v>
      </c>
      <c r="BE809" s="218">
        <f t="shared" si="4"/>
        <v>0</v>
      </c>
      <c r="BF809" s="218">
        <f t="shared" si="5"/>
        <v>0</v>
      </c>
      <c r="BG809" s="218">
        <f t="shared" si="6"/>
        <v>0</v>
      </c>
      <c r="BH809" s="218">
        <f t="shared" si="7"/>
        <v>0</v>
      </c>
      <c r="BI809" s="218">
        <f t="shared" si="8"/>
        <v>0</v>
      </c>
      <c r="BJ809" s="18" t="s">
        <v>83</v>
      </c>
      <c r="BK809" s="218">
        <f t="shared" si="9"/>
        <v>0</v>
      </c>
      <c r="BL809" s="18" t="s">
        <v>303</v>
      </c>
      <c r="BM809" s="217" t="s">
        <v>1081</v>
      </c>
    </row>
    <row r="810" spans="1:65" s="2" customFormat="1" ht="21.75" customHeight="1">
      <c r="A810" s="35"/>
      <c r="B810" s="36"/>
      <c r="C810" s="205" t="s">
        <v>1082</v>
      </c>
      <c r="D810" s="205" t="s">
        <v>156</v>
      </c>
      <c r="E810" s="206" t="s">
        <v>1083</v>
      </c>
      <c r="F810" s="207" t="s">
        <v>1084</v>
      </c>
      <c r="G810" s="208" t="s">
        <v>736</v>
      </c>
      <c r="H810" s="274"/>
      <c r="I810" s="210"/>
      <c r="J810" s="211">
        <f t="shared" si="0"/>
        <v>0</v>
      </c>
      <c r="K810" s="212"/>
      <c r="L810" s="40"/>
      <c r="M810" s="213" t="s">
        <v>1</v>
      </c>
      <c r="N810" s="214" t="s">
        <v>40</v>
      </c>
      <c r="O810" s="72"/>
      <c r="P810" s="215">
        <f t="shared" si="1"/>
        <v>0</v>
      </c>
      <c r="Q810" s="215">
        <v>0</v>
      </c>
      <c r="R810" s="215">
        <f t="shared" si="2"/>
        <v>0</v>
      </c>
      <c r="S810" s="215">
        <v>0</v>
      </c>
      <c r="T810" s="216">
        <f t="shared" si="3"/>
        <v>0</v>
      </c>
      <c r="U810" s="35"/>
      <c r="V810" s="35"/>
      <c r="W810" s="35"/>
      <c r="X810" s="35"/>
      <c r="Y810" s="35"/>
      <c r="Z810" s="35"/>
      <c r="AA810" s="35"/>
      <c r="AB810" s="35"/>
      <c r="AC810" s="35"/>
      <c r="AD810" s="35"/>
      <c r="AE810" s="35"/>
      <c r="AR810" s="217" t="s">
        <v>303</v>
      </c>
      <c r="AT810" s="217" t="s">
        <v>156</v>
      </c>
      <c r="AU810" s="217" t="s">
        <v>85</v>
      </c>
      <c r="AY810" s="18" t="s">
        <v>153</v>
      </c>
      <c r="BE810" s="218">
        <f t="shared" si="4"/>
        <v>0</v>
      </c>
      <c r="BF810" s="218">
        <f t="shared" si="5"/>
        <v>0</v>
      </c>
      <c r="BG810" s="218">
        <f t="shared" si="6"/>
        <v>0</v>
      </c>
      <c r="BH810" s="218">
        <f t="shared" si="7"/>
        <v>0</v>
      </c>
      <c r="BI810" s="218">
        <f t="shared" si="8"/>
        <v>0</v>
      </c>
      <c r="BJ810" s="18" t="s">
        <v>83</v>
      </c>
      <c r="BK810" s="218">
        <f t="shared" si="9"/>
        <v>0</v>
      </c>
      <c r="BL810" s="18" t="s">
        <v>303</v>
      </c>
      <c r="BM810" s="217" t="s">
        <v>1085</v>
      </c>
    </row>
    <row r="811" spans="2:63" s="12" customFormat="1" ht="22.9" customHeight="1">
      <c r="B811" s="189"/>
      <c r="C811" s="190"/>
      <c r="D811" s="191" t="s">
        <v>74</v>
      </c>
      <c r="E811" s="203" t="s">
        <v>1086</v>
      </c>
      <c r="F811" s="203" t="s">
        <v>1087</v>
      </c>
      <c r="G811" s="190"/>
      <c r="H811" s="190"/>
      <c r="I811" s="193"/>
      <c r="J811" s="204">
        <f>BK811</f>
        <v>0</v>
      </c>
      <c r="K811" s="190"/>
      <c r="L811" s="195"/>
      <c r="M811" s="196"/>
      <c r="N811" s="197"/>
      <c r="O811" s="197"/>
      <c r="P811" s="198">
        <f>SUM(P812:P859)</f>
        <v>0</v>
      </c>
      <c r="Q811" s="197"/>
      <c r="R811" s="198">
        <f>SUM(R812:R859)</f>
        <v>0.1550439</v>
      </c>
      <c r="S811" s="197"/>
      <c r="T811" s="199">
        <f>SUM(T812:T859)</f>
        <v>0</v>
      </c>
      <c r="AR811" s="200" t="s">
        <v>85</v>
      </c>
      <c r="AT811" s="201" t="s">
        <v>74</v>
      </c>
      <c r="AU811" s="201" t="s">
        <v>83</v>
      </c>
      <c r="AY811" s="200" t="s">
        <v>153</v>
      </c>
      <c r="BK811" s="202">
        <f>SUM(BK812:BK859)</f>
        <v>0</v>
      </c>
    </row>
    <row r="812" spans="1:65" s="2" customFormat="1" ht="21.75" customHeight="1">
      <c r="A812" s="35"/>
      <c r="B812" s="36"/>
      <c r="C812" s="205" t="s">
        <v>1088</v>
      </c>
      <c r="D812" s="205" t="s">
        <v>156</v>
      </c>
      <c r="E812" s="206" t="s">
        <v>1089</v>
      </c>
      <c r="F812" s="207" t="s">
        <v>1090</v>
      </c>
      <c r="G812" s="208" t="s">
        <v>187</v>
      </c>
      <c r="H812" s="209">
        <v>355.756</v>
      </c>
      <c r="I812" s="210"/>
      <c r="J812" s="211">
        <f>ROUND(I812*H812,2)</f>
        <v>0</v>
      </c>
      <c r="K812" s="212"/>
      <c r="L812" s="40"/>
      <c r="M812" s="213" t="s">
        <v>1</v>
      </c>
      <c r="N812" s="214" t="s">
        <v>40</v>
      </c>
      <c r="O812" s="72"/>
      <c r="P812" s="215">
        <f>O812*H812</f>
        <v>0</v>
      </c>
      <c r="Q812" s="215">
        <v>0.00016</v>
      </c>
      <c r="R812" s="215">
        <f>Q812*H812</f>
        <v>0.05692096</v>
      </c>
      <c r="S812" s="215">
        <v>0</v>
      </c>
      <c r="T812" s="216">
        <f>S812*H812</f>
        <v>0</v>
      </c>
      <c r="U812" s="35"/>
      <c r="V812" s="35"/>
      <c r="W812" s="35"/>
      <c r="X812" s="35"/>
      <c r="Y812" s="35"/>
      <c r="Z812" s="35"/>
      <c r="AA812" s="35"/>
      <c r="AB812" s="35"/>
      <c r="AC812" s="35"/>
      <c r="AD812" s="35"/>
      <c r="AE812" s="35"/>
      <c r="AR812" s="217" t="s">
        <v>303</v>
      </c>
      <c r="AT812" s="217" t="s">
        <v>156</v>
      </c>
      <c r="AU812" s="217" t="s">
        <v>85</v>
      </c>
      <c r="AY812" s="18" t="s">
        <v>153</v>
      </c>
      <c r="BE812" s="218">
        <f>IF(N812="základní",J812,0)</f>
        <v>0</v>
      </c>
      <c r="BF812" s="218">
        <f>IF(N812="snížená",J812,0)</f>
        <v>0</v>
      </c>
      <c r="BG812" s="218">
        <f>IF(N812="zákl. přenesená",J812,0)</f>
        <v>0</v>
      </c>
      <c r="BH812" s="218">
        <f>IF(N812="sníž. přenesená",J812,0)</f>
        <v>0</v>
      </c>
      <c r="BI812" s="218">
        <f>IF(N812="nulová",J812,0)</f>
        <v>0</v>
      </c>
      <c r="BJ812" s="18" t="s">
        <v>83</v>
      </c>
      <c r="BK812" s="218">
        <f>ROUND(I812*H812,2)</f>
        <v>0</v>
      </c>
      <c r="BL812" s="18" t="s">
        <v>303</v>
      </c>
      <c r="BM812" s="217" t="s">
        <v>1091</v>
      </c>
    </row>
    <row r="813" spans="1:65" s="2" customFormat="1" ht="21.75" customHeight="1">
      <c r="A813" s="35"/>
      <c r="B813" s="36"/>
      <c r="C813" s="205" t="s">
        <v>1092</v>
      </c>
      <c r="D813" s="205" t="s">
        <v>156</v>
      </c>
      <c r="E813" s="206" t="s">
        <v>1093</v>
      </c>
      <c r="F813" s="207" t="s">
        <v>1094</v>
      </c>
      <c r="G813" s="208" t="s">
        <v>187</v>
      </c>
      <c r="H813" s="209">
        <v>355.756</v>
      </c>
      <c r="I813" s="210"/>
      <c r="J813" s="211">
        <f>ROUND(I813*H813,2)</f>
        <v>0</v>
      </c>
      <c r="K813" s="212"/>
      <c r="L813" s="40"/>
      <c r="M813" s="213" t="s">
        <v>1</v>
      </c>
      <c r="N813" s="214" t="s">
        <v>40</v>
      </c>
      <c r="O813" s="72"/>
      <c r="P813" s="215">
        <f>O813*H813</f>
        <v>0</v>
      </c>
      <c r="Q813" s="215">
        <v>0.00015</v>
      </c>
      <c r="R813" s="215">
        <f>Q813*H813</f>
        <v>0.05336339999999999</v>
      </c>
      <c r="S813" s="215">
        <v>0</v>
      </c>
      <c r="T813" s="216">
        <f>S813*H813</f>
        <v>0</v>
      </c>
      <c r="U813" s="35"/>
      <c r="V813" s="35"/>
      <c r="W813" s="35"/>
      <c r="X813" s="35"/>
      <c r="Y813" s="35"/>
      <c r="Z813" s="35"/>
      <c r="AA813" s="35"/>
      <c r="AB813" s="35"/>
      <c r="AC813" s="35"/>
      <c r="AD813" s="35"/>
      <c r="AE813" s="35"/>
      <c r="AR813" s="217" t="s">
        <v>303</v>
      </c>
      <c r="AT813" s="217" t="s">
        <v>156</v>
      </c>
      <c r="AU813" s="217" t="s">
        <v>85</v>
      </c>
      <c r="AY813" s="18" t="s">
        <v>153</v>
      </c>
      <c r="BE813" s="218">
        <f>IF(N813="základní",J813,0)</f>
        <v>0</v>
      </c>
      <c r="BF813" s="218">
        <f>IF(N813="snížená",J813,0)</f>
        <v>0</v>
      </c>
      <c r="BG813" s="218">
        <f>IF(N813="zákl. přenesená",J813,0)</f>
        <v>0</v>
      </c>
      <c r="BH813" s="218">
        <f>IF(N813="sníž. přenesená",J813,0)</f>
        <v>0</v>
      </c>
      <c r="BI813" s="218">
        <f>IF(N813="nulová",J813,0)</f>
        <v>0</v>
      </c>
      <c r="BJ813" s="18" t="s">
        <v>83</v>
      </c>
      <c r="BK813" s="218">
        <f>ROUND(I813*H813,2)</f>
        <v>0</v>
      </c>
      <c r="BL813" s="18" t="s">
        <v>303</v>
      </c>
      <c r="BM813" s="217" t="s">
        <v>1095</v>
      </c>
    </row>
    <row r="814" spans="2:51" s="14" customFormat="1" ht="12">
      <c r="B814" s="230"/>
      <c r="C814" s="231"/>
      <c r="D814" s="221" t="s">
        <v>162</v>
      </c>
      <c r="E814" s="232" t="s">
        <v>1</v>
      </c>
      <c r="F814" s="233" t="s">
        <v>1096</v>
      </c>
      <c r="G814" s="231"/>
      <c r="H814" s="234">
        <v>96.336</v>
      </c>
      <c r="I814" s="235"/>
      <c r="J814" s="231"/>
      <c r="K814" s="231"/>
      <c r="L814" s="236"/>
      <c r="M814" s="237"/>
      <c r="N814" s="238"/>
      <c r="O814" s="238"/>
      <c r="P814" s="238"/>
      <c r="Q814" s="238"/>
      <c r="R814" s="238"/>
      <c r="S814" s="238"/>
      <c r="T814" s="239"/>
      <c r="AT814" s="240" t="s">
        <v>162</v>
      </c>
      <c r="AU814" s="240" t="s">
        <v>85</v>
      </c>
      <c r="AV814" s="14" t="s">
        <v>85</v>
      </c>
      <c r="AW814" s="14" t="s">
        <v>31</v>
      </c>
      <c r="AX814" s="14" t="s">
        <v>75</v>
      </c>
      <c r="AY814" s="240" t="s">
        <v>153</v>
      </c>
    </row>
    <row r="815" spans="2:51" s="14" customFormat="1" ht="12">
      <c r="B815" s="230"/>
      <c r="C815" s="231"/>
      <c r="D815" s="221" t="s">
        <v>162</v>
      </c>
      <c r="E815" s="232" t="s">
        <v>1</v>
      </c>
      <c r="F815" s="233" t="s">
        <v>1097</v>
      </c>
      <c r="G815" s="231"/>
      <c r="H815" s="234">
        <v>259.42</v>
      </c>
      <c r="I815" s="235"/>
      <c r="J815" s="231"/>
      <c r="K815" s="231"/>
      <c r="L815" s="236"/>
      <c r="M815" s="237"/>
      <c r="N815" s="238"/>
      <c r="O815" s="238"/>
      <c r="P815" s="238"/>
      <c r="Q815" s="238"/>
      <c r="R815" s="238"/>
      <c r="S815" s="238"/>
      <c r="T815" s="239"/>
      <c r="AT815" s="240" t="s">
        <v>162</v>
      </c>
      <c r="AU815" s="240" t="s">
        <v>85</v>
      </c>
      <c r="AV815" s="14" t="s">
        <v>85</v>
      </c>
      <c r="AW815" s="14" t="s">
        <v>31</v>
      </c>
      <c r="AX815" s="14" t="s">
        <v>75</v>
      </c>
      <c r="AY815" s="240" t="s">
        <v>153</v>
      </c>
    </row>
    <row r="816" spans="2:51" s="15" customFormat="1" ht="12">
      <c r="B816" s="241"/>
      <c r="C816" s="242"/>
      <c r="D816" s="221" t="s">
        <v>162</v>
      </c>
      <c r="E816" s="243" t="s">
        <v>1</v>
      </c>
      <c r="F816" s="244" t="s">
        <v>169</v>
      </c>
      <c r="G816" s="242"/>
      <c r="H816" s="245">
        <v>355.756</v>
      </c>
      <c r="I816" s="246"/>
      <c r="J816" s="242"/>
      <c r="K816" s="242"/>
      <c r="L816" s="247"/>
      <c r="M816" s="248"/>
      <c r="N816" s="249"/>
      <c r="O816" s="249"/>
      <c r="P816" s="249"/>
      <c r="Q816" s="249"/>
      <c r="R816" s="249"/>
      <c r="S816" s="249"/>
      <c r="T816" s="250"/>
      <c r="AT816" s="251" t="s">
        <v>162</v>
      </c>
      <c r="AU816" s="251" t="s">
        <v>85</v>
      </c>
      <c r="AV816" s="15" t="s">
        <v>160</v>
      </c>
      <c r="AW816" s="15" t="s">
        <v>31</v>
      </c>
      <c r="AX816" s="15" t="s">
        <v>83</v>
      </c>
      <c r="AY816" s="251" t="s">
        <v>153</v>
      </c>
    </row>
    <row r="817" spans="1:65" s="2" customFormat="1" ht="21.75" customHeight="1">
      <c r="A817" s="35"/>
      <c r="B817" s="36"/>
      <c r="C817" s="205" t="s">
        <v>1098</v>
      </c>
      <c r="D817" s="205" t="s">
        <v>156</v>
      </c>
      <c r="E817" s="206" t="s">
        <v>1099</v>
      </c>
      <c r="F817" s="207" t="s">
        <v>1100</v>
      </c>
      <c r="G817" s="208" t="s">
        <v>187</v>
      </c>
      <c r="H817" s="209">
        <v>10.67</v>
      </c>
      <c r="I817" s="210"/>
      <c r="J817" s="211">
        <f>ROUND(I817*H817,2)</f>
        <v>0</v>
      </c>
      <c r="K817" s="212"/>
      <c r="L817" s="40"/>
      <c r="M817" s="213" t="s">
        <v>1</v>
      </c>
      <c r="N817" s="214" t="s">
        <v>40</v>
      </c>
      <c r="O817" s="72"/>
      <c r="P817" s="215">
        <f>O817*H817</f>
        <v>0</v>
      </c>
      <c r="Q817" s="215">
        <v>0</v>
      </c>
      <c r="R817" s="215">
        <f>Q817*H817</f>
        <v>0</v>
      </c>
      <c r="S817" s="215">
        <v>0</v>
      </c>
      <c r="T817" s="216">
        <f>S817*H817</f>
        <v>0</v>
      </c>
      <c r="U817" s="35"/>
      <c r="V817" s="35"/>
      <c r="W817" s="35"/>
      <c r="X817" s="35"/>
      <c r="Y817" s="35"/>
      <c r="Z817" s="35"/>
      <c r="AA817" s="35"/>
      <c r="AB817" s="35"/>
      <c r="AC817" s="35"/>
      <c r="AD817" s="35"/>
      <c r="AE817" s="35"/>
      <c r="AR817" s="217" t="s">
        <v>303</v>
      </c>
      <c r="AT817" s="217" t="s">
        <v>156</v>
      </c>
      <c r="AU817" s="217" t="s">
        <v>85</v>
      </c>
      <c r="AY817" s="18" t="s">
        <v>153</v>
      </c>
      <c r="BE817" s="218">
        <f>IF(N817="základní",J817,0)</f>
        <v>0</v>
      </c>
      <c r="BF817" s="218">
        <f>IF(N817="snížená",J817,0)</f>
        <v>0</v>
      </c>
      <c r="BG817" s="218">
        <f>IF(N817="zákl. přenesená",J817,0)</f>
        <v>0</v>
      </c>
      <c r="BH817" s="218">
        <f>IF(N817="sníž. přenesená",J817,0)</f>
        <v>0</v>
      </c>
      <c r="BI817" s="218">
        <f>IF(N817="nulová",J817,0)</f>
        <v>0</v>
      </c>
      <c r="BJ817" s="18" t="s">
        <v>83</v>
      </c>
      <c r="BK817" s="218">
        <f>ROUND(I817*H817,2)</f>
        <v>0</v>
      </c>
      <c r="BL817" s="18" t="s">
        <v>303</v>
      </c>
      <c r="BM817" s="217" t="s">
        <v>1101</v>
      </c>
    </row>
    <row r="818" spans="1:65" s="2" customFormat="1" ht="21.75" customHeight="1">
      <c r="A818" s="35"/>
      <c r="B818" s="36"/>
      <c r="C818" s="205" t="s">
        <v>1102</v>
      </c>
      <c r="D818" s="205" t="s">
        <v>156</v>
      </c>
      <c r="E818" s="206" t="s">
        <v>1103</v>
      </c>
      <c r="F818" s="207" t="s">
        <v>1104</v>
      </c>
      <c r="G818" s="208" t="s">
        <v>187</v>
      </c>
      <c r="H818" s="209">
        <v>10.67</v>
      </c>
      <c r="I818" s="210"/>
      <c r="J818" s="211">
        <f>ROUND(I818*H818,2)</f>
        <v>0</v>
      </c>
      <c r="K818" s="212"/>
      <c r="L818" s="40"/>
      <c r="M818" s="213" t="s">
        <v>1</v>
      </c>
      <c r="N818" s="214" t="s">
        <v>40</v>
      </c>
      <c r="O818" s="72"/>
      <c r="P818" s="215">
        <f>O818*H818</f>
        <v>0</v>
      </c>
      <c r="Q818" s="215">
        <v>0.00014</v>
      </c>
      <c r="R818" s="215">
        <f>Q818*H818</f>
        <v>0.0014937999999999998</v>
      </c>
      <c r="S818" s="215">
        <v>0</v>
      </c>
      <c r="T818" s="216">
        <f>S818*H818</f>
        <v>0</v>
      </c>
      <c r="U818" s="35"/>
      <c r="V818" s="35"/>
      <c r="W818" s="35"/>
      <c r="X818" s="35"/>
      <c r="Y818" s="35"/>
      <c r="Z818" s="35"/>
      <c r="AA818" s="35"/>
      <c r="AB818" s="35"/>
      <c r="AC818" s="35"/>
      <c r="AD818" s="35"/>
      <c r="AE818" s="35"/>
      <c r="AR818" s="217" t="s">
        <v>303</v>
      </c>
      <c r="AT818" s="217" t="s">
        <v>156</v>
      </c>
      <c r="AU818" s="217" t="s">
        <v>85</v>
      </c>
      <c r="AY818" s="18" t="s">
        <v>153</v>
      </c>
      <c r="BE818" s="218">
        <f>IF(N818="základní",J818,0)</f>
        <v>0</v>
      </c>
      <c r="BF818" s="218">
        <f>IF(N818="snížená",J818,0)</f>
        <v>0</v>
      </c>
      <c r="BG818" s="218">
        <f>IF(N818="zákl. přenesená",J818,0)</f>
        <v>0</v>
      </c>
      <c r="BH818" s="218">
        <f>IF(N818="sníž. přenesená",J818,0)</f>
        <v>0</v>
      </c>
      <c r="BI818" s="218">
        <f>IF(N818="nulová",J818,0)</f>
        <v>0</v>
      </c>
      <c r="BJ818" s="18" t="s">
        <v>83</v>
      </c>
      <c r="BK818" s="218">
        <f>ROUND(I818*H818,2)</f>
        <v>0</v>
      </c>
      <c r="BL818" s="18" t="s">
        <v>303</v>
      </c>
      <c r="BM818" s="217" t="s">
        <v>1105</v>
      </c>
    </row>
    <row r="819" spans="2:51" s="13" customFormat="1" ht="12">
      <c r="B819" s="219"/>
      <c r="C819" s="220"/>
      <c r="D819" s="221" t="s">
        <v>162</v>
      </c>
      <c r="E819" s="222" t="s">
        <v>1</v>
      </c>
      <c r="F819" s="223" t="s">
        <v>1106</v>
      </c>
      <c r="G819" s="220"/>
      <c r="H819" s="222" t="s">
        <v>1</v>
      </c>
      <c r="I819" s="224"/>
      <c r="J819" s="220"/>
      <c r="K819" s="220"/>
      <c r="L819" s="225"/>
      <c r="M819" s="226"/>
      <c r="N819" s="227"/>
      <c r="O819" s="227"/>
      <c r="P819" s="227"/>
      <c r="Q819" s="227"/>
      <c r="R819" s="227"/>
      <c r="S819" s="227"/>
      <c r="T819" s="228"/>
      <c r="AT819" s="229" t="s">
        <v>162</v>
      </c>
      <c r="AU819" s="229" t="s">
        <v>85</v>
      </c>
      <c r="AV819" s="13" t="s">
        <v>83</v>
      </c>
      <c r="AW819" s="13" t="s">
        <v>31</v>
      </c>
      <c r="AX819" s="13" t="s">
        <v>75</v>
      </c>
      <c r="AY819" s="229" t="s">
        <v>153</v>
      </c>
    </row>
    <row r="820" spans="2:51" s="14" customFormat="1" ht="12">
      <c r="B820" s="230"/>
      <c r="C820" s="231"/>
      <c r="D820" s="221" t="s">
        <v>162</v>
      </c>
      <c r="E820" s="232" t="s">
        <v>1</v>
      </c>
      <c r="F820" s="233" t="s">
        <v>1107</v>
      </c>
      <c r="G820" s="231"/>
      <c r="H820" s="234">
        <v>4.25</v>
      </c>
      <c r="I820" s="235"/>
      <c r="J820" s="231"/>
      <c r="K820" s="231"/>
      <c r="L820" s="236"/>
      <c r="M820" s="237"/>
      <c r="N820" s="238"/>
      <c r="O820" s="238"/>
      <c r="P820" s="238"/>
      <c r="Q820" s="238"/>
      <c r="R820" s="238"/>
      <c r="S820" s="238"/>
      <c r="T820" s="239"/>
      <c r="AT820" s="240" t="s">
        <v>162</v>
      </c>
      <c r="AU820" s="240" t="s">
        <v>85</v>
      </c>
      <c r="AV820" s="14" t="s">
        <v>85</v>
      </c>
      <c r="AW820" s="14" t="s">
        <v>31</v>
      </c>
      <c r="AX820" s="14" t="s">
        <v>75</v>
      </c>
      <c r="AY820" s="240" t="s">
        <v>153</v>
      </c>
    </row>
    <row r="821" spans="2:51" s="13" customFormat="1" ht="12">
      <c r="B821" s="219"/>
      <c r="C821" s="220"/>
      <c r="D821" s="221" t="s">
        <v>162</v>
      </c>
      <c r="E821" s="222" t="s">
        <v>1</v>
      </c>
      <c r="F821" s="223" t="s">
        <v>1108</v>
      </c>
      <c r="G821" s="220"/>
      <c r="H821" s="222" t="s">
        <v>1</v>
      </c>
      <c r="I821" s="224"/>
      <c r="J821" s="220"/>
      <c r="K821" s="220"/>
      <c r="L821" s="225"/>
      <c r="M821" s="226"/>
      <c r="N821" s="227"/>
      <c r="O821" s="227"/>
      <c r="P821" s="227"/>
      <c r="Q821" s="227"/>
      <c r="R821" s="227"/>
      <c r="S821" s="227"/>
      <c r="T821" s="228"/>
      <c r="AT821" s="229" t="s">
        <v>162</v>
      </c>
      <c r="AU821" s="229" t="s">
        <v>85</v>
      </c>
      <c r="AV821" s="13" t="s">
        <v>83</v>
      </c>
      <c r="AW821" s="13" t="s">
        <v>31</v>
      </c>
      <c r="AX821" s="13" t="s">
        <v>75</v>
      </c>
      <c r="AY821" s="229" t="s">
        <v>153</v>
      </c>
    </row>
    <row r="822" spans="2:51" s="14" customFormat="1" ht="12">
      <c r="B822" s="230"/>
      <c r="C822" s="231"/>
      <c r="D822" s="221" t="s">
        <v>162</v>
      </c>
      <c r="E822" s="232" t="s">
        <v>1</v>
      </c>
      <c r="F822" s="233" t="s">
        <v>1109</v>
      </c>
      <c r="G822" s="231"/>
      <c r="H822" s="234">
        <v>1.62</v>
      </c>
      <c r="I822" s="235"/>
      <c r="J822" s="231"/>
      <c r="K822" s="231"/>
      <c r="L822" s="236"/>
      <c r="M822" s="237"/>
      <c r="N822" s="238"/>
      <c r="O822" s="238"/>
      <c r="P822" s="238"/>
      <c r="Q822" s="238"/>
      <c r="R822" s="238"/>
      <c r="S822" s="238"/>
      <c r="T822" s="239"/>
      <c r="AT822" s="240" t="s">
        <v>162</v>
      </c>
      <c r="AU822" s="240" t="s">
        <v>85</v>
      </c>
      <c r="AV822" s="14" t="s">
        <v>85</v>
      </c>
      <c r="AW822" s="14" t="s">
        <v>31</v>
      </c>
      <c r="AX822" s="14" t="s">
        <v>75</v>
      </c>
      <c r="AY822" s="240" t="s">
        <v>153</v>
      </c>
    </row>
    <row r="823" spans="2:51" s="13" customFormat="1" ht="12">
      <c r="B823" s="219"/>
      <c r="C823" s="220"/>
      <c r="D823" s="221" t="s">
        <v>162</v>
      </c>
      <c r="E823" s="222" t="s">
        <v>1</v>
      </c>
      <c r="F823" s="223" t="s">
        <v>1110</v>
      </c>
      <c r="G823" s="220"/>
      <c r="H823" s="222" t="s">
        <v>1</v>
      </c>
      <c r="I823" s="224"/>
      <c r="J823" s="220"/>
      <c r="K823" s="220"/>
      <c r="L823" s="225"/>
      <c r="M823" s="226"/>
      <c r="N823" s="227"/>
      <c r="O823" s="227"/>
      <c r="P823" s="227"/>
      <c r="Q823" s="227"/>
      <c r="R823" s="227"/>
      <c r="S823" s="227"/>
      <c r="T823" s="228"/>
      <c r="AT823" s="229" t="s">
        <v>162</v>
      </c>
      <c r="AU823" s="229" t="s">
        <v>85</v>
      </c>
      <c r="AV823" s="13" t="s">
        <v>83</v>
      </c>
      <c r="AW823" s="13" t="s">
        <v>31</v>
      </c>
      <c r="AX823" s="13" t="s">
        <v>75</v>
      </c>
      <c r="AY823" s="229" t="s">
        <v>153</v>
      </c>
    </row>
    <row r="824" spans="2:51" s="14" customFormat="1" ht="12">
      <c r="B824" s="230"/>
      <c r="C824" s="231"/>
      <c r="D824" s="221" t="s">
        <v>162</v>
      </c>
      <c r="E824" s="232" t="s">
        <v>1</v>
      </c>
      <c r="F824" s="233" t="s">
        <v>1111</v>
      </c>
      <c r="G824" s="231"/>
      <c r="H824" s="234">
        <v>4.8</v>
      </c>
      <c r="I824" s="235"/>
      <c r="J824" s="231"/>
      <c r="K824" s="231"/>
      <c r="L824" s="236"/>
      <c r="M824" s="237"/>
      <c r="N824" s="238"/>
      <c r="O824" s="238"/>
      <c r="P824" s="238"/>
      <c r="Q824" s="238"/>
      <c r="R824" s="238"/>
      <c r="S824" s="238"/>
      <c r="T824" s="239"/>
      <c r="AT824" s="240" t="s">
        <v>162</v>
      </c>
      <c r="AU824" s="240" t="s">
        <v>85</v>
      </c>
      <c r="AV824" s="14" t="s">
        <v>85</v>
      </c>
      <c r="AW824" s="14" t="s">
        <v>31</v>
      </c>
      <c r="AX824" s="14" t="s">
        <v>75</v>
      </c>
      <c r="AY824" s="240" t="s">
        <v>153</v>
      </c>
    </row>
    <row r="825" spans="2:51" s="15" customFormat="1" ht="12">
      <c r="B825" s="241"/>
      <c r="C825" s="242"/>
      <c r="D825" s="221" t="s">
        <v>162</v>
      </c>
      <c r="E825" s="243" t="s">
        <v>1</v>
      </c>
      <c r="F825" s="244" t="s">
        <v>169</v>
      </c>
      <c r="G825" s="242"/>
      <c r="H825" s="245">
        <v>10.67</v>
      </c>
      <c r="I825" s="246"/>
      <c r="J825" s="242"/>
      <c r="K825" s="242"/>
      <c r="L825" s="247"/>
      <c r="M825" s="248"/>
      <c r="N825" s="249"/>
      <c r="O825" s="249"/>
      <c r="P825" s="249"/>
      <c r="Q825" s="249"/>
      <c r="R825" s="249"/>
      <c r="S825" s="249"/>
      <c r="T825" s="250"/>
      <c r="AT825" s="251" t="s">
        <v>162</v>
      </c>
      <c r="AU825" s="251" t="s">
        <v>85</v>
      </c>
      <c r="AV825" s="15" t="s">
        <v>160</v>
      </c>
      <c r="AW825" s="15" t="s">
        <v>31</v>
      </c>
      <c r="AX825" s="15" t="s">
        <v>83</v>
      </c>
      <c r="AY825" s="251" t="s">
        <v>153</v>
      </c>
    </row>
    <row r="826" spans="1:65" s="2" customFormat="1" ht="21.75" customHeight="1">
      <c r="A826" s="35"/>
      <c r="B826" s="36"/>
      <c r="C826" s="205" t="s">
        <v>1112</v>
      </c>
      <c r="D826" s="205" t="s">
        <v>156</v>
      </c>
      <c r="E826" s="206" t="s">
        <v>1113</v>
      </c>
      <c r="F826" s="207" t="s">
        <v>1114</v>
      </c>
      <c r="G826" s="208" t="s">
        <v>187</v>
      </c>
      <c r="H826" s="209">
        <v>10.67</v>
      </c>
      <c r="I826" s="210"/>
      <c r="J826" s="211">
        <f>ROUND(I826*H826,2)</f>
        <v>0</v>
      </c>
      <c r="K826" s="212"/>
      <c r="L826" s="40"/>
      <c r="M826" s="213" t="s">
        <v>1</v>
      </c>
      <c r="N826" s="214" t="s">
        <v>40</v>
      </c>
      <c r="O826" s="72"/>
      <c r="P826" s="215">
        <f>O826*H826</f>
        <v>0</v>
      </c>
      <c r="Q826" s="215">
        <v>0.00012</v>
      </c>
      <c r="R826" s="215">
        <f>Q826*H826</f>
        <v>0.0012804000000000001</v>
      </c>
      <c r="S826" s="215">
        <v>0</v>
      </c>
      <c r="T826" s="216">
        <f>S826*H826</f>
        <v>0</v>
      </c>
      <c r="U826" s="35"/>
      <c r="V826" s="35"/>
      <c r="W826" s="35"/>
      <c r="X826" s="35"/>
      <c r="Y826" s="35"/>
      <c r="Z826" s="35"/>
      <c r="AA826" s="35"/>
      <c r="AB826" s="35"/>
      <c r="AC826" s="35"/>
      <c r="AD826" s="35"/>
      <c r="AE826" s="35"/>
      <c r="AR826" s="217" t="s">
        <v>303</v>
      </c>
      <c r="AT826" s="217" t="s">
        <v>156</v>
      </c>
      <c r="AU826" s="217" t="s">
        <v>85</v>
      </c>
      <c r="AY826" s="18" t="s">
        <v>153</v>
      </c>
      <c r="BE826" s="218">
        <f>IF(N826="základní",J826,0)</f>
        <v>0</v>
      </c>
      <c r="BF826" s="218">
        <f>IF(N826="snížená",J826,0)</f>
        <v>0</v>
      </c>
      <c r="BG826" s="218">
        <f>IF(N826="zákl. přenesená",J826,0)</f>
        <v>0</v>
      </c>
      <c r="BH826" s="218">
        <f>IF(N826="sníž. přenesená",J826,0)</f>
        <v>0</v>
      </c>
      <c r="BI826" s="218">
        <f>IF(N826="nulová",J826,0)</f>
        <v>0</v>
      </c>
      <c r="BJ826" s="18" t="s">
        <v>83</v>
      </c>
      <c r="BK826" s="218">
        <f>ROUND(I826*H826,2)</f>
        <v>0</v>
      </c>
      <c r="BL826" s="18" t="s">
        <v>303</v>
      </c>
      <c r="BM826" s="217" t="s">
        <v>1115</v>
      </c>
    </row>
    <row r="827" spans="1:65" s="2" customFormat="1" ht="21.75" customHeight="1">
      <c r="A827" s="35"/>
      <c r="B827" s="36"/>
      <c r="C827" s="205" t="s">
        <v>1116</v>
      </c>
      <c r="D827" s="205" t="s">
        <v>156</v>
      </c>
      <c r="E827" s="206" t="s">
        <v>1117</v>
      </c>
      <c r="F827" s="207" t="s">
        <v>1118</v>
      </c>
      <c r="G827" s="208" t="s">
        <v>187</v>
      </c>
      <c r="H827" s="209">
        <v>8.302</v>
      </c>
      <c r="I827" s="210"/>
      <c r="J827" s="211">
        <f>ROUND(I827*H827,2)</f>
        <v>0</v>
      </c>
      <c r="K827" s="212"/>
      <c r="L827" s="40"/>
      <c r="M827" s="213" t="s">
        <v>1</v>
      </c>
      <c r="N827" s="214" t="s">
        <v>40</v>
      </c>
      <c r="O827" s="72"/>
      <c r="P827" s="215">
        <f>O827*H827</f>
        <v>0</v>
      </c>
      <c r="Q827" s="215">
        <v>6E-05</v>
      </c>
      <c r="R827" s="215">
        <f>Q827*H827</f>
        <v>0.00049812</v>
      </c>
      <c r="S827" s="215">
        <v>0</v>
      </c>
      <c r="T827" s="216">
        <f>S827*H827</f>
        <v>0</v>
      </c>
      <c r="U827" s="35"/>
      <c r="V827" s="35"/>
      <c r="W827" s="35"/>
      <c r="X827" s="35"/>
      <c r="Y827" s="35"/>
      <c r="Z827" s="35"/>
      <c r="AA827" s="35"/>
      <c r="AB827" s="35"/>
      <c r="AC827" s="35"/>
      <c r="AD827" s="35"/>
      <c r="AE827" s="35"/>
      <c r="AR827" s="217" t="s">
        <v>303</v>
      </c>
      <c r="AT827" s="217" t="s">
        <v>156</v>
      </c>
      <c r="AU827" s="217" t="s">
        <v>85</v>
      </c>
      <c r="AY827" s="18" t="s">
        <v>153</v>
      </c>
      <c r="BE827" s="218">
        <f>IF(N827="základní",J827,0)</f>
        <v>0</v>
      </c>
      <c r="BF827" s="218">
        <f>IF(N827="snížená",J827,0)</f>
        <v>0</v>
      </c>
      <c r="BG827" s="218">
        <f>IF(N827="zákl. přenesená",J827,0)</f>
        <v>0</v>
      </c>
      <c r="BH827" s="218">
        <f>IF(N827="sníž. přenesená",J827,0)</f>
        <v>0</v>
      </c>
      <c r="BI827" s="218">
        <f>IF(N827="nulová",J827,0)</f>
        <v>0</v>
      </c>
      <c r="BJ827" s="18" t="s">
        <v>83</v>
      </c>
      <c r="BK827" s="218">
        <f>ROUND(I827*H827,2)</f>
        <v>0</v>
      </c>
      <c r="BL827" s="18" t="s">
        <v>303</v>
      </c>
      <c r="BM827" s="217" t="s">
        <v>1119</v>
      </c>
    </row>
    <row r="828" spans="2:51" s="13" customFormat="1" ht="12">
      <c r="B828" s="219"/>
      <c r="C828" s="220"/>
      <c r="D828" s="221" t="s">
        <v>162</v>
      </c>
      <c r="E828" s="222" t="s">
        <v>1</v>
      </c>
      <c r="F828" s="223" t="s">
        <v>755</v>
      </c>
      <c r="G828" s="220"/>
      <c r="H828" s="222" t="s">
        <v>1</v>
      </c>
      <c r="I828" s="224"/>
      <c r="J828" s="220"/>
      <c r="K828" s="220"/>
      <c r="L828" s="225"/>
      <c r="M828" s="226"/>
      <c r="N828" s="227"/>
      <c r="O828" s="227"/>
      <c r="P828" s="227"/>
      <c r="Q828" s="227"/>
      <c r="R828" s="227"/>
      <c r="S828" s="227"/>
      <c r="T828" s="228"/>
      <c r="AT828" s="229" t="s">
        <v>162</v>
      </c>
      <c r="AU828" s="229" t="s">
        <v>85</v>
      </c>
      <c r="AV828" s="13" t="s">
        <v>83</v>
      </c>
      <c r="AW828" s="13" t="s">
        <v>31</v>
      </c>
      <c r="AX828" s="13" t="s">
        <v>75</v>
      </c>
      <c r="AY828" s="229" t="s">
        <v>153</v>
      </c>
    </row>
    <row r="829" spans="2:51" s="13" customFormat="1" ht="12">
      <c r="B829" s="219"/>
      <c r="C829" s="220"/>
      <c r="D829" s="221" t="s">
        <v>162</v>
      </c>
      <c r="E829" s="222" t="s">
        <v>1</v>
      </c>
      <c r="F829" s="223" t="s">
        <v>1120</v>
      </c>
      <c r="G829" s="220"/>
      <c r="H829" s="222" t="s">
        <v>1</v>
      </c>
      <c r="I829" s="224"/>
      <c r="J829" s="220"/>
      <c r="K829" s="220"/>
      <c r="L829" s="225"/>
      <c r="M829" s="226"/>
      <c r="N829" s="227"/>
      <c r="O829" s="227"/>
      <c r="P829" s="227"/>
      <c r="Q829" s="227"/>
      <c r="R829" s="227"/>
      <c r="S829" s="227"/>
      <c r="T829" s="228"/>
      <c r="AT829" s="229" t="s">
        <v>162</v>
      </c>
      <c r="AU829" s="229" t="s">
        <v>85</v>
      </c>
      <c r="AV829" s="13" t="s">
        <v>83</v>
      </c>
      <c r="AW829" s="13" t="s">
        <v>31</v>
      </c>
      <c r="AX829" s="13" t="s">
        <v>75</v>
      </c>
      <c r="AY829" s="229" t="s">
        <v>153</v>
      </c>
    </row>
    <row r="830" spans="2:51" s="14" customFormat="1" ht="12">
      <c r="B830" s="230"/>
      <c r="C830" s="231"/>
      <c r="D830" s="221" t="s">
        <v>162</v>
      </c>
      <c r="E830" s="232" t="s">
        <v>1</v>
      </c>
      <c r="F830" s="233" t="s">
        <v>1121</v>
      </c>
      <c r="G830" s="231"/>
      <c r="H830" s="234">
        <v>3.752</v>
      </c>
      <c r="I830" s="235"/>
      <c r="J830" s="231"/>
      <c r="K830" s="231"/>
      <c r="L830" s="236"/>
      <c r="M830" s="237"/>
      <c r="N830" s="238"/>
      <c r="O830" s="238"/>
      <c r="P830" s="238"/>
      <c r="Q830" s="238"/>
      <c r="R830" s="238"/>
      <c r="S830" s="238"/>
      <c r="T830" s="239"/>
      <c r="AT830" s="240" t="s">
        <v>162</v>
      </c>
      <c r="AU830" s="240" t="s">
        <v>85</v>
      </c>
      <c r="AV830" s="14" t="s">
        <v>85</v>
      </c>
      <c r="AW830" s="14" t="s">
        <v>31</v>
      </c>
      <c r="AX830" s="14" t="s">
        <v>75</v>
      </c>
      <c r="AY830" s="240" t="s">
        <v>153</v>
      </c>
    </row>
    <row r="831" spans="2:51" s="13" customFormat="1" ht="12">
      <c r="B831" s="219"/>
      <c r="C831" s="220"/>
      <c r="D831" s="221" t="s">
        <v>162</v>
      </c>
      <c r="E831" s="222" t="s">
        <v>1</v>
      </c>
      <c r="F831" s="223" t="s">
        <v>1122</v>
      </c>
      <c r="G831" s="220"/>
      <c r="H831" s="222" t="s">
        <v>1</v>
      </c>
      <c r="I831" s="224"/>
      <c r="J831" s="220"/>
      <c r="K831" s="220"/>
      <c r="L831" s="225"/>
      <c r="M831" s="226"/>
      <c r="N831" s="227"/>
      <c r="O831" s="227"/>
      <c r="P831" s="227"/>
      <c r="Q831" s="227"/>
      <c r="R831" s="227"/>
      <c r="S831" s="227"/>
      <c r="T831" s="228"/>
      <c r="AT831" s="229" t="s">
        <v>162</v>
      </c>
      <c r="AU831" s="229" t="s">
        <v>85</v>
      </c>
      <c r="AV831" s="13" t="s">
        <v>83</v>
      </c>
      <c r="AW831" s="13" t="s">
        <v>31</v>
      </c>
      <c r="AX831" s="13" t="s">
        <v>75</v>
      </c>
      <c r="AY831" s="229" t="s">
        <v>153</v>
      </c>
    </row>
    <row r="832" spans="2:51" s="14" customFormat="1" ht="12">
      <c r="B832" s="230"/>
      <c r="C832" s="231"/>
      <c r="D832" s="221" t="s">
        <v>162</v>
      </c>
      <c r="E832" s="232" t="s">
        <v>1</v>
      </c>
      <c r="F832" s="233" t="s">
        <v>1123</v>
      </c>
      <c r="G832" s="231"/>
      <c r="H832" s="234">
        <v>3.55</v>
      </c>
      <c r="I832" s="235"/>
      <c r="J832" s="231"/>
      <c r="K832" s="231"/>
      <c r="L832" s="236"/>
      <c r="M832" s="237"/>
      <c r="N832" s="238"/>
      <c r="O832" s="238"/>
      <c r="P832" s="238"/>
      <c r="Q832" s="238"/>
      <c r="R832" s="238"/>
      <c r="S832" s="238"/>
      <c r="T832" s="239"/>
      <c r="AT832" s="240" t="s">
        <v>162</v>
      </c>
      <c r="AU832" s="240" t="s">
        <v>85</v>
      </c>
      <c r="AV832" s="14" t="s">
        <v>85</v>
      </c>
      <c r="AW832" s="14" t="s">
        <v>31</v>
      </c>
      <c r="AX832" s="14" t="s">
        <v>75</v>
      </c>
      <c r="AY832" s="240" t="s">
        <v>153</v>
      </c>
    </row>
    <row r="833" spans="2:51" s="13" customFormat="1" ht="12">
      <c r="B833" s="219"/>
      <c r="C833" s="220"/>
      <c r="D833" s="221" t="s">
        <v>162</v>
      </c>
      <c r="E833" s="222" t="s">
        <v>1</v>
      </c>
      <c r="F833" s="223" t="s">
        <v>1124</v>
      </c>
      <c r="G833" s="220"/>
      <c r="H833" s="222" t="s">
        <v>1</v>
      </c>
      <c r="I833" s="224"/>
      <c r="J833" s="220"/>
      <c r="K833" s="220"/>
      <c r="L833" s="225"/>
      <c r="M833" s="226"/>
      <c r="N833" s="227"/>
      <c r="O833" s="227"/>
      <c r="P833" s="227"/>
      <c r="Q833" s="227"/>
      <c r="R833" s="227"/>
      <c r="S833" s="227"/>
      <c r="T833" s="228"/>
      <c r="AT833" s="229" t="s">
        <v>162</v>
      </c>
      <c r="AU833" s="229" t="s">
        <v>85</v>
      </c>
      <c r="AV833" s="13" t="s">
        <v>83</v>
      </c>
      <c r="AW833" s="13" t="s">
        <v>31</v>
      </c>
      <c r="AX833" s="13" t="s">
        <v>75</v>
      </c>
      <c r="AY833" s="229" t="s">
        <v>153</v>
      </c>
    </row>
    <row r="834" spans="2:51" s="14" customFormat="1" ht="12">
      <c r="B834" s="230"/>
      <c r="C834" s="231"/>
      <c r="D834" s="221" t="s">
        <v>162</v>
      </c>
      <c r="E834" s="232" t="s">
        <v>1</v>
      </c>
      <c r="F834" s="233" t="s">
        <v>1125</v>
      </c>
      <c r="G834" s="231"/>
      <c r="H834" s="234">
        <v>1</v>
      </c>
      <c r="I834" s="235"/>
      <c r="J834" s="231"/>
      <c r="K834" s="231"/>
      <c r="L834" s="236"/>
      <c r="M834" s="237"/>
      <c r="N834" s="238"/>
      <c r="O834" s="238"/>
      <c r="P834" s="238"/>
      <c r="Q834" s="238"/>
      <c r="R834" s="238"/>
      <c r="S834" s="238"/>
      <c r="T834" s="239"/>
      <c r="AT834" s="240" t="s">
        <v>162</v>
      </c>
      <c r="AU834" s="240" t="s">
        <v>85</v>
      </c>
      <c r="AV834" s="14" t="s">
        <v>85</v>
      </c>
      <c r="AW834" s="14" t="s">
        <v>31</v>
      </c>
      <c r="AX834" s="14" t="s">
        <v>75</v>
      </c>
      <c r="AY834" s="240" t="s">
        <v>153</v>
      </c>
    </row>
    <row r="835" spans="2:51" s="15" customFormat="1" ht="12">
      <c r="B835" s="241"/>
      <c r="C835" s="242"/>
      <c r="D835" s="221" t="s">
        <v>162</v>
      </c>
      <c r="E835" s="243" t="s">
        <v>1</v>
      </c>
      <c r="F835" s="244" t="s">
        <v>169</v>
      </c>
      <c r="G835" s="242"/>
      <c r="H835" s="245">
        <v>8.302</v>
      </c>
      <c r="I835" s="246"/>
      <c r="J835" s="242"/>
      <c r="K835" s="242"/>
      <c r="L835" s="247"/>
      <c r="M835" s="248"/>
      <c r="N835" s="249"/>
      <c r="O835" s="249"/>
      <c r="P835" s="249"/>
      <c r="Q835" s="249"/>
      <c r="R835" s="249"/>
      <c r="S835" s="249"/>
      <c r="T835" s="250"/>
      <c r="AT835" s="251" t="s">
        <v>162</v>
      </c>
      <c r="AU835" s="251" t="s">
        <v>85</v>
      </c>
      <c r="AV835" s="15" t="s">
        <v>160</v>
      </c>
      <c r="AW835" s="15" t="s">
        <v>31</v>
      </c>
      <c r="AX835" s="15" t="s">
        <v>83</v>
      </c>
      <c r="AY835" s="251" t="s">
        <v>153</v>
      </c>
    </row>
    <row r="836" spans="1:65" s="2" customFormat="1" ht="21.75" customHeight="1">
      <c r="A836" s="35"/>
      <c r="B836" s="36"/>
      <c r="C836" s="205" t="s">
        <v>1126</v>
      </c>
      <c r="D836" s="205" t="s">
        <v>156</v>
      </c>
      <c r="E836" s="206" t="s">
        <v>1127</v>
      </c>
      <c r="F836" s="207" t="s">
        <v>1128</v>
      </c>
      <c r="G836" s="208" t="s">
        <v>187</v>
      </c>
      <c r="H836" s="209">
        <v>10.894</v>
      </c>
      <c r="I836" s="210"/>
      <c r="J836" s="211">
        <f>ROUND(I836*H836,2)</f>
        <v>0</v>
      </c>
      <c r="K836" s="212"/>
      <c r="L836" s="40"/>
      <c r="M836" s="213" t="s">
        <v>1</v>
      </c>
      <c r="N836" s="214" t="s">
        <v>40</v>
      </c>
      <c r="O836" s="72"/>
      <c r="P836" s="215">
        <f>O836*H836</f>
        <v>0</v>
      </c>
      <c r="Q836" s="215">
        <v>0.00014</v>
      </c>
      <c r="R836" s="215">
        <f>Q836*H836</f>
        <v>0.0015251599999999998</v>
      </c>
      <c r="S836" s="215">
        <v>0</v>
      </c>
      <c r="T836" s="216">
        <f>S836*H836</f>
        <v>0</v>
      </c>
      <c r="U836" s="35"/>
      <c r="V836" s="35"/>
      <c r="W836" s="35"/>
      <c r="X836" s="35"/>
      <c r="Y836" s="35"/>
      <c r="Z836" s="35"/>
      <c r="AA836" s="35"/>
      <c r="AB836" s="35"/>
      <c r="AC836" s="35"/>
      <c r="AD836" s="35"/>
      <c r="AE836" s="35"/>
      <c r="AR836" s="217" t="s">
        <v>303</v>
      </c>
      <c r="AT836" s="217" t="s">
        <v>156</v>
      </c>
      <c r="AU836" s="217" t="s">
        <v>85</v>
      </c>
      <c r="AY836" s="18" t="s">
        <v>153</v>
      </c>
      <c r="BE836" s="218">
        <f>IF(N836="základní",J836,0)</f>
        <v>0</v>
      </c>
      <c r="BF836" s="218">
        <f>IF(N836="snížená",J836,0)</f>
        <v>0</v>
      </c>
      <c r="BG836" s="218">
        <f>IF(N836="zákl. přenesená",J836,0)</f>
        <v>0</v>
      </c>
      <c r="BH836" s="218">
        <f>IF(N836="sníž. přenesená",J836,0)</f>
        <v>0</v>
      </c>
      <c r="BI836" s="218">
        <f>IF(N836="nulová",J836,0)</f>
        <v>0</v>
      </c>
      <c r="BJ836" s="18" t="s">
        <v>83</v>
      </c>
      <c r="BK836" s="218">
        <f>ROUND(I836*H836,2)</f>
        <v>0</v>
      </c>
      <c r="BL836" s="18" t="s">
        <v>303</v>
      </c>
      <c r="BM836" s="217" t="s">
        <v>1129</v>
      </c>
    </row>
    <row r="837" spans="2:51" s="13" customFormat="1" ht="12">
      <c r="B837" s="219"/>
      <c r="C837" s="220"/>
      <c r="D837" s="221" t="s">
        <v>162</v>
      </c>
      <c r="E837" s="222" t="s">
        <v>1</v>
      </c>
      <c r="F837" s="223" t="s">
        <v>755</v>
      </c>
      <c r="G837" s="220"/>
      <c r="H837" s="222" t="s">
        <v>1</v>
      </c>
      <c r="I837" s="224"/>
      <c r="J837" s="220"/>
      <c r="K837" s="220"/>
      <c r="L837" s="225"/>
      <c r="M837" s="226"/>
      <c r="N837" s="227"/>
      <c r="O837" s="227"/>
      <c r="P837" s="227"/>
      <c r="Q837" s="227"/>
      <c r="R837" s="227"/>
      <c r="S837" s="227"/>
      <c r="T837" s="228"/>
      <c r="AT837" s="229" t="s">
        <v>162</v>
      </c>
      <c r="AU837" s="229" t="s">
        <v>85</v>
      </c>
      <c r="AV837" s="13" t="s">
        <v>83</v>
      </c>
      <c r="AW837" s="13" t="s">
        <v>31</v>
      </c>
      <c r="AX837" s="13" t="s">
        <v>75</v>
      </c>
      <c r="AY837" s="229" t="s">
        <v>153</v>
      </c>
    </row>
    <row r="838" spans="2:51" s="13" customFormat="1" ht="12">
      <c r="B838" s="219"/>
      <c r="C838" s="220"/>
      <c r="D838" s="221" t="s">
        <v>162</v>
      </c>
      <c r="E838" s="222" t="s">
        <v>1</v>
      </c>
      <c r="F838" s="223" t="s">
        <v>1120</v>
      </c>
      <c r="G838" s="220"/>
      <c r="H838" s="222" t="s">
        <v>1</v>
      </c>
      <c r="I838" s="224"/>
      <c r="J838" s="220"/>
      <c r="K838" s="220"/>
      <c r="L838" s="225"/>
      <c r="M838" s="226"/>
      <c r="N838" s="227"/>
      <c r="O838" s="227"/>
      <c r="P838" s="227"/>
      <c r="Q838" s="227"/>
      <c r="R838" s="227"/>
      <c r="S838" s="227"/>
      <c r="T838" s="228"/>
      <c r="AT838" s="229" t="s">
        <v>162</v>
      </c>
      <c r="AU838" s="229" t="s">
        <v>85</v>
      </c>
      <c r="AV838" s="13" t="s">
        <v>83</v>
      </c>
      <c r="AW838" s="13" t="s">
        <v>31</v>
      </c>
      <c r="AX838" s="13" t="s">
        <v>75</v>
      </c>
      <c r="AY838" s="229" t="s">
        <v>153</v>
      </c>
    </row>
    <row r="839" spans="2:51" s="14" customFormat="1" ht="12">
      <c r="B839" s="230"/>
      <c r="C839" s="231"/>
      <c r="D839" s="221" t="s">
        <v>162</v>
      </c>
      <c r="E839" s="232" t="s">
        <v>1</v>
      </c>
      <c r="F839" s="233" t="s">
        <v>1121</v>
      </c>
      <c r="G839" s="231"/>
      <c r="H839" s="234">
        <v>3.752</v>
      </c>
      <c r="I839" s="235"/>
      <c r="J839" s="231"/>
      <c r="K839" s="231"/>
      <c r="L839" s="236"/>
      <c r="M839" s="237"/>
      <c r="N839" s="238"/>
      <c r="O839" s="238"/>
      <c r="P839" s="238"/>
      <c r="Q839" s="238"/>
      <c r="R839" s="238"/>
      <c r="S839" s="238"/>
      <c r="T839" s="239"/>
      <c r="AT839" s="240" t="s">
        <v>162</v>
      </c>
      <c r="AU839" s="240" t="s">
        <v>85</v>
      </c>
      <c r="AV839" s="14" t="s">
        <v>85</v>
      </c>
      <c r="AW839" s="14" t="s">
        <v>31</v>
      </c>
      <c r="AX839" s="14" t="s">
        <v>75</v>
      </c>
      <c r="AY839" s="240" t="s">
        <v>153</v>
      </c>
    </row>
    <row r="840" spans="2:51" s="13" customFormat="1" ht="12">
      <c r="B840" s="219"/>
      <c r="C840" s="220"/>
      <c r="D840" s="221" t="s">
        <v>162</v>
      </c>
      <c r="E840" s="222" t="s">
        <v>1</v>
      </c>
      <c r="F840" s="223" t="s">
        <v>1122</v>
      </c>
      <c r="G840" s="220"/>
      <c r="H840" s="222" t="s">
        <v>1</v>
      </c>
      <c r="I840" s="224"/>
      <c r="J840" s="220"/>
      <c r="K840" s="220"/>
      <c r="L840" s="225"/>
      <c r="M840" s="226"/>
      <c r="N840" s="227"/>
      <c r="O840" s="227"/>
      <c r="P840" s="227"/>
      <c r="Q840" s="227"/>
      <c r="R840" s="227"/>
      <c r="S840" s="227"/>
      <c r="T840" s="228"/>
      <c r="AT840" s="229" t="s">
        <v>162</v>
      </c>
      <c r="AU840" s="229" t="s">
        <v>85</v>
      </c>
      <c r="AV840" s="13" t="s">
        <v>83</v>
      </c>
      <c r="AW840" s="13" t="s">
        <v>31</v>
      </c>
      <c r="AX840" s="13" t="s">
        <v>75</v>
      </c>
      <c r="AY840" s="229" t="s">
        <v>153</v>
      </c>
    </row>
    <row r="841" spans="2:51" s="14" customFormat="1" ht="12">
      <c r="B841" s="230"/>
      <c r="C841" s="231"/>
      <c r="D841" s="221" t="s">
        <v>162</v>
      </c>
      <c r="E841" s="232" t="s">
        <v>1</v>
      </c>
      <c r="F841" s="233" t="s">
        <v>1123</v>
      </c>
      <c r="G841" s="231"/>
      <c r="H841" s="234">
        <v>3.55</v>
      </c>
      <c r="I841" s="235"/>
      <c r="J841" s="231"/>
      <c r="K841" s="231"/>
      <c r="L841" s="236"/>
      <c r="M841" s="237"/>
      <c r="N841" s="238"/>
      <c r="O841" s="238"/>
      <c r="P841" s="238"/>
      <c r="Q841" s="238"/>
      <c r="R841" s="238"/>
      <c r="S841" s="238"/>
      <c r="T841" s="239"/>
      <c r="AT841" s="240" t="s">
        <v>162</v>
      </c>
      <c r="AU841" s="240" t="s">
        <v>85</v>
      </c>
      <c r="AV841" s="14" t="s">
        <v>85</v>
      </c>
      <c r="AW841" s="14" t="s">
        <v>31</v>
      </c>
      <c r="AX841" s="14" t="s">
        <v>75</v>
      </c>
      <c r="AY841" s="240" t="s">
        <v>153</v>
      </c>
    </row>
    <row r="842" spans="2:51" s="13" customFormat="1" ht="12">
      <c r="B842" s="219"/>
      <c r="C842" s="220"/>
      <c r="D842" s="221" t="s">
        <v>162</v>
      </c>
      <c r="E842" s="222" t="s">
        <v>1</v>
      </c>
      <c r="F842" s="223" t="s">
        <v>1124</v>
      </c>
      <c r="G842" s="220"/>
      <c r="H842" s="222" t="s">
        <v>1</v>
      </c>
      <c r="I842" s="224"/>
      <c r="J842" s="220"/>
      <c r="K842" s="220"/>
      <c r="L842" s="225"/>
      <c r="M842" s="226"/>
      <c r="N842" s="227"/>
      <c r="O842" s="227"/>
      <c r="P842" s="227"/>
      <c r="Q842" s="227"/>
      <c r="R842" s="227"/>
      <c r="S842" s="227"/>
      <c r="T842" s="228"/>
      <c r="AT842" s="229" t="s">
        <v>162</v>
      </c>
      <c r="AU842" s="229" t="s">
        <v>85</v>
      </c>
      <c r="AV842" s="13" t="s">
        <v>83</v>
      </c>
      <c r="AW842" s="13" t="s">
        <v>31</v>
      </c>
      <c r="AX842" s="13" t="s">
        <v>75</v>
      </c>
      <c r="AY842" s="229" t="s">
        <v>153</v>
      </c>
    </row>
    <row r="843" spans="2:51" s="14" customFormat="1" ht="12">
      <c r="B843" s="230"/>
      <c r="C843" s="231"/>
      <c r="D843" s="221" t="s">
        <v>162</v>
      </c>
      <c r="E843" s="232" t="s">
        <v>1</v>
      </c>
      <c r="F843" s="233" t="s">
        <v>1125</v>
      </c>
      <c r="G843" s="231"/>
      <c r="H843" s="234">
        <v>1</v>
      </c>
      <c r="I843" s="235"/>
      <c r="J843" s="231"/>
      <c r="K843" s="231"/>
      <c r="L843" s="236"/>
      <c r="M843" s="237"/>
      <c r="N843" s="238"/>
      <c r="O843" s="238"/>
      <c r="P843" s="238"/>
      <c r="Q843" s="238"/>
      <c r="R843" s="238"/>
      <c r="S843" s="238"/>
      <c r="T843" s="239"/>
      <c r="AT843" s="240" t="s">
        <v>162</v>
      </c>
      <c r="AU843" s="240" t="s">
        <v>85</v>
      </c>
      <c r="AV843" s="14" t="s">
        <v>85</v>
      </c>
      <c r="AW843" s="14" t="s">
        <v>31</v>
      </c>
      <c r="AX843" s="14" t="s">
        <v>75</v>
      </c>
      <c r="AY843" s="240" t="s">
        <v>153</v>
      </c>
    </row>
    <row r="844" spans="2:51" s="13" customFormat="1" ht="12">
      <c r="B844" s="219"/>
      <c r="C844" s="220"/>
      <c r="D844" s="221" t="s">
        <v>162</v>
      </c>
      <c r="E844" s="222" t="s">
        <v>1</v>
      </c>
      <c r="F844" s="223" t="s">
        <v>1130</v>
      </c>
      <c r="G844" s="220"/>
      <c r="H844" s="222" t="s">
        <v>1</v>
      </c>
      <c r="I844" s="224"/>
      <c r="J844" s="220"/>
      <c r="K844" s="220"/>
      <c r="L844" s="225"/>
      <c r="M844" s="226"/>
      <c r="N844" s="227"/>
      <c r="O844" s="227"/>
      <c r="P844" s="227"/>
      <c r="Q844" s="227"/>
      <c r="R844" s="227"/>
      <c r="S844" s="227"/>
      <c r="T844" s="228"/>
      <c r="AT844" s="229" t="s">
        <v>162</v>
      </c>
      <c r="AU844" s="229" t="s">
        <v>85</v>
      </c>
      <c r="AV844" s="13" t="s">
        <v>83</v>
      </c>
      <c r="AW844" s="13" t="s">
        <v>31</v>
      </c>
      <c r="AX844" s="13" t="s">
        <v>75</v>
      </c>
      <c r="AY844" s="229" t="s">
        <v>153</v>
      </c>
    </row>
    <row r="845" spans="2:51" s="14" customFormat="1" ht="12">
      <c r="B845" s="230"/>
      <c r="C845" s="231"/>
      <c r="D845" s="221" t="s">
        <v>162</v>
      </c>
      <c r="E845" s="232" t="s">
        <v>1</v>
      </c>
      <c r="F845" s="233" t="s">
        <v>1131</v>
      </c>
      <c r="G845" s="231"/>
      <c r="H845" s="234">
        <v>1.65</v>
      </c>
      <c r="I845" s="235"/>
      <c r="J845" s="231"/>
      <c r="K845" s="231"/>
      <c r="L845" s="236"/>
      <c r="M845" s="237"/>
      <c r="N845" s="238"/>
      <c r="O845" s="238"/>
      <c r="P845" s="238"/>
      <c r="Q845" s="238"/>
      <c r="R845" s="238"/>
      <c r="S845" s="238"/>
      <c r="T845" s="239"/>
      <c r="AT845" s="240" t="s">
        <v>162</v>
      </c>
      <c r="AU845" s="240" t="s">
        <v>85</v>
      </c>
      <c r="AV845" s="14" t="s">
        <v>85</v>
      </c>
      <c r="AW845" s="14" t="s">
        <v>31</v>
      </c>
      <c r="AX845" s="14" t="s">
        <v>75</v>
      </c>
      <c r="AY845" s="240" t="s">
        <v>153</v>
      </c>
    </row>
    <row r="846" spans="2:51" s="13" customFormat="1" ht="12">
      <c r="B846" s="219"/>
      <c r="C846" s="220"/>
      <c r="D846" s="221" t="s">
        <v>162</v>
      </c>
      <c r="E846" s="222" t="s">
        <v>1</v>
      </c>
      <c r="F846" s="223" t="s">
        <v>1132</v>
      </c>
      <c r="G846" s="220"/>
      <c r="H846" s="222" t="s">
        <v>1</v>
      </c>
      <c r="I846" s="224"/>
      <c r="J846" s="220"/>
      <c r="K846" s="220"/>
      <c r="L846" s="225"/>
      <c r="M846" s="226"/>
      <c r="N846" s="227"/>
      <c r="O846" s="227"/>
      <c r="P846" s="227"/>
      <c r="Q846" s="227"/>
      <c r="R846" s="227"/>
      <c r="S846" s="227"/>
      <c r="T846" s="228"/>
      <c r="AT846" s="229" t="s">
        <v>162</v>
      </c>
      <c r="AU846" s="229" t="s">
        <v>85</v>
      </c>
      <c r="AV846" s="13" t="s">
        <v>83</v>
      </c>
      <c r="AW846" s="13" t="s">
        <v>31</v>
      </c>
      <c r="AX846" s="13" t="s">
        <v>75</v>
      </c>
      <c r="AY846" s="229" t="s">
        <v>153</v>
      </c>
    </row>
    <row r="847" spans="2:51" s="14" customFormat="1" ht="12">
      <c r="B847" s="230"/>
      <c r="C847" s="231"/>
      <c r="D847" s="221" t="s">
        <v>162</v>
      </c>
      <c r="E847" s="232" t="s">
        <v>1</v>
      </c>
      <c r="F847" s="233" t="s">
        <v>1133</v>
      </c>
      <c r="G847" s="231"/>
      <c r="H847" s="234">
        <v>0.942</v>
      </c>
      <c r="I847" s="235"/>
      <c r="J847" s="231"/>
      <c r="K847" s="231"/>
      <c r="L847" s="236"/>
      <c r="M847" s="237"/>
      <c r="N847" s="238"/>
      <c r="O847" s="238"/>
      <c r="P847" s="238"/>
      <c r="Q847" s="238"/>
      <c r="R847" s="238"/>
      <c r="S847" s="238"/>
      <c r="T847" s="239"/>
      <c r="AT847" s="240" t="s">
        <v>162</v>
      </c>
      <c r="AU847" s="240" t="s">
        <v>85</v>
      </c>
      <c r="AV847" s="14" t="s">
        <v>85</v>
      </c>
      <c r="AW847" s="14" t="s">
        <v>31</v>
      </c>
      <c r="AX847" s="14" t="s">
        <v>75</v>
      </c>
      <c r="AY847" s="240" t="s">
        <v>153</v>
      </c>
    </row>
    <row r="848" spans="2:51" s="15" customFormat="1" ht="12">
      <c r="B848" s="241"/>
      <c r="C848" s="242"/>
      <c r="D848" s="221" t="s">
        <v>162</v>
      </c>
      <c r="E848" s="243" t="s">
        <v>1</v>
      </c>
      <c r="F848" s="244" t="s">
        <v>169</v>
      </c>
      <c r="G848" s="242"/>
      <c r="H848" s="245">
        <v>10.894</v>
      </c>
      <c r="I848" s="246"/>
      <c r="J848" s="242"/>
      <c r="K848" s="242"/>
      <c r="L848" s="247"/>
      <c r="M848" s="248"/>
      <c r="N848" s="249"/>
      <c r="O848" s="249"/>
      <c r="P848" s="249"/>
      <c r="Q848" s="249"/>
      <c r="R848" s="249"/>
      <c r="S848" s="249"/>
      <c r="T848" s="250"/>
      <c r="AT848" s="251" t="s">
        <v>162</v>
      </c>
      <c r="AU848" s="251" t="s">
        <v>85</v>
      </c>
      <c r="AV848" s="15" t="s">
        <v>160</v>
      </c>
      <c r="AW848" s="15" t="s">
        <v>31</v>
      </c>
      <c r="AX848" s="15" t="s">
        <v>83</v>
      </c>
      <c r="AY848" s="251" t="s">
        <v>153</v>
      </c>
    </row>
    <row r="849" spans="1:65" s="2" customFormat="1" ht="21.75" customHeight="1">
      <c r="A849" s="35"/>
      <c r="B849" s="36"/>
      <c r="C849" s="205" t="s">
        <v>1134</v>
      </c>
      <c r="D849" s="205" t="s">
        <v>156</v>
      </c>
      <c r="E849" s="206" t="s">
        <v>1135</v>
      </c>
      <c r="F849" s="207" t="s">
        <v>1136</v>
      </c>
      <c r="G849" s="208" t="s">
        <v>187</v>
      </c>
      <c r="H849" s="209">
        <v>10.894</v>
      </c>
      <c r="I849" s="210"/>
      <c r="J849" s="211">
        <f>ROUND(I849*H849,2)</f>
        <v>0</v>
      </c>
      <c r="K849" s="212"/>
      <c r="L849" s="40"/>
      <c r="M849" s="213" t="s">
        <v>1</v>
      </c>
      <c r="N849" s="214" t="s">
        <v>40</v>
      </c>
      <c r="O849" s="72"/>
      <c r="P849" s="215">
        <f>O849*H849</f>
        <v>0</v>
      </c>
      <c r="Q849" s="215">
        <v>0.00013</v>
      </c>
      <c r="R849" s="215">
        <f>Q849*H849</f>
        <v>0.00141622</v>
      </c>
      <c r="S849" s="215">
        <v>0</v>
      </c>
      <c r="T849" s="216">
        <f>S849*H849</f>
        <v>0</v>
      </c>
      <c r="U849" s="35"/>
      <c r="V849" s="35"/>
      <c r="W849" s="35"/>
      <c r="X849" s="35"/>
      <c r="Y849" s="35"/>
      <c r="Z849" s="35"/>
      <c r="AA849" s="35"/>
      <c r="AB849" s="35"/>
      <c r="AC849" s="35"/>
      <c r="AD849" s="35"/>
      <c r="AE849" s="35"/>
      <c r="AR849" s="217" t="s">
        <v>303</v>
      </c>
      <c r="AT849" s="217" t="s">
        <v>156</v>
      </c>
      <c r="AU849" s="217" t="s">
        <v>85</v>
      </c>
      <c r="AY849" s="18" t="s">
        <v>153</v>
      </c>
      <c r="BE849" s="218">
        <f>IF(N849="základní",J849,0)</f>
        <v>0</v>
      </c>
      <c r="BF849" s="218">
        <f>IF(N849="snížená",J849,0)</f>
        <v>0</v>
      </c>
      <c r="BG849" s="218">
        <f>IF(N849="zákl. přenesená",J849,0)</f>
        <v>0</v>
      </c>
      <c r="BH849" s="218">
        <f>IF(N849="sníž. přenesená",J849,0)</f>
        <v>0</v>
      </c>
      <c r="BI849" s="218">
        <f>IF(N849="nulová",J849,0)</f>
        <v>0</v>
      </c>
      <c r="BJ849" s="18" t="s">
        <v>83</v>
      </c>
      <c r="BK849" s="218">
        <f>ROUND(I849*H849,2)</f>
        <v>0</v>
      </c>
      <c r="BL849" s="18" t="s">
        <v>303</v>
      </c>
      <c r="BM849" s="217" t="s">
        <v>1137</v>
      </c>
    </row>
    <row r="850" spans="1:65" s="2" customFormat="1" ht="33" customHeight="1">
      <c r="A850" s="35"/>
      <c r="B850" s="36"/>
      <c r="C850" s="205" t="s">
        <v>1138</v>
      </c>
      <c r="D850" s="205" t="s">
        <v>156</v>
      </c>
      <c r="E850" s="206" t="s">
        <v>1139</v>
      </c>
      <c r="F850" s="207" t="s">
        <v>1140</v>
      </c>
      <c r="G850" s="208" t="s">
        <v>187</v>
      </c>
      <c r="H850" s="209">
        <v>43.844</v>
      </c>
      <c r="I850" s="210"/>
      <c r="J850" s="211">
        <f>ROUND(I850*H850,2)</f>
        <v>0</v>
      </c>
      <c r="K850" s="212"/>
      <c r="L850" s="40"/>
      <c r="M850" s="213" t="s">
        <v>1</v>
      </c>
      <c r="N850" s="214" t="s">
        <v>40</v>
      </c>
      <c r="O850" s="72"/>
      <c r="P850" s="215">
        <f>O850*H850</f>
        <v>0</v>
      </c>
      <c r="Q850" s="215">
        <v>0.00014</v>
      </c>
      <c r="R850" s="215">
        <f>Q850*H850</f>
        <v>0.006138159999999999</v>
      </c>
      <c r="S850" s="215">
        <v>0</v>
      </c>
      <c r="T850" s="216">
        <f>S850*H850</f>
        <v>0</v>
      </c>
      <c r="U850" s="35"/>
      <c r="V850" s="35"/>
      <c r="W850" s="35"/>
      <c r="X850" s="35"/>
      <c r="Y850" s="35"/>
      <c r="Z850" s="35"/>
      <c r="AA850" s="35"/>
      <c r="AB850" s="35"/>
      <c r="AC850" s="35"/>
      <c r="AD850" s="35"/>
      <c r="AE850" s="35"/>
      <c r="AR850" s="217" t="s">
        <v>303</v>
      </c>
      <c r="AT850" s="217" t="s">
        <v>156</v>
      </c>
      <c r="AU850" s="217" t="s">
        <v>85</v>
      </c>
      <c r="AY850" s="18" t="s">
        <v>153</v>
      </c>
      <c r="BE850" s="218">
        <f>IF(N850="základní",J850,0)</f>
        <v>0</v>
      </c>
      <c r="BF850" s="218">
        <f>IF(N850="snížená",J850,0)</f>
        <v>0</v>
      </c>
      <c r="BG850" s="218">
        <f>IF(N850="zákl. přenesená",J850,0)</f>
        <v>0</v>
      </c>
      <c r="BH850" s="218">
        <f>IF(N850="sníž. přenesená",J850,0)</f>
        <v>0</v>
      </c>
      <c r="BI850" s="218">
        <f>IF(N850="nulová",J850,0)</f>
        <v>0</v>
      </c>
      <c r="BJ850" s="18" t="s">
        <v>83</v>
      </c>
      <c r="BK850" s="218">
        <f>ROUND(I850*H850,2)</f>
        <v>0</v>
      </c>
      <c r="BL850" s="18" t="s">
        <v>303</v>
      </c>
      <c r="BM850" s="217" t="s">
        <v>1141</v>
      </c>
    </row>
    <row r="851" spans="1:65" s="2" customFormat="1" ht="33" customHeight="1">
      <c r="A851" s="35"/>
      <c r="B851" s="36"/>
      <c r="C851" s="205" t="s">
        <v>1142</v>
      </c>
      <c r="D851" s="205" t="s">
        <v>156</v>
      </c>
      <c r="E851" s="206" t="s">
        <v>1143</v>
      </c>
      <c r="F851" s="207" t="s">
        <v>1144</v>
      </c>
      <c r="G851" s="208" t="s">
        <v>187</v>
      </c>
      <c r="H851" s="209">
        <v>43.844</v>
      </c>
      <c r="I851" s="210"/>
      <c r="J851" s="211">
        <f>ROUND(I851*H851,2)</f>
        <v>0</v>
      </c>
      <c r="K851" s="212"/>
      <c r="L851" s="40"/>
      <c r="M851" s="213" t="s">
        <v>1</v>
      </c>
      <c r="N851" s="214" t="s">
        <v>40</v>
      </c>
      <c r="O851" s="72"/>
      <c r="P851" s="215">
        <f>O851*H851</f>
        <v>0</v>
      </c>
      <c r="Q851" s="215">
        <v>0.00072</v>
      </c>
      <c r="R851" s="215">
        <f>Q851*H851</f>
        <v>0.03156768</v>
      </c>
      <c r="S851" s="215">
        <v>0</v>
      </c>
      <c r="T851" s="216">
        <f>S851*H851</f>
        <v>0</v>
      </c>
      <c r="U851" s="35"/>
      <c r="V851" s="35"/>
      <c r="W851" s="35"/>
      <c r="X851" s="35"/>
      <c r="Y851" s="35"/>
      <c r="Z851" s="35"/>
      <c r="AA851" s="35"/>
      <c r="AB851" s="35"/>
      <c r="AC851" s="35"/>
      <c r="AD851" s="35"/>
      <c r="AE851" s="35"/>
      <c r="AR851" s="217" t="s">
        <v>303</v>
      </c>
      <c r="AT851" s="217" t="s">
        <v>156</v>
      </c>
      <c r="AU851" s="217" t="s">
        <v>85</v>
      </c>
      <c r="AY851" s="18" t="s">
        <v>153</v>
      </c>
      <c r="BE851" s="218">
        <f>IF(N851="základní",J851,0)</f>
        <v>0</v>
      </c>
      <c r="BF851" s="218">
        <f>IF(N851="snížená",J851,0)</f>
        <v>0</v>
      </c>
      <c r="BG851" s="218">
        <f>IF(N851="zákl. přenesená",J851,0)</f>
        <v>0</v>
      </c>
      <c r="BH851" s="218">
        <f>IF(N851="sníž. přenesená",J851,0)</f>
        <v>0</v>
      </c>
      <c r="BI851" s="218">
        <f>IF(N851="nulová",J851,0)</f>
        <v>0</v>
      </c>
      <c r="BJ851" s="18" t="s">
        <v>83</v>
      </c>
      <c r="BK851" s="218">
        <f>ROUND(I851*H851,2)</f>
        <v>0</v>
      </c>
      <c r="BL851" s="18" t="s">
        <v>303</v>
      </c>
      <c r="BM851" s="217" t="s">
        <v>1145</v>
      </c>
    </row>
    <row r="852" spans="2:51" s="13" customFormat="1" ht="12">
      <c r="B852" s="219"/>
      <c r="C852" s="220"/>
      <c r="D852" s="221" t="s">
        <v>162</v>
      </c>
      <c r="E852" s="222" t="s">
        <v>1</v>
      </c>
      <c r="F852" s="223" t="s">
        <v>1146</v>
      </c>
      <c r="G852" s="220"/>
      <c r="H852" s="222" t="s">
        <v>1</v>
      </c>
      <c r="I852" s="224"/>
      <c r="J852" s="220"/>
      <c r="K852" s="220"/>
      <c r="L852" s="225"/>
      <c r="M852" s="226"/>
      <c r="N852" s="227"/>
      <c r="O852" s="227"/>
      <c r="P852" s="227"/>
      <c r="Q852" s="227"/>
      <c r="R852" s="227"/>
      <c r="S852" s="227"/>
      <c r="T852" s="228"/>
      <c r="AT852" s="229" t="s">
        <v>162</v>
      </c>
      <c r="AU852" s="229" t="s">
        <v>85</v>
      </c>
      <c r="AV852" s="13" t="s">
        <v>83</v>
      </c>
      <c r="AW852" s="13" t="s">
        <v>31</v>
      </c>
      <c r="AX852" s="13" t="s">
        <v>75</v>
      </c>
      <c r="AY852" s="229" t="s">
        <v>153</v>
      </c>
    </row>
    <row r="853" spans="2:51" s="14" customFormat="1" ht="12">
      <c r="B853" s="230"/>
      <c r="C853" s="231"/>
      <c r="D853" s="221" t="s">
        <v>162</v>
      </c>
      <c r="E853" s="232" t="s">
        <v>1</v>
      </c>
      <c r="F853" s="233" t="s">
        <v>1147</v>
      </c>
      <c r="G853" s="231"/>
      <c r="H853" s="234">
        <v>36.96</v>
      </c>
      <c r="I853" s="235"/>
      <c r="J853" s="231"/>
      <c r="K853" s="231"/>
      <c r="L853" s="236"/>
      <c r="M853" s="237"/>
      <c r="N853" s="238"/>
      <c r="O853" s="238"/>
      <c r="P853" s="238"/>
      <c r="Q853" s="238"/>
      <c r="R853" s="238"/>
      <c r="S853" s="238"/>
      <c r="T853" s="239"/>
      <c r="AT853" s="240" t="s">
        <v>162</v>
      </c>
      <c r="AU853" s="240" t="s">
        <v>85</v>
      </c>
      <c r="AV853" s="14" t="s">
        <v>85</v>
      </c>
      <c r="AW853" s="14" t="s">
        <v>31</v>
      </c>
      <c r="AX853" s="14" t="s">
        <v>75</v>
      </c>
      <c r="AY853" s="240" t="s">
        <v>153</v>
      </c>
    </row>
    <row r="854" spans="2:51" s="14" customFormat="1" ht="12">
      <c r="B854" s="230"/>
      <c r="C854" s="231"/>
      <c r="D854" s="221" t="s">
        <v>162</v>
      </c>
      <c r="E854" s="232" t="s">
        <v>1</v>
      </c>
      <c r="F854" s="233" t="s">
        <v>1148</v>
      </c>
      <c r="G854" s="231"/>
      <c r="H854" s="234">
        <v>8.75</v>
      </c>
      <c r="I854" s="235"/>
      <c r="J854" s="231"/>
      <c r="K854" s="231"/>
      <c r="L854" s="236"/>
      <c r="M854" s="237"/>
      <c r="N854" s="238"/>
      <c r="O854" s="238"/>
      <c r="P854" s="238"/>
      <c r="Q854" s="238"/>
      <c r="R854" s="238"/>
      <c r="S854" s="238"/>
      <c r="T854" s="239"/>
      <c r="AT854" s="240" t="s">
        <v>162</v>
      </c>
      <c r="AU854" s="240" t="s">
        <v>85</v>
      </c>
      <c r="AV854" s="14" t="s">
        <v>85</v>
      </c>
      <c r="AW854" s="14" t="s">
        <v>31</v>
      </c>
      <c r="AX854" s="14" t="s">
        <v>75</v>
      </c>
      <c r="AY854" s="240" t="s">
        <v>153</v>
      </c>
    </row>
    <row r="855" spans="2:51" s="13" customFormat="1" ht="12">
      <c r="B855" s="219"/>
      <c r="C855" s="220"/>
      <c r="D855" s="221" t="s">
        <v>162</v>
      </c>
      <c r="E855" s="222" t="s">
        <v>1</v>
      </c>
      <c r="F855" s="223" t="s">
        <v>380</v>
      </c>
      <c r="G855" s="220"/>
      <c r="H855" s="222" t="s">
        <v>1</v>
      </c>
      <c r="I855" s="224"/>
      <c r="J855" s="220"/>
      <c r="K855" s="220"/>
      <c r="L855" s="225"/>
      <c r="M855" s="226"/>
      <c r="N855" s="227"/>
      <c r="O855" s="227"/>
      <c r="P855" s="227"/>
      <c r="Q855" s="227"/>
      <c r="R855" s="227"/>
      <c r="S855" s="227"/>
      <c r="T855" s="228"/>
      <c r="AT855" s="229" t="s">
        <v>162</v>
      </c>
      <c r="AU855" s="229" t="s">
        <v>85</v>
      </c>
      <c r="AV855" s="13" t="s">
        <v>83</v>
      </c>
      <c r="AW855" s="13" t="s">
        <v>31</v>
      </c>
      <c r="AX855" s="13" t="s">
        <v>75</v>
      </c>
      <c r="AY855" s="229" t="s">
        <v>153</v>
      </c>
    </row>
    <row r="856" spans="2:51" s="14" customFormat="1" ht="12">
      <c r="B856" s="230"/>
      <c r="C856" s="231"/>
      <c r="D856" s="221" t="s">
        <v>162</v>
      </c>
      <c r="E856" s="232" t="s">
        <v>1</v>
      </c>
      <c r="F856" s="233" t="s">
        <v>1149</v>
      </c>
      <c r="G856" s="231"/>
      <c r="H856" s="234">
        <v>-0.291</v>
      </c>
      <c r="I856" s="235"/>
      <c r="J856" s="231"/>
      <c r="K856" s="231"/>
      <c r="L856" s="236"/>
      <c r="M856" s="237"/>
      <c r="N856" s="238"/>
      <c r="O856" s="238"/>
      <c r="P856" s="238"/>
      <c r="Q856" s="238"/>
      <c r="R856" s="238"/>
      <c r="S856" s="238"/>
      <c r="T856" s="239"/>
      <c r="AT856" s="240" t="s">
        <v>162</v>
      </c>
      <c r="AU856" s="240" t="s">
        <v>85</v>
      </c>
      <c r="AV856" s="14" t="s">
        <v>85</v>
      </c>
      <c r="AW856" s="14" t="s">
        <v>31</v>
      </c>
      <c r="AX856" s="14" t="s">
        <v>75</v>
      </c>
      <c r="AY856" s="240" t="s">
        <v>153</v>
      </c>
    </row>
    <row r="857" spans="2:51" s="14" customFormat="1" ht="12">
      <c r="B857" s="230"/>
      <c r="C857" s="231"/>
      <c r="D857" s="221" t="s">
        <v>162</v>
      </c>
      <c r="E857" s="232" t="s">
        <v>1</v>
      </c>
      <c r="F857" s="233" t="s">
        <v>1150</v>
      </c>
      <c r="G857" s="231"/>
      <c r="H857" s="234">
        <v>-1.575</v>
      </c>
      <c r="I857" s="235"/>
      <c r="J857" s="231"/>
      <c r="K857" s="231"/>
      <c r="L857" s="236"/>
      <c r="M857" s="237"/>
      <c r="N857" s="238"/>
      <c r="O857" s="238"/>
      <c r="P857" s="238"/>
      <c r="Q857" s="238"/>
      <c r="R857" s="238"/>
      <c r="S857" s="238"/>
      <c r="T857" s="239"/>
      <c r="AT857" s="240" t="s">
        <v>162</v>
      </c>
      <c r="AU857" s="240" t="s">
        <v>85</v>
      </c>
      <c r="AV857" s="14" t="s">
        <v>85</v>
      </c>
      <c r="AW857" s="14" t="s">
        <v>31</v>
      </c>
      <c r="AX857" s="14" t="s">
        <v>75</v>
      </c>
      <c r="AY857" s="240" t="s">
        <v>153</v>
      </c>
    </row>
    <row r="858" spans="2:51" s="15" customFormat="1" ht="12">
      <c r="B858" s="241"/>
      <c r="C858" s="242"/>
      <c r="D858" s="221" t="s">
        <v>162</v>
      </c>
      <c r="E858" s="243" t="s">
        <v>1</v>
      </c>
      <c r="F858" s="244" t="s">
        <v>169</v>
      </c>
      <c r="G858" s="242"/>
      <c r="H858" s="245">
        <v>43.844</v>
      </c>
      <c r="I858" s="246"/>
      <c r="J858" s="242"/>
      <c r="K858" s="242"/>
      <c r="L858" s="247"/>
      <c r="M858" s="248"/>
      <c r="N858" s="249"/>
      <c r="O858" s="249"/>
      <c r="P858" s="249"/>
      <c r="Q858" s="249"/>
      <c r="R858" s="249"/>
      <c r="S858" s="249"/>
      <c r="T858" s="250"/>
      <c r="AT858" s="251" t="s">
        <v>162</v>
      </c>
      <c r="AU858" s="251" t="s">
        <v>85</v>
      </c>
      <c r="AV858" s="15" t="s">
        <v>160</v>
      </c>
      <c r="AW858" s="15" t="s">
        <v>31</v>
      </c>
      <c r="AX858" s="15" t="s">
        <v>83</v>
      </c>
      <c r="AY858" s="251" t="s">
        <v>153</v>
      </c>
    </row>
    <row r="859" spans="1:65" s="2" customFormat="1" ht="33" customHeight="1">
      <c r="A859" s="35"/>
      <c r="B859" s="36"/>
      <c r="C859" s="205" t="s">
        <v>1151</v>
      </c>
      <c r="D859" s="205" t="s">
        <v>156</v>
      </c>
      <c r="E859" s="206" t="s">
        <v>1152</v>
      </c>
      <c r="F859" s="207" t="s">
        <v>1153</v>
      </c>
      <c r="G859" s="208" t="s">
        <v>652</v>
      </c>
      <c r="H859" s="209">
        <v>6</v>
      </c>
      <c r="I859" s="210"/>
      <c r="J859" s="211">
        <f>ROUND(I859*H859,2)</f>
        <v>0</v>
      </c>
      <c r="K859" s="212"/>
      <c r="L859" s="40"/>
      <c r="M859" s="213" t="s">
        <v>1</v>
      </c>
      <c r="N859" s="214" t="s">
        <v>40</v>
      </c>
      <c r="O859" s="72"/>
      <c r="P859" s="215">
        <f>O859*H859</f>
        <v>0</v>
      </c>
      <c r="Q859" s="215">
        <v>0.00014</v>
      </c>
      <c r="R859" s="215">
        <f>Q859*H859</f>
        <v>0.0008399999999999999</v>
      </c>
      <c r="S859" s="215">
        <v>0</v>
      </c>
      <c r="T859" s="216">
        <f>S859*H859</f>
        <v>0</v>
      </c>
      <c r="U859" s="35"/>
      <c r="V859" s="35"/>
      <c r="W859" s="35"/>
      <c r="X859" s="35"/>
      <c r="Y859" s="35"/>
      <c r="Z859" s="35"/>
      <c r="AA859" s="35"/>
      <c r="AB859" s="35"/>
      <c r="AC859" s="35"/>
      <c r="AD859" s="35"/>
      <c r="AE859" s="35"/>
      <c r="AR859" s="217" t="s">
        <v>303</v>
      </c>
      <c r="AT859" s="217" t="s">
        <v>156</v>
      </c>
      <c r="AU859" s="217" t="s">
        <v>85</v>
      </c>
      <c r="AY859" s="18" t="s">
        <v>153</v>
      </c>
      <c r="BE859" s="218">
        <f>IF(N859="základní",J859,0)</f>
        <v>0</v>
      </c>
      <c r="BF859" s="218">
        <f>IF(N859="snížená",J859,0)</f>
        <v>0</v>
      </c>
      <c r="BG859" s="218">
        <f>IF(N859="zákl. přenesená",J859,0)</f>
        <v>0</v>
      </c>
      <c r="BH859" s="218">
        <f>IF(N859="sníž. přenesená",J859,0)</f>
        <v>0</v>
      </c>
      <c r="BI859" s="218">
        <f>IF(N859="nulová",J859,0)</f>
        <v>0</v>
      </c>
      <c r="BJ859" s="18" t="s">
        <v>83</v>
      </c>
      <c r="BK859" s="218">
        <f>ROUND(I859*H859,2)</f>
        <v>0</v>
      </c>
      <c r="BL859" s="18" t="s">
        <v>303</v>
      </c>
      <c r="BM859" s="217" t="s">
        <v>1154</v>
      </c>
    </row>
    <row r="860" spans="2:63" s="12" customFormat="1" ht="22.9" customHeight="1">
      <c r="B860" s="189"/>
      <c r="C860" s="190"/>
      <c r="D860" s="191" t="s">
        <v>74</v>
      </c>
      <c r="E860" s="203" t="s">
        <v>1155</v>
      </c>
      <c r="F860" s="203" t="s">
        <v>1156</v>
      </c>
      <c r="G860" s="190"/>
      <c r="H860" s="190"/>
      <c r="I860" s="193"/>
      <c r="J860" s="204">
        <f>BK860</f>
        <v>0</v>
      </c>
      <c r="K860" s="190"/>
      <c r="L860" s="195"/>
      <c r="M860" s="196"/>
      <c r="N860" s="197"/>
      <c r="O860" s="197"/>
      <c r="P860" s="198">
        <f>SUM(P861:P875)</f>
        <v>0</v>
      </c>
      <c r="Q860" s="197"/>
      <c r="R860" s="198">
        <f>SUM(R861:R875)</f>
        <v>0.26888448</v>
      </c>
      <c r="S860" s="197"/>
      <c r="T860" s="199">
        <f>SUM(T861:T875)</f>
        <v>0.06512046</v>
      </c>
      <c r="AR860" s="200" t="s">
        <v>85</v>
      </c>
      <c r="AT860" s="201" t="s">
        <v>74</v>
      </c>
      <c r="AU860" s="201" t="s">
        <v>83</v>
      </c>
      <c r="AY860" s="200" t="s">
        <v>153</v>
      </c>
      <c r="BK860" s="202">
        <f>SUM(BK861:BK875)</f>
        <v>0</v>
      </c>
    </row>
    <row r="861" spans="1:65" s="2" customFormat="1" ht="16.5" customHeight="1">
      <c r="A861" s="35"/>
      <c r="B861" s="36"/>
      <c r="C861" s="205" t="s">
        <v>1157</v>
      </c>
      <c r="D861" s="205" t="s">
        <v>156</v>
      </c>
      <c r="E861" s="206" t="s">
        <v>1158</v>
      </c>
      <c r="F861" s="207" t="s">
        <v>1159</v>
      </c>
      <c r="G861" s="208" t="s">
        <v>187</v>
      </c>
      <c r="H861" s="209">
        <v>210.066</v>
      </c>
      <c r="I861" s="210"/>
      <c r="J861" s="211">
        <f>ROUND(I861*H861,2)</f>
        <v>0</v>
      </c>
      <c r="K861" s="212"/>
      <c r="L861" s="40"/>
      <c r="M861" s="213" t="s">
        <v>1</v>
      </c>
      <c r="N861" s="214" t="s">
        <v>40</v>
      </c>
      <c r="O861" s="72"/>
      <c r="P861" s="215">
        <f>O861*H861</f>
        <v>0</v>
      </c>
      <c r="Q861" s="215">
        <v>0.001</v>
      </c>
      <c r="R861" s="215">
        <f>Q861*H861</f>
        <v>0.210066</v>
      </c>
      <c r="S861" s="215">
        <v>0.00031</v>
      </c>
      <c r="T861" s="216">
        <f>S861*H861</f>
        <v>0.06512046</v>
      </c>
      <c r="U861" s="35"/>
      <c r="V861" s="35"/>
      <c r="W861" s="35"/>
      <c r="X861" s="35"/>
      <c r="Y861" s="35"/>
      <c r="Z861" s="35"/>
      <c r="AA861" s="35"/>
      <c r="AB861" s="35"/>
      <c r="AC861" s="35"/>
      <c r="AD861" s="35"/>
      <c r="AE861" s="35"/>
      <c r="AR861" s="217" t="s">
        <v>303</v>
      </c>
      <c r="AT861" s="217" t="s">
        <v>156</v>
      </c>
      <c r="AU861" s="217" t="s">
        <v>85</v>
      </c>
      <c r="AY861" s="18" t="s">
        <v>153</v>
      </c>
      <c r="BE861" s="218">
        <f>IF(N861="základní",J861,0)</f>
        <v>0</v>
      </c>
      <c r="BF861" s="218">
        <f>IF(N861="snížená",J861,0)</f>
        <v>0</v>
      </c>
      <c r="BG861" s="218">
        <f>IF(N861="zákl. přenesená",J861,0)</f>
        <v>0</v>
      </c>
      <c r="BH861" s="218">
        <f>IF(N861="sníž. přenesená",J861,0)</f>
        <v>0</v>
      </c>
      <c r="BI861" s="218">
        <f>IF(N861="nulová",J861,0)</f>
        <v>0</v>
      </c>
      <c r="BJ861" s="18" t="s">
        <v>83</v>
      </c>
      <c r="BK861" s="218">
        <f>ROUND(I861*H861,2)</f>
        <v>0</v>
      </c>
      <c r="BL861" s="18" t="s">
        <v>303</v>
      </c>
      <c r="BM861" s="217" t="s">
        <v>1160</v>
      </c>
    </row>
    <row r="862" spans="1:65" s="2" customFormat="1" ht="21.75" customHeight="1">
      <c r="A862" s="35"/>
      <c r="B862" s="36"/>
      <c r="C862" s="205" t="s">
        <v>1161</v>
      </c>
      <c r="D862" s="205" t="s">
        <v>156</v>
      </c>
      <c r="E862" s="206" t="s">
        <v>1162</v>
      </c>
      <c r="F862" s="207" t="s">
        <v>1163</v>
      </c>
      <c r="G862" s="208" t="s">
        <v>187</v>
      </c>
      <c r="H862" s="209">
        <v>210.066</v>
      </c>
      <c r="I862" s="210"/>
      <c r="J862" s="211">
        <f>ROUND(I862*H862,2)</f>
        <v>0</v>
      </c>
      <c r="K862" s="212"/>
      <c r="L862" s="40"/>
      <c r="M862" s="213" t="s">
        <v>1</v>
      </c>
      <c r="N862" s="214" t="s">
        <v>40</v>
      </c>
      <c r="O862" s="72"/>
      <c r="P862" s="215">
        <f>O862*H862</f>
        <v>0</v>
      </c>
      <c r="Q862" s="215">
        <v>0.00028</v>
      </c>
      <c r="R862" s="215">
        <f>Q862*H862</f>
        <v>0.05881847999999999</v>
      </c>
      <c r="S862" s="215">
        <v>0</v>
      </c>
      <c r="T862" s="216">
        <f>S862*H862</f>
        <v>0</v>
      </c>
      <c r="U862" s="35"/>
      <c r="V862" s="35"/>
      <c r="W862" s="35"/>
      <c r="X862" s="35"/>
      <c r="Y862" s="35"/>
      <c r="Z862" s="35"/>
      <c r="AA862" s="35"/>
      <c r="AB862" s="35"/>
      <c r="AC862" s="35"/>
      <c r="AD862" s="35"/>
      <c r="AE862" s="35"/>
      <c r="AR862" s="217" t="s">
        <v>303</v>
      </c>
      <c r="AT862" s="217" t="s">
        <v>156</v>
      </c>
      <c r="AU862" s="217" t="s">
        <v>85</v>
      </c>
      <c r="AY862" s="18" t="s">
        <v>153</v>
      </c>
      <c r="BE862" s="218">
        <f>IF(N862="základní",J862,0)</f>
        <v>0</v>
      </c>
      <c r="BF862" s="218">
        <f>IF(N862="snížená",J862,0)</f>
        <v>0</v>
      </c>
      <c r="BG862" s="218">
        <f>IF(N862="zákl. přenesená",J862,0)</f>
        <v>0</v>
      </c>
      <c r="BH862" s="218">
        <f>IF(N862="sníž. přenesená",J862,0)</f>
        <v>0</v>
      </c>
      <c r="BI862" s="218">
        <f>IF(N862="nulová",J862,0)</f>
        <v>0</v>
      </c>
      <c r="BJ862" s="18" t="s">
        <v>83</v>
      </c>
      <c r="BK862" s="218">
        <f>ROUND(I862*H862,2)</f>
        <v>0</v>
      </c>
      <c r="BL862" s="18" t="s">
        <v>303</v>
      </c>
      <c r="BM862" s="217" t="s">
        <v>1164</v>
      </c>
    </row>
    <row r="863" spans="2:51" s="13" customFormat="1" ht="12">
      <c r="B863" s="219"/>
      <c r="C863" s="220"/>
      <c r="D863" s="221" t="s">
        <v>162</v>
      </c>
      <c r="E863" s="222" t="s">
        <v>1</v>
      </c>
      <c r="F863" s="223" t="s">
        <v>1165</v>
      </c>
      <c r="G863" s="220"/>
      <c r="H863" s="222" t="s">
        <v>1</v>
      </c>
      <c r="I863" s="224"/>
      <c r="J863" s="220"/>
      <c r="K863" s="220"/>
      <c r="L863" s="225"/>
      <c r="M863" s="226"/>
      <c r="N863" s="227"/>
      <c r="O863" s="227"/>
      <c r="P863" s="227"/>
      <c r="Q863" s="227"/>
      <c r="R863" s="227"/>
      <c r="S863" s="227"/>
      <c r="T863" s="228"/>
      <c r="AT863" s="229" t="s">
        <v>162</v>
      </c>
      <c r="AU863" s="229" t="s">
        <v>85</v>
      </c>
      <c r="AV863" s="13" t="s">
        <v>83</v>
      </c>
      <c r="AW863" s="13" t="s">
        <v>31</v>
      </c>
      <c r="AX863" s="13" t="s">
        <v>75</v>
      </c>
      <c r="AY863" s="229" t="s">
        <v>153</v>
      </c>
    </row>
    <row r="864" spans="2:51" s="14" customFormat="1" ht="12">
      <c r="B864" s="230"/>
      <c r="C864" s="231"/>
      <c r="D864" s="221" t="s">
        <v>162</v>
      </c>
      <c r="E864" s="232" t="s">
        <v>1</v>
      </c>
      <c r="F864" s="233" t="s">
        <v>1166</v>
      </c>
      <c r="G864" s="231"/>
      <c r="H864" s="234">
        <v>24.108</v>
      </c>
      <c r="I864" s="235"/>
      <c r="J864" s="231"/>
      <c r="K864" s="231"/>
      <c r="L864" s="236"/>
      <c r="M864" s="237"/>
      <c r="N864" s="238"/>
      <c r="O864" s="238"/>
      <c r="P864" s="238"/>
      <c r="Q864" s="238"/>
      <c r="R864" s="238"/>
      <c r="S864" s="238"/>
      <c r="T864" s="239"/>
      <c r="AT864" s="240" t="s">
        <v>162</v>
      </c>
      <c r="AU864" s="240" t="s">
        <v>85</v>
      </c>
      <c r="AV864" s="14" t="s">
        <v>85</v>
      </c>
      <c r="AW864" s="14" t="s">
        <v>31</v>
      </c>
      <c r="AX864" s="14" t="s">
        <v>75</v>
      </c>
      <c r="AY864" s="240" t="s">
        <v>153</v>
      </c>
    </row>
    <row r="865" spans="2:51" s="14" customFormat="1" ht="12">
      <c r="B865" s="230"/>
      <c r="C865" s="231"/>
      <c r="D865" s="221" t="s">
        <v>162</v>
      </c>
      <c r="E865" s="232" t="s">
        <v>1</v>
      </c>
      <c r="F865" s="233" t="s">
        <v>1167</v>
      </c>
      <c r="G865" s="231"/>
      <c r="H865" s="234">
        <v>43.472</v>
      </c>
      <c r="I865" s="235"/>
      <c r="J865" s="231"/>
      <c r="K865" s="231"/>
      <c r="L865" s="236"/>
      <c r="M865" s="237"/>
      <c r="N865" s="238"/>
      <c r="O865" s="238"/>
      <c r="P865" s="238"/>
      <c r="Q865" s="238"/>
      <c r="R865" s="238"/>
      <c r="S865" s="238"/>
      <c r="T865" s="239"/>
      <c r="AT865" s="240" t="s">
        <v>162</v>
      </c>
      <c r="AU865" s="240" t="s">
        <v>85</v>
      </c>
      <c r="AV865" s="14" t="s">
        <v>85</v>
      </c>
      <c r="AW865" s="14" t="s">
        <v>31</v>
      </c>
      <c r="AX865" s="14" t="s">
        <v>75</v>
      </c>
      <c r="AY865" s="240" t="s">
        <v>153</v>
      </c>
    </row>
    <row r="866" spans="2:51" s="14" customFormat="1" ht="12">
      <c r="B866" s="230"/>
      <c r="C866" s="231"/>
      <c r="D866" s="221" t="s">
        <v>162</v>
      </c>
      <c r="E866" s="232" t="s">
        <v>1</v>
      </c>
      <c r="F866" s="233" t="s">
        <v>1168</v>
      </c>
      <c r="G866" s="231"/>
      <c r="H866" s="234">
        <v>19.162</v>
      </c>
      <c r="I866" s="235"/>
      <c r="J866" s="231"/>
      <c r="K866" s="231"/>
      <c r="L866" s="236"/>
      <c r="M866" s="237"/>
      <c r="N866" s="238"/>
      <c r="O866" s="238"/>
      <c r="P866" s="238"/>
      <c r="Q866" s="238"/>
      <c r="R866" s="238"/>
      <c r="S866" s="238"/>
      <c r="T866" s="239"/>
      <c r="AT866" s="240" t="s">
        <v>162</v>
      </c>
      <c r="AU866" s="240" t="s">
        <v>85</v>
      </c>
      <c r="AV866" s="14" t="s">
        <v>85</v>
      </c>
      <c r="AW866" s="14" t="s">
        <v>31</v>
      </c>
      <c r="AX866" s="14" t="s">
        <v>75</v>
      </c>
      <c r="AY866" s="240" t="s">
        <v>153</v>
      </c>
    </row>
    <row r="867" spans="2:51" s="13" customFormat="1" ht="12">
      <c r="B867" s="219"/>
      <c r="C867" s="220"/>
      <c r="D867" s="221" t="s">
        <v>162</v>
      </c>
      <c r="E867" s="222" t="s">
        <v>1</v>
      </c>
      <c r="F867" s="223" t="s">
        <v>348</v>
      </c>
      <c r="G867" s="220"/>
      <c r="H867" s="222" t="s">
        <v>1</v>
      </c>
      <c r="I867" s="224"/>
      <c r="J867" s="220"/>
      <c r="K867" s="220"/>
      <c r="L867" s="225"/>
      <c r="M867" s="226"/>
      <c r="N867" s="227"/>
      <c r="O867" s="227"/>
      <c r="P867" s="227"/>
      <c r="Q867" s="227"/>
      <c r="R867" s="227"/>
      <c r="S867" s="227"/>
      <c r="T867" s="228"/>
      <c r="AT867" s="229" t="s">
        <v>162</v>
      </c>
      <c r="AU867" s="229" t="s">
        <v>85</v>
      </c>
      <c r="AV867" s="13" t="s">
        <v>83</v>
      </c>
      <c r="AW867" s="13" t="s">
        <v>31</v>
      </c>
      <c r="AX867" s="13" t="s">
        <v>75</v>
      </c>
      <c r="AY867" s="229" t="s">
        <v>153</v>
      </c>
    </row>
    <row r="868" spans="2:51" s="14" customFormat="1" ht="12">
      <c r="B868" s="230"/>
      <c r="C868" s="231"/>
      <c r="D868" s="221" t="s">
        <v>162</v>
      </c>
      <c r="E868" s="232" t="s">
        <v>1</v>
      </c>
      <c r="F868" s="233" t="s">
        <v>1169</v>
      </c>
      <c r="G868" s="231"/>
      <c r="H868" s="234">
        <v>4.004</v>
      </c>
      <c r="I868" s="235"/>
      <c r="J868" s="231"/>
      <c r="K868" s="231"/>
      <c r="L868" s="236"/>
      <c r="M868" s="237"/>
      <c r="N868" s="238"/>
      <c r="O868" s="238"/>
      <c r="P868" s="238"/>
      <c r="Q868" s="238"/>
      <c r="R868" s="238"/>
      <c r="S868" s="238"/>
      <c r="T868" s="239"/>
      <c r="AT868" s="240" t="s">
        <v>162</v>
      </c>
      <c r="AU868" s="240" t="s">
        <v>85</v>
      </c>
      <c r="AV868" s="14" t="s">
        <v>85</v>
      </c>
      <c r="AW868" s="14" t="s">
        <v>31</v>
      </c>
      <c r="AX868" s="14" t="s">
        <v>75</v>
      </c>
      <c r="AY868" s="240" t="s">
        <v>153</v>
      </c>
    </row>
    <row r="869" spans="2:51" s="14" customFormat="1" ht="12">
      <c r="B869" s="230"/>
      <c r="C869" s="231"/>
      <c r="D869" s="221" t="s">
        <v>162</v>
      </c>
      <c r="E869" s="232" t="s">
        <v>1</v>
      </c>
      <c r="F869" s="233" t="s">
        <v>1170</v>
      </c>
      <c r="G869" s="231"/>
      <c r="H869" s="234">
        <v>32.33</v>
      </c>
      <c r="I869" s="235"/>
      <c r="J869" s="231"/>
      <c r="K869" s="231"/>
      <c r="L869" s="236"/>
      <c r="M869" s="237"/>
      <c r="N869" s="238"/>
      <c r="O869" s="238"/>
      <c r="P869" s="238"/>
      <c r="Q869" s="238"/>
      <c r="R869" s="238"/>
      <c r="S869" s="238"/>
      <c r="T869" s="239"/>
      <c r="AT869" s="240" t="s">
        <v>162</v>
      </c>
      <c r="AU869" s="240" t="s">
        <v>85</v>
      </c>
      <c r="AV869" s="14" t="s">
        <v>85</v>
      </c>
      <c r="AW869" s="14" t="s">
        <v>31</v>
      </c>
      <c r="AX869" s="14" t="s">
        <v>75</v>
      </c>
      <c r="AY869" s="240" t="s">
        <v>153</v>
      </c>
    </row>
    <row r="870" spans="2:51" s="13" customFormat="1" ht="12">
      <c r="B870" s="219"/>
      <c r="C870" s="220"/>
      <c r="D870" s="221" t="s">
        <v>162</v>
      </c>
      <c r="E870" s="222" t="s">
        <v>1</v>
      </c>
      <c r="F870" s="223" t="s">
        <v>350</v>
      </c>
      <c r="G870" s="220"/>
      <c r="H870" s="222" t="s">
        <v>1</v>
      </c>
      <c r="I870" s="224"/>
      <c r="J870" s="220"/>
      <c r="K870" s="220"/>
      <c r="L870" s="225"/>
      <c r="M870" s="226"/>
      <c r="N870" s="227"/>
      <c r="O870" s="227"/>
      <c r="P870" s="227"/>
      <c r="Q870" s="227"/>
      <c r="R870" s="227"/>
      <c r="S870" s="227"/>
      <c r="T870" s="228"/>
      <c r="AT870" s="229" t="s">
        <v>162</v>
      </c>
      <c r="AU870" s="229" t="s">
        <v>85</v>
      </c>
      <c r="AV870" s="13" t="s">
        <v>83</v>
      </c>
      <c r="AW870" s="13" t="s">
        <v>31</v>
      </c>
      <c r="AX870" s="13" t="s">
        <v>75</v>
      </c>
      <c r="AY870" s="229" t="s">
        <v>153</v>
      </c>
    </row>
    <row r="871" spans="2:51" s="14" customFormat="1" ht="12">
      <c r="B871" s="230"/>
      <c r="C871" s="231"/>
      <c r="D871" s="221" t="s">
        <v>162</v>
      </c>
      <c r="E871" s="232" t="s">
        <v>1</v>
      </c>
      <c r="F871" s="233" t="s">
        <v>1171</v>
      </c>
      <c r="G871" s="231"/>
      <c r="H871" s="234">
        <v>50.043</v>
      </c>
      <c r="I871" s="235"/>
      <c r="J871" s="231"/>
      <c r="K871" s="231"/>
      <c r="L871" s="236"/>
      <c r="M871" s="237"/>
      <c r="N871" s="238"/>
      <c r="O871" s="238"/>
      <c r="P871" s="238"/>
      <c r="Q871" s="238"/>
      <c r="R871" s="238"/>
      <c r="S871" s="238"/>
      <c r="T871" s="239"/>
      <c r="AT871" s="240" t="s">
        <v>162</v>
      </c>
      <c r="AU871" s="240" t="s">
        <v>85</v>
      </c>
      <c r="AV871" s="14" t="s">
        <v>85</v>
      </c>
      <c r="AW871" s="14" t="s">
        <v>31</v>
      </c>
      <c r="AX871" s="14" t="s">
        <v>75</v>
      </c>
      <c r="AY871" s="240" t="s">
        <v>153</v>
      </c>
    </row>
    <row r="872" spans="2:51" s="14" customFormat="1" ht="12">
      <c r="B872" s="230"/>
      <c r="C872" s="231"/>
      <c r="D872" s="221" t="s">
        <v>162</v>
      </c>
      <c r="E872" s="232" t="s">
        <v>1</v>
      </c>
      <c r="F872" s="233" t="s">
        <v>1172</v>
      </c>
      <c r="G872" s="231"/>
      <c r="H872" s="234">
        <v>25.337</v>
      </c>
      <c r="I872" s="235"/>
      <c r="J872" s="231"/>
      <c r="K872" s="231"/>
      <c r="L872" s="236"/>
      <c r="M872" s="237"/>
      <c r="N872" s="238"/>
      <c r="O872" s="238"/>
      <c r="P872" s="238"/>
      <c r="Q872" s="238"/>
      <c r="R872" s="238"/>
      <c r="S872" s="238"/>
      <c r="T872" s="239"/>
      <c r="AT872" s="240" t="s">
        <v>162</v>
      </c>
      <c r="AU872" s="240" t="s">
        <v>85</v>
      </c>
      <c r="AV872" s="14" t="s">
        <v>85</v>
      </c>
      <c r="AW872" s="14" t="s">
        <v>31</v>
      </c>
      <c r="AX872" s="14" t="s">
        <v>75</v>
      </c>
      <c r="AY872" s="240" t="s">
        <v>153</v>
      </c>
    </row>
    <row r="873" spans="2:51" s="13" customFormat="1" ht="12">
      <c r="B873" s="219"/>
      <c r="C873" s="220"/>
      <c r="D873" s="221" t="s">
        <v>162</v>
      </c>
      <c r="E873" s="222" t="s">
        <v>1</v>
      </c>
      <c r="F873" s="223" t="s">
        <v>1173</v>
      </c>
      <c r="G873" s="220"/>
      <c r="H873" s="222" t="s">
        <v>1</v>
      </c>
      <c r="I873" s="224"/>
      <c r="J873" s="220"/>
      <c r="K873" s="220"/>
      <c r="L873" s="225"/>
      <c r="M873" s="226"/>
      <c r="N873" s="227"/>
      <c r="O873" s="227"/>
      <c r="P873" s="227"/>
      <c r="Q873" s="227"/>
      <c r="R873" s="227"/>
      <c r="S873" s="227"/>
      <c r="T873" s="228"/>
      <c r="AT873" s="229" t="s">
        <v>162</v>
      </c>
      <c r="AU873" s="229" t="s">
        <v>85</v>
      </c>
      <c r="AV873" s="13" t="s">
        <v>83</v>
      </c>
      <c r="AW873" s="13" t="s">
        <v>31</v>
      </c>
      <c r="AX873" s="13" t="s">
        <v>75</v>
      </c>
      <c r="AY873" s="229" t="s">
        <v>153</v>
      </c>
    </row>
    <row r="874" spans="2:51" s="14" customFormat="1" ht="12">
      <c r="B874" s="230"/>
      <c r="C874" s="231"/>
      <c r="D874" s="221" t="s">
        <v>162</v>
      </c>
      <c r="E874" s="232" t="s">
        <v>1</v>
      </c>
      <c r="F874" s="233" t="s">
        <v>1174</v>
      </c>
      <c r="G874" s="231"/>
      <c r="H874" s="234">
        <v>11.61</v>
      </c>
      <c r="I874" s="235"/>
      <c r="J874" s="231"/>
      <c r="K874" s="231"/>
      <c r="L874" s="236"/>
      <c r="M874" s="237"/>
      <c r="N874" s="238"/>
      <c r="O874" s="238"/>
      <c r="P874" s="238"/>
      <c r="Q874" s="238"/>
      <c r="R874" s="238"/>
      <c r="S874" s="238"/>
      <c r="T874" s="239"/>
      <c r="AT874" s="240" t="s">
        <v>162</v>
      </c>
      <c r="AU874" s="240" t="s">
        <v>85</v>
      </c>
      <c r="AV874" s="14" t="s">
        <v>85</v>
      </c>
      <c r="AW874" s="14" t="s">
        <v>31</v>
      </c>
      <c r="AX874" s="14" t="s">
        <v>75</v>
      </c>
      <c r="AY874" s="240" t="s">
        <v>153</v>
      </c>
    </row>
    <row r="875" spans="2:51" s="15" customFormat="1" ht="12">
      <c r="B875" s="241"/>
      <c r="C875" s="242"/>
      <c r="D875" s="221" t="s">
        <v>162</v>
      </c>
      <c r="E875" s="243" t="s">
        <v>1</v>
      </c>
      <c r="F875" s="244" t="s">
        <v>169</v>
      </c>
      <c r="G875" s="242"/>
      <c r="H875" s="245">
        <v>210.066</v>
      </c>
      <c r="I875" s="246"/>
      <c r="J875" s="242"/>
      <c r="K875" s="242"/>
      <c r="L875" s="247"/>
      <c r="M875" s="248"/>
      <c r="N875" s="249"/>
      <c r="O875" s="249"/>
      <c r="P875" s="249"/>
      <c r="Q875" s="249"/>
      <c r="R875" s="249"/>
      <c r="S875" s="249"/>
      <c r="T875" s="250"/>
      <c r="AT875" s="251" t="s">
        <v>162</v>
      </c>
      <c r="AU875" s="251" t="s">
        <v>85</v>
      </c>
      <c r="AV875" s="15" t="s">
        <v>160</v>
      </c>
      <c r="AW875" s="15" t="s">
        <v>31</v>
      </c>
      <c r="AX875" s="15" t="s">
        <v>83</v>
      </c>
      <c r="AY875" s="251" t="s">
        <v>153</v>
      </c>
    </row>
    <row r="876" spans="2:63" s="12" customFormat="1" ht="22.9" customHeight="1">
      <c r="B876" s="189"/>
      <c r="C876" s="190"/>
      <c r="D876" s="191" t="s">
        <v>74</v>
      </c>
      <c r="E876" s="203" t="s">
        <v>1175</v>
      </c>
      <c r="F876" s="203" t="s">
        <v>1176</v>
      </c>
      <c r="G876" s="190"/>
      <c r="H876" s="190"/>
      <c r="I876" s="193"/>
      <c r="J876" s="204">
        <f>BK876</f>
        <v>0</v>
      </c>
      <c r="K876" s="190"/>
      <c r="L876" s="195"/>
      <c r="M876" s="196"/>
      <c r="N876" s="197"/>
      <c r="O876" s="197"/>
      <c r="P876" s="198">
        <f>SUM(P877:P885)</f>
        <v>0</v>
      </c>
      <c r="Q876" s="197"/>
      <c r="R876" s="198">
        <f>SUM(R877:R885)</f>
        <v>0</v>
      </c>
      <c r="S876" s="197"/>
      <c r="T876" s="199">
        <f>SUM(T877:T885)</f>
        <v>0</v>
      </c>
      <c r="AR876" s="200" t="s">
        <v>85</v>
      </c>
      <c r="AT876" s="201" t="s">
        <v>74</v>
      </c>
      <c r="AU876" s="201" t="s">
        <v>83</v>
      </c>
      <c r="AY876" s="200" t="s">
        <v>153</v>
      </c>
      <c r="BK876" s="202">
        <f>SUM(BK877:BK885)</f>
        <v>0</v>
      </c>
    </row>
    <row r="877" spans="1:65" s="2" customFormat="1" ht="21.75" customHeight="1">
      <c r="A877" s="35"/>
      <c r="B877" s="36"/>
      <c r="C877" s="205" t="s">
        <v>1177</v>
      </c>
      <c r="D877" s="205" t="s">
        <v>156</v>
      </c>
      <c r="E877" s="206" t="s">
        <v>1178</v>
      </c>
      <c r="F877" s="207" t="s">
        <v>1179</v>
      </c>
      <c r="G877" s="208" t="s">
        <v>187</v>
      </c>
      <c r="H877" s="209">
        <v>156.72</v>
      </c>
      <c r="I877" s="210"/>
      <c r="J877" s="211">
        <f>ROUND(I877*H877,2)</f>
        <v>0</v>
      </c>
      <c r="K877" s="212"/>
      <c r="L877" s="40"/>
      <c r="M877" s="213" t="s">
        <v>1</v>
      </c>
      <c r="N877" s="214" t="s">
        <v>40</v>
      </c>
      <c r="O877" s="72"/>
      <c r="P877" s="215">
        <f>O877*H877</f>
        <v>0</v>
      </c>
      <c r="Q877" s="215">
        <v>0</v>
      </c>
      <c r="R877" s="215">
        <f>Q877*H877</f>
        <v>0</v>
      </c>
      <c r="S877" s="215">
        <v>0</v>
      </c>
      <c r="T877" s="216">
        <f>S877*H877</f>
        <v>0</v>
      </c>
      <c r="U877" s="35"/>
      <c r="V877" s="35"/>
      <c r="W877" s="35"/>
      <c r="X877" s="35"/>
      <c r="Y877" s="35"/>
      <c r="Z877" s="35"/>
      <c r="AA877" s="35"/>
      <c r="AB877" s="35"/>
      <c r="AC877" s="35"/>
      <c r="AD877" s="35"/>
      <c r="AE877" s="35"/>
      <c r="AR877" s="217" t="s">
        <v>303</v>
      </c>
      <c r="AT877" s="217" t="s">
        <v>156</v>
      </c>
      <c r="AU877" s="217" t="s">
        <v>85</v>
      </c>
      <c r="AY877" s="18" t="s">
        <v>153</v>
      </c>
      <c r="BE877" s="218">
        <f>IF(N877="základní",J877,0)</f>
        <v>0</v>
      </c>
      <c r="BF877" s="218">
        <f>IF(N877="snížená",J877,0)</f>
        <v>0</v>
      </c>
      <c r="BG877" s="218">
        <f>IF(N877="zákl. přenesená",J877,0)</f>
        <v>0</v>
      </c>
      <c r="BH877" s="218">
        <f>IF(N877="sníž. přenesená",J877,0)</f>
        <v>0</v>
      </c>
      <c r="BI877" s="218">
        <f>IF(N877="nulová",J877,0)</f>
        <v>0</v>
      </c>
      <c r="BJ877" s="18" t="s">
        <v>83</v>
      </c>
      <c r="BK877" s="218">
        <f>ROUND(I877*H877,2)</f>
        <v>0</v>
      </c>
      <c r="BL877" s="18" t="s">
        <v>303</v>
      </c>
      <c r="BM877" s="217" t="s">
        <v>1180</v>
      </c>
    </row>
    <row r="878" spans="2:51" s="13" customFormat="1" ht="12">
      <c r="B878" s="219"/>
      <c r="C878" s="220"/>
      <c r="D878" s="221" t="s">
        <v>162</v>
      </c>
      <c r="E878" s="222" t="s">
        <v>1</v>
      </c>
      <c r="F878" s="223" t="s">
        <v>348</v>
      </c>
      <c r="G878" s="220"/>
      <c r="H878" s="222" t="s">
        <v>1</v>
      </c>
      <c r="I878" s="224"/>
      <c r="J878" s="220"/>
      <c r="K878" s="220"/>
      <c r="L878" s="225"/>
      <c r="M878" s="226"/>
      <c r="N878" s="227"/>
      <c r="O878" s="227"/>
      <c r="P878" s="227"/>
      <c r="Q878" s="227"/>
      <c r="R878" s="227"/>
      <c r="S878" s="227"/>
      <c r="T878" s="228"/>
      <c r="AT878" s="229" t="s">
        <v>162</v>
      </c>
      <c r="AU878" s="229" t="s">
        <v>85</v>
      </c>
      <c r="AV878" s="13" t="s">
        <v>83</v>
      </c>
      <c r="AW878" s="13" t="s">
        <v>31</v>
      </c>
      <c r="AX878" s="13" t="s">
        <v>75</v>
      </c>
      <c r="AY878" s="229" t="s">
        <v>153</v>
      </c>
    </row>
    <row r="879" spans="2:51" s="14" customFormat="1" ht="12">
      <c r="B879" s="230"/>
      <c r="C879" s="231"/>
      <c r="D879" s="221" t="s">
        <v>162</v>
      </c>
      <c r="E879" s="232" t="s">
        <v>1</v>
      </c>
      <c r="F879" s="233" t="s">
        <v>1181</v>
      </c>
      <c r="G879" s="231"/>
      <c r="H879" s="234">
        <v>65.52</v>
      </c>
      <c r="I879" s="235"/>
      <c r="J879" s="231"/>
      <c r="K879" s="231"/>
      <c r="L879" s="236"/>
      <c r="M879" s="237"/>
      <c r="N879" s="238"/>
      <c r="O879" s="238"/>
      <c r="P879" s="238"/>
      <c r="Q879" s="238"/>
      <c r="R879" s="238"/>
      <c r="S879" s="238"/>
      <c r="T879" s="239"/>
      <c r="AT879" s="240" t="s">
        <v>162</v>
      </c>
      <c r="AU879" s="240" t="s">
        <v>85</v>
      </c>
      <c r="AV879" s="14" t="s">
        <v>85</v>
      </c>
      <c r="AW879" s="14" t="s">
        <v>31</v>
      </c>
      <c r="AX879" s="14" t="s">
        <v>75</v>
      </c>
      <c r="AY879" s="240" t="s">
        <v>153</v>
      </c>
    </row>
    <row r="880" spans="2:51" s="13" customFormat="1" ht="12">
      <c r="B880" s="219"/>
      <c r="C880" s="220"/>
      <c r="D880" s="221" t="s">
        <v>162</v>
      </c>
      <c r="E880" s="222" t="s">
        <v>1</v>
      </c>
      <c r="F880" s="223" t="s">
        <v>350</v>
      </c>
      <c r="G880" s="220"/>
      <c r="H880" s="222" t="s">
        <v>1</v>
      </c>
      <c r="I880" s="224"/>
      <c r="J880" s="220"/>
      <c r="K880" s="220"/>
      <c r="L880" s="225"/>
      <c r="M880" s="226"/>
      <c r="N880" s="227"/>
      <c r="O880" s="227"/>
      <c r="P880" s="227"/>
      <c r="Q880" s="227"/>
      <c r="R880" s="227"/>
      <c r="S880" s="227"/>
      <c r="T880" s="228"/>
      <c r="AT880" s="229" t="s">
        <v>162</v>
      </c>
      <c r="AU880" s="229" t="s">
        <v>85</v>
      </c>
      <c r="AV880" s="13" t="s">
        <v>83</v>
      </c>
      <c r="AW880" s="13" t="s">
        <v>31</v>
      </c>
      <c r="AX880" s="13" t="s">
        <v>75</v>
      </c>
      <c r="AY880" s="229" t="s">
        <v>153</v>
      </c>
    </row>
    <row r="881" spans="2:51" s="14" customFormat="1" ht="12">
      <c r="B881" s="230"/>
      <c r="C881" s="231"/>
      <c r="D881" s="221" t="s">
        <v>162</v>
      </c>
      <c r="E881" s="232" t="s">
        <v>1</v>
      </c>
      <c r="F881" s="233" t="s">
        <v>1182</v>
      </c>
      <c r="G881" s="231"/>
      <c r="H881" s="234">
        <v>22.68</v>
      </c>
      <c r="I881" s="235"/>
      <c r="J881" s="231"/>
      <c r="K881" s="231"/>
      <c r="L881" s="236"/>
      <c r="M881" s="237"/>
      <c r="N881" s="238"/>
      <c r="O881" s="238"/>
      <c r="P881" s="238"/>
      <c r="Q881" s="238"/>
      <c r="R881" s="238"/>
      <c r="S881" s="238"/>
      <c r="T881" s="239"/>
      <c r="AT881" s="240" t="s">
        <v>162</v>
      </c>
      <c r="AU881" s="240" t="s">
        <v>85</v>
      </c>
      <c r="AV881" s="14" t="s">
        <v>85</v>
      </c>
      <c r="AW881" s="14" t="s">
        <v>31</v>
      </c>
      <c r="AX881" s="14" t="s">
        <v>75</v>
      </c>
      <c r="AY881" s="240" t="s">
        <v>153</v>
      </c>
    </row>
    <row r="882" spans="2:51" s="14" customFormat="1" ht="12">
      <c r="B882" s="230"/>
      <c r="C882" s="231"/>
      <c r="D882" s="221" t="s">
        <v>162</v>
      </c>
      <c r="E882" s="232" t="s">
        <v>1</v>
      </c>
      <c r="F882" s="233" t="s">
        <v>1181</v>
      </c>
      <c r="G882" s="231"/>
      <c r="H882" s="234">
        <v>65.52</v>
      </c>
      <c r="I882" s="235"/>
      <c r="J882" s="231"/>
      <c r="K882" s="231"/>
      <c r="L882" s="236"/>
      <c r="M882" s="237"/>
      <c r="N882" s="238"/>
      <c r="O882" s="238"/>
      <c r="P882" s="238"/>
      <c r="Q882" s="238"/>
      <c r="R882" s="238"/>
      <c r="S882" s="238"/>
      <c r="T882" s="239"/>
      <c r="AT882" s="240" t="s">
        <v>162</v>
      </c>
      <c r="AU882" s="240" t="s">
        <v>85</v>
      </c>
      <c r="AV882" s="14" t="s">
        <v>85</v>
      </c>
      <c r="AW882" s="14" t="s">
        <v>31</v>
      </c>
      <c r="AX882" s="14" t="s">
        <v>75</v>
      </c>
      <c r="AY882" s="240" t="s">
        <v>153</v>
      </c>
    </row>
    <row r="883" spans="2:51" s="14" customFormat="1" ht="12">
      <c r="B883" s="230"/>
      <c r="C883" s="231"/>
      <c r="D883" s="221" t="s">
        <v>162</v>
      </c>
      <c r="E883" s="232" t="s">
        <v>1</v>
      </c>
      <c r="F883" s="233" t="s">
        <v>1183</v>
      </c>
      <c r="G883" s="231"/>
      <c r="H883" s="234">
        <v>3</v>
      </c>
      <c r="I883" s="235"/>
      <c r="J883" s="231"/>
      <c r="K883" s="231"/>
      <c r="L883" s="236"/>
      <c r="M883" s="237"/>
      <c r="N883" s="238"/>
      <c r="O883" s="238"/>
      <c r="P883" s="238"/>
      <c r="Q883" s="238"/>
      <c r="R883" s="238"/>
      <c r="S883" s="238"/>
      <c r="T883" s="239"/>
      <c r="AT883" s="240" t="s">
        <v>162</v>
      </c>
      <c r="AU883" s="240" t="s">
        <v>85</v>
      </c>
      <c r="AV883" s="14" t="s">
        <v>85</v>
      </c>
      <c r="AW883" s="14" t="s">
        <v>31</v>
      </c>
      <c r="AX883" s="14" t="s">
        <v>75</v>
      </c>
      <c r="AY883" s="240" t="s">
        <v>153</v>
      </c>
    </row>
    <row r="884" spans="2:51" s="15" customFormat="1" ht="12">
      <c r="B884" s="241"/>
      <c r="C884" s="242"/>
      <c r="D884" s="221" t="s">
        <v>162</v>
      </c>
      <c r="E884" s="243" t="s">
        <v>1</v>
      </c>
      <c r="F884" s="244" t="s">
        <v>169</v>
      </c>
      <c r="G884" s="242"/>
      <c r="H884" s="245">
        <v>156.72</v>
      </c>
      <c r="I884" s="246"/>
      <c r="J884" s="242"/>
      <c r="K884" s="242"/>
      <c r="L884" s="247"/>
      <c r="M884" s="248"/>
      <c r="N884" s="249"/>
      <c r="O884" s="249"/>
      <c r="P884" s="249"/>
      <c r="Q884" s="249"/>
      <c r="R884" s="249"/>
      <c r="S884" s="249"/>
      <c r="T884" s="250"/>
      <c r="AT884" s="251" t="s">
        <v>162</v>
      </c>
      <c r="AU884" s="251" t="s">
        <v>85</v>
      </c>
      <c r="AV884" s="15" t="s">
        <v>160</v>
      </c>
      <c r="AW884" s="15" t="s">
        <v>31</v>
      </c>
      <c r="AX884" s="15" t="s">
        <v>83</v>
      </c>
      <c r="AY884" s="251" t="s">
        <v>153</v>
      </c>
    </row>
    <row r="885" spans="1:65" s="2" customFormat="1" ht="21.75" customHeight="1">
      <c r="A885" s="35"/>
      <c r="B885" s="36"/>
      <c r="C885" s="205" t="s">
        <v>1184</v>
      </c>
      <c r="D885" s="205" t="s">
        <v>156</v>
      </c>
      <c r="E885" s="206" t="s">
        <v>1185</v>
      </c>
      <c r="F885" s="207" t="s">
        <v>1186</v>
      </c>
      <c r="G885" s="208" t="s">
        <v>736</v>
      </c>
      <c r="H885" s="274"/>
      <c r="I885" s="210"/>
      <c r="J885" s="211">
        <f>ROUND(I885*H885,2)</f>
        <v>0</v>
      </c>
      <c r="K885" s="212"/>
      <c r="L885" s="40"/>
      <c r="M885" s="275" t="s">
        <v>1</v>
      </c>
      <c r="N885" s="276" t="s">
        <v>40</v>
      </c>
      <c r="O885" s="277"/>
      <c r="P885" s="278">
        <f>O885*H885</f>
        <v>0</v>
      </c>
      <c r="Q885" s="278">
        <v>0</v>
      </c>
      <c r="R885" s="278">
        <f>Q885*H885</f>
        <v>0</v>
      </c>
      <c r="S885" s="278">
        <v>0</v>
      </c>
      <c r="T885" s="279">
        <f>S885*H885</f>
        <v>0</v>
      </c>
      <c r="U885" s="35"/>
      <c r="V885" s="35"/>
      <c r="W885" s="35"/>
      <c r="X885" s="35"/>
      <c r="Y885" s="35"/>
      <c r="Z885" s="35"/>
      <c r="AA885" s="35"/>
      <c r="AB885" s="35"/>
      <c r="AC885" s="35"/>
      <c r="AD885" s="35"/>
      <c r="AE885" s="35"/>
      <c r="AR885" s="217" t="s">
        <v>303</v>
      </c>
      <c r="AT885" s="217" t="s">
        <v>156</v>
      </c>
      <c r="AU885" s="217" t="s">
        <v>85</v>
      </c>
      <c r="AY885" s="18" t="s">
        <v>153</v>
      </c>
      <c r="BE885" s="218">
        <f>IF(N885="základní",J885,0)</f>
        <v>0</v>
      </c>
      <c r="BF885" s="218">
        <f>IF(N885="snížená",J885,0)</f>
        <v>0</v>
      </c>
      <c r="BG885" s="218">
        <f>IF(N885="zákl. přenesená",J885,0)</f>
        <v>0</v>
      </c>
      <c r="BH885" s="218">
        <f>IF(N885="sníž. přenesená",J885,0)</f>
        <v>0</v>
      </c>
      <c r="BI885" s="218">
        <f>IF(N885="nulová",J885,0)</f>
        <v>0</v>
      </c>
      <c r="BJ885" s="18" t="s">
        <v>83</v>
      </c>
      <c r="BK885" s="218">
        <f>ROUND(I885*H885,2)</f>
        <v>0</v>
      </c>
      <c r="BL885" s="18" t="s">
        <v>303</v>
      </c>
      <c r="BM885" s="217" t="s">
        <v>1187</v>
      </c>
    </row>
    <row r="886" spans="1:31" s="2" customFormat="1" ht="6.95" customHeight="1">
      <c r="A886" s="35"/>
      <c r="B886" s="55"/>
      <c r="C886" s="56"/>
      <c r="D886" s="56"/>
      <c r="E886" s="56"/>
      <c r="F886" s="56"/>
      <c r="G886" s="56"/>
      <c r="H886" s="56"/>
      <c r="I886" s="153"/>
      <c r="J886" s="56"/>
      <c r="K886" s="56"/>
      <c r="L886" s="40"/>
      <c r="M886" s="35"/>
      <c r="O886" s="35"/>
      <c r="P886" s="35"/>
      <c r="Q886" s="35"/>
      <c r="R886" s="35"/>
      <c r="S886" s="35"/>
      <c r="T886" s="35"/>
      <c r="U886" s="35"/>
      <c r="V886" s="35"/>
      <c r="W886" s="35"/>
      <c r="X886" s="35"/>
      <c r="Y886" s="35"/>
      <c r="Z886" s="35"/>
      <c r="AA886" s="35"/>
      <c r="AB886" s="35"/>
      <c r="AC886" s="35"/>
      <c r="AD886" s="35"/>
      <c r="AE886" s="35"/>
    </row>
  </sheetData>
  <sheetProtection algorithmName="SHA-512" hashValue="VKlH1jPNZ6RQ9GBxP+rPth/y1uZ/Nog8NdXFhsMkP2XBNxiXiklk7QWElsjOHJdfD6P4tBvY9kr0Ob3Tt6OF4g==" saltValue="Kgs4oVBGprmvbrIsCooBl9cpDdOlShlJPo8avYUKWARXzri2585lP9+8rmq4AnQRqNPWRXfJuI8XwNMIXJCEOQ==" spinCount="100000" sheet="1" objects="1" scenarios="1" formatColumns="0" formatRows="0" autoFilter="0"/>
  <autoFilter ref="C138:K885"/>
  <mergeCells count="9">
    <mergeCell ref="E87:H87"/>
    <mergeCell ref="E129:H129"/>
    <mergeCell ref="E131:H13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4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9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9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AT2" s="18" t="s">
        <v>88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1"/>
      <c r="AT3" s="18" t="s">
        <v>85</v>
      </c>
    </row>
    <row r="4" spans="2:46" s="1" customFormat="1" ht="24.95" customHeight="1">
      <c r="B4" s="21"/>
      <c r="D4" s="113" t="s">
        <v>107</v>
      </c>
      <c r="I4" s="109"/>
      <c r="L4" s="21"/>
      <c r="M4" s="114" t="s">
        <v>10</v>
      </c>
      <c r="AT4" s="18" t="s">
        <v>4</v>
      </c>
    </row>
    <row r="5" spans="2:12" s="1" customFormat="1" ht="6.95" customHeight="1">
      <c r="B5" s="21"/>
      <c r="I5" s="109"/>
      <c r="L5" s="21"/>
    </row>
    <row r="6" spans="2:12" s="1" customFormat="1" ht="12" customHeight="1">
      <c r="B6" s="21"/>
      <c r="D6" s="115" t="s">
        <v>16</v>
      </c>
      <c r="I6" s="109"/>
      <c r="L6" s="21"/>
    </row>
    <row r="7" spans="2:12" s="1" customFormat="1" ht="16.5" customHeight="1">
      <c r="B7" s="21"/>
      <c r="E7" s="327" t="str">
        <f>'Rekapitulace stavby'!K6</f>
        <v>ZŠ Malé Hoštice - Zateplení + střecha</v>
      </c>
      <c r="F7" s="328"/>
      <c r="G7" s="328"/>
      <c r="H7" s="328"/>
      <c r="I7" s="109"/>
      <c r="L7" s="21"/>
    </row>
    <row r="8" spans="1:31" s="2" customFormat="1" ht="12" customHeight="1">
      <c r="A8" s="35"/>
      <c r="B8" s="40"/>
      <c r="C8" s="35"/>
      <c r="D8" s="115" t="s">
        <v>108</v>
      </c>
      <c r="E8" s="35"/>
      <c r="F8" s="35"/>
      <c r="G8" s="35"/>
      <c r="H8" s="35"/>
      <c r="I8" s="116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29" t="s">
        <v>1188</v>
      </c>
      <c r="F9" s="330"/>
      <c r="G9" s="330"/>
      <c r="H9" s="330"/>
      <c r="I9" s="116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5" t="s">
        <v>18</v>
      </c>
      <c r="E11" s="35"/>
      <c r="F11" s="117" t="s">
        <v>1</v>
      </c>
      <c r="G11" s="35"/>
      <c r="H11" s="35"/>
      <c r="I11" s="118" t="s">
        <v>19</v>
      </c>
      <c r="J11" s="117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5" t="s">
        <v>20</v>
      </c>
      <c r="E12" s="35"/>
      <c r="F12" s="117" t="s">
        <v>21</v>
      </c>
      <c r="G12" s="35"/>
      <c r="H12" s="35"/>
      <c r="I12" s="118" t="s">
        <v>22</v>
      </c>
      <c r="J12" s="119">
        <f>'Rekapitulace stavby'!AN8</f>
        <v>0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5" t="s">
        <v>23</v>
      </c>
      <c r="E14" s="35"/>
      <c r="F14" s="35"/>
      <c r="G14" s="35"/>
      <c r="H14" s="35"/>
      <c r="I14" s="118" t="s">
        <v>24</v>
      </c>
      <c r="J14" s="117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7" t="s">
        <v>25</v>
      </c>
      <c r="F15" s="35"/>
      <c r="G15" s="35"/>
      <c r="H15" s="35"/>
      <c r="I15" s="118" t="s">
        <v>26</v>
      </c>
      <c r="J15" s="117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5" t="s">
        <v>27</v>
      </c>
      <c r="E17" s="35"/>
      <c r="F17" s="35"/>
      <c r="G17" s="35"/>
      <c r="H17" s="35"/>
      <c r="I17" s="118" t="s">
        <v>24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31" t="str">
        <f>'Rekapitulace stavby'!E14</f>
        <v>Vyplň údaj</v>
      </c>
      <c r="F18" s="332"/>
      <c r="G18" s="332"/>
      <c r="H18" s="332"/>
      <c r="I18" s="118" t="s">
        <v>26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5" t="s">
        <v>29</v>
      </c>
      <c r="E20" s="35"/>
      <c r="F20" s="35"/>
      <c r="G20" s="35"/>
      <c r="H20" s="35"/>
      <c r="I20" s="118" t="s">
        <v>24</v>
      </c>
      <c r="J20" s="117" t="s">
        <v>1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7" t="s">
        <v>30</v>
      </c>
      <c r="F21" s="35"/>
      <c r="G21" s="35"/>
      <c r="H21" s="35"/>
      <c r="I21" s="118" t="s">
        <v>26</v>
      </c>
      <c r="J21" s="117" t="s">
        <v>1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5" t="s">
        <v>32</v>
      </c>
      <c r="E23" s="35"/>
      <c r="F23" s="35"/>
      <c r="G23" s="35"/>
      <c r="H23" s="35"/>
      <c r="I23" s="118" t="s">
        <v>24</v>
      </c>
      <c r="J23" s="117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7" t="str">
        <f>IF('Rekapitulace stavby'!E20="","",'Rekapitulace stavby'!E20)</f>
        <v xml:space="preserve"> </v>
      </c>
      <c r="F24" s="35"/>
      <c r="G24" s="35"/>
      <c r="H24" s="35"/>
      <c r="I24" s="118" t="s">
        <v>26</v>
      </c>
      <c r="J24" s="117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5" t="s">
        <v>34</v>
      </c>
      <c r="E26" s="35"/>
      <c r="F26" s="35"/>
      <c r="G26" s="35"/>
      <c r="H26" s="35"/>
      <c r="I26" s="116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33" t="s">
        <v>1</v>
      </c>
      <c r="F27" s="333"/>
      <c r="G27" s="333"/>
      <c r="H27" s="333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35</v>
      </c>
      <c r="E30" s="35"/>
      <c r="F30" s="35"/>
      <c r="G30" s="35"/>
      <c r="H30" s="35"/>
      <c r="I30" s="116"/>
      <c r="J30" s="127">
        <f>ROUND(J129,2)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8" t="s">
        <v>37</v>
      </c>
      <c r="G32" s="35"/>
      <c r="H32" s="35"/>
      <c r="I32" s="129" t="s">
        <v>36</v>
      </c>
      <c r="J32" s="128" t="s">
        <v>38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30" t="s">
        <v>39</v>
      </c>
      <c r="E33" s="115" t="s">
        <v>40</v>
      </c>
      <c r="F33" s="131">
        <f>ROUND((SUM(BE129:BE441)),2)</f>
        <v>0</v>
      </c>
      <c r="G33" s="35"/>
      <c r="H33" s="35"/>
      <c r="I33" s="132">
        <v>0.21</v>
      </c>
      <c r="J33" s="131">
        <f>ROUND(((SUM(BE129:BE441))*I33),2)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5" t="s">
        <v>41</v>
      </c>
      <c r="F34" s="131">
        <f>ROUND((SUM(BF129:BF441)),2)</f>
        <v>0</v>
      </c>
      <c r="G34" s="35"/>
      <c r="H34" s="35"/>
      <c r="I34" s="132">
        <v>0.15</v>
      </c>
      <c r="J34" s="131">
        <f>ROUND(((SUM(BF129:BF441))*I34),2)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5" t="s">
        <v>42</v>
      </c>
      <c r="F35" s="131">
        <f>ROUND((SUM(BG129:BG441)),2)</f>
        <v>0</v>
      </c>
      <c r="G35" s="35"/>
      <c r="H35" s="35"/>
      <c r="I35" s="132">
        <v>0.21</v>
      </c>
      <c r="J35" s="131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5" t="s">
        <v>43</v>
      </c>
      <c r="F36" s="131">
        <f>ROUND((SUM(BH129:BH441)),2)</f>
        <v>0</v>
      </c>
      <c r="G36" s="35"/>
      <c r="H36" s="35"/>
      <c r="I36" s="132">
        <v>0.15</v>
      </c>
      <c r="J36" s="131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5" t="s">
        <v>44</v>
      </c>
      <c r="F37" s="131">
        <f>ROUND((SUM(BI129:BI441)),2)</f>
        <v>0</v>
      </c>
      <c r="G37" s="35"/>
      <c r="H37" s="35"/>
      <c r="I37" s="132">
        <v>0</v>
      </c>
      <c r="J37" s="131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116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3"/>
      <c r="D39" s="134" t="s">
        <v>45</v>
      </c>
      <c r="E39" s="135"/>
      <c r="F39" s="135"/>
      <c r="G39" s="136" t="s">
        <v>46</v>
      </c>
      <c r="H39" s="137" t="s">
        <v>47</v>
      </c>
      <c r="I39" s="138"/>
      <c r="J39" s="139">
        <f>SUM(J30:J37)</f>
        <v>0</v>
      </c>
      <c r="K39" s="140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116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I41" s="109"/>
      <c r="L41" s="21"/>
    </row>
    <row r="42" spans="2:12" s="1" customFormat="1" ht="14.45" customHeight="1">
      <c r="B42" s="21"/>
      <c r="I42" s="109"/>
      <c r="L42" s="21"/>
    </row>
    <row r="43" spans="2:12" s="1" customFormat="1" ht="14.45" customHeight="1">
      <c r="B43" s="21"/>
      <c r="I43" s="109"/>
      <c r="L43" s="21"/>
    </row>
    <row r="44" spans="2:12" s="1" customFormat="1" ht="14.45" customHeight="1">
      <c r="B44" s="21"/>
      <c r="I44" s="109"/>
      <c r="L44" s="21"/>
    </row>
    <row r="45" spans="2:12" s="1" customFormat="1" ht="14.45" customHeight="1">
      <c r="B45" s="21"/>
      <c r="I45" s="109"/>
      <c r="L45" s="21"/>
    </row>
    <row r="46" spans="2:12" s="1" customFormat="1" ht="14.45" customHeight="1">
      <c r="B46" s="21"/>
      <c r="I46" s="109"/>
      <c r="L46" s="21"/>
    </row>
    <row r="47" spans="2:12" s="1" customFormat="1" ht="14.45" customHeight="1">
      <c r="B47" s="21"/>
      <c r="I47" s="109"/>
      <c r="L47" s="21"/>
    </row>
    <row r="48" spans="2:12" s="1" customFormat="1" ht="14.45" customHeight="1">
      <c r="B48" s="21"/>
      <c r="I48" s="109"/>
      <c r="L48" s="21"/>
    </row>
    <row r="49" spans="2:12" s="1" customFormat="1" ht="14.45" customHeight="1">
      <c r="B49" s="21"/>
      <c r="I49" s="109"/>
      <c r="L49" s="21"/>
    </row>
    <row r="50" spans="2:12" s="2" customFormat="1" ht="14.45" customHeight="1">
      <c r="B50" s="52"/>
      <c r="D50" s="141" t="s">
        <v>48</v>
      </c>
      <c r="E50" s="142"/>
      <c r="F50" s="142"/>
      <c r="G50" s="141" t="s">
        <v>49</v>
      </c>
      <c r="H50" s="142"/>
      <c r="I50" s="143"/>
      <c r="J50" s="142"/>
      <c r="K50" s="142"/>
      <c r="L50" s="52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5"/>
      <c r="B61" s="40"/>
      <c r="C61" s="35"/>
      <c r="D61" s="144" t="s">
        <v>50</v>
      </c>
      <c r="E61" s="145"/>
      <c r="F61" s="146" t="s">
        <v>51</v>
      </c>
      <c r="G61" s="144" t="s">
        <v>50</v>
      </c>
      <c r="H61" s="145"/>
      <c r="I61" s="147"/>
      <c r="J61" s="148" t="s">
        <v>51</v>
      </c>
      <c r="K61" s="145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5"/>
      <c r="B65" s="40"/>
      <c r="C65" s="35"/>
      <c r="D65" s="141" t="s">
        <v>52</v>
      </c>
      <c r="E65" s="149"/>
      <c r="F65" s="149"/>
      <c r="G65" s="141" t="s">
        <v>53</v>
      </c>
      <c r="H65" s="149"/>
      <c r="I65" s="150"/>
      <c r="J65" s="149"/>
      <c r="K65" s="14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5"/>
      <c r="B76" s="40"/>
      <c r="C76" s="35"/>
      <c r="D76" s="144" t="s">
        <v>50</v>
      </c>
      <c r="E76" s="145"/>
      <c r="F76" s="146" t="s">
        <v>51</v>
      </c>
      <c r="G76" s="144" t="s">
        <v>50</v>
      </c>
      <c r="H76" s="145"/>
      <c r="I76" s="147"/>
      <c r="J76" s="148" t="s">
        <v>51</v>
      </c>
      <c r="K76" s="145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51"/>
      <c r="C77" s="152"/>
      <c r="D77" s="152"/>
      <c r="E77" s="152"/>
      <c r="F77" s="152"/>
      <c r="G77" s="152"/>
      <c r="H77" s="152"/>
      <c r="I77" s="153"/>
      <c r="J77" s="152"/>
      <c r="K77" s="152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54"/>
      <c r="C81" s="155"/>
      <c r="D81" s="155"/>
      <c r="E81" s="155"/>
      <c r="F81" s="155"/>
      <c r="G81" s="155"/>
      <c r="H81" s="155"/>
      <c r="I81" s="156"/>
      <c r="J81" s="155"/>
      <c r="K81" s="155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110</v>
      </c>
      <c r="D82" s="37"/>
      <c r="E82" s="37"/>
      <c r="F82" s="37"/>
      <c r="G82" s="37"/>
      <c r="H82" s="37"/>
      <c r="I82" s="116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16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116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25" t="str">
        <f>E7</f>
        <v>ZŠ Malé Hoštice - Zateplení + střecha</v>
      </c>
      <c r="F85" s="326"/>
      <c r="G85" s="326"/>
      <c r="H85" s="326"/>
      <c r="I85" s="116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108</v>
      </c>
      <c r="D86" s="37"/>
      <c r="E86" s="37"/>
      <c r="F86" s="37"/>
      <c r="G86" s="37"/>
      <c r="H86" s="37"/>
      <c r="I86" s="116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304" t="str">
        <f>E9</f>
        <v>02 - Zateplení střechy</v>
      </c>
      <c r="F87" s="324"/>
      <c r="G87" s="324"/>
      <c r="H87" s="324"/>
      <c r="I87" s="116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16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20</v>
      </c>
      <c r="D89" s="37"/>
      <c r="E89" s="37"/>
      <c r="F89" s="28" t="str">
        <f>F12</f>
        <v>k.ú. Malé Hoštice, parc.č. 38, Dvořákova ulice</v>
      </c>
      <c r="G89" s="37"/>
      <c r="H89" s="37"/>
      <c r="I89" s="118" t="s">
        <v>22</v>
      </c>
      <c r="J89" s="67">
        <f>IF(J12="","",J12)</f>
        <v>0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16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25.7" customHeight="1">
      <c r="A91" s="35"/>
      <c r="B91" s="36"/>
      <c r="C91" s="30" t="s">
        <v>23</v>
      </c>
      <c r="D91" s="37"/>
      <c r="E91" s="37"/>
      <c r="F91" s="28" t="str">
        <f>E15</f>
        <v>Statutární město Opava</v>
      </c>
      <c r="G91" s="37"/>
      <c r="H91" s="37"/>
      <c r="I91" s="118" t="s">
        <v>29</v>
      </c>
      <c r="J91" s="33" t="str">
        <f>E21</f>
        <v>Ing. arch. Petr Mlýnek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118" t="s">
        <v>32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116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57" t="s">
        <v>111</v>
      </c>
      <c r="D94" s="158"/>
      <c r="E94" s="158"/>
      <c r="F94" s="158"/>
      <c r="G94" s="158"/>
      <c r="H94" s="158"/>
      <c r="I94" s="159"/>
      <c r="J94" s="160" t="s">
        <v>112</v>
      </c>
      <c r="K94" s="158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116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61" t="s">
        <v>113</v>
      </c>
      <c r="D96" s="37"/>
      <c r="E96" s="37"/>
      <c r="F96" s="37"/>
      <c r="G96" s="37"/>
      <c r="H96" s="37"/>
      <c r="I96" s="116"/>
      <c r="J96" s="85">
        <f>J129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114</v>
      </c>
    </row>
    <row r="97" spans="2:12" s="9" customFormat="1" ht="24.95" customHeight="1">
      <c r="B97" s="162"/>
      <c r="C97" s="163"/>
      <c r="D97" s="164" t="s">
        <v>115</v>
      </c>
      <c r="E97" s="165"/>
      <c r="F97" s="165"/>
      <c r="G97" s="165"/>
      <c r="H97" s="165"/>
      <c r="I97" s="166"/>
      <c r="J97" s="167">
        <f>J130</f>
        <v>0</v>
      </c>
      <c r="K97" s="163"/>
      <c r="L97" s="168"/>
    </row>
    <row r="98" spans="2:12" s="10" customFormat="1" ht="19.9" customHeight="1">
      <c r="B98" s="169"/>
      <c r="C98" s="170"/>
      <c r="D98" s="171" t="s">
        <v>116</v>
      </c>
      <c r="E98" s="172"/>
      <c r="F98" s="172"/>
      <c r="G98" s="172"/>
      <c r="H98" s="172"/>
      <c r="I98" s="173"/>
      <c r="J98" s="174">
        <f>J131</f>
        <v>0</v>
      </c>
      <c r="K98" s="170"/>
      <c r="L98" s="175"/>
    </row>
    <row r="99" spans="2:12" s="10" customFormat="1" ht="19.9" customHeight="1">
      <c r="B99" s="169"/>
      <c r="C99" s="170"/>
      <c r="D99" s="171" t="s">
        <v>119</v>
      </c>
      <c r="E99" s="172"/>
      <c r="F99" s="172"/>
      <c r="G99" s="172"/>
      <c r="H99" s="172"/>
      <c r="I99" s="173"/>
      <c r="J99" s="174">
        <f>J139</f>
        <v>0</v>
      </c>
      <c r="K99" s="170"/>
      <c r="L99" s="175"/>
    </row>
    <row r="100" spans="2:12" s="10" customFormat="1" ht="19.9" customHeight="1">
      <c r="B100" s="169"/>
      <c r="C100" s="170"/>
      <c r="D100" s="171" t="s">
        <v>121</v>
      </c>
      <c r="E100" s="172"/>
      <c r="F100" s="172"/>
      <c r="G100" s="172"/>
      <c r="H100" s="172"/>
      <c r="I100" s="173"/>
      <c r="J100" s="174">
        <f>J189</f>
        <v>0</v>
      </c>
      <c r="K100" s="170"/>
      <c r="L100" s="175"/>
    </row>
    <row r="101" spans="2:12" s="10" customFormat="1" ht="19.9" customHeight="1">
      <c r="B101" s="169"/>
      <c r="C101" s="170"/>
      <c r="D101" s="171" t="s">
        <v>122</v>
      </c>
      <c r="E101" s="172"/>
      <c r="F101" s="172"/>
      <c r="G101" s="172"/>
      <c r="H101" s="172"/>
      <c r="I101" s="173"/>
      <c r="J101" s="174">
        <f>J191</f>
        <v>0</v>
      </c>
      <c r="K101" s="170"/>
      <c r="L101" s="175"/>
    </row>
    <row r="102" spans="2:12" s="10" customFormat="1" ht="19.9" customHeight="1">
      <c r="B102" s="169"/>
      <c r="C102" s="170"/>
      <c r="D102" s="171" t="s">
        <v>123</v>
      </c>
      <c r="E102" s="172"/>
      <c r="F102" s="172"/>
      <c r="G102" s="172"/>
      <c r="H102" s="172"/>
      <c r="I102" s="173"/>
      <c r="J102" s="174">
        <f>J217</f>
        <v>0</v>
      </c>
      <c r="K102" s="170"/>
      <c r="L102" s="175"/>
    </row>
    <row r="103" spans="2:12" s="10" customFormat="1" ht="19.9" customHeight="1">
      <c r="B103" s="169"/>
      <c r="C103" s="170"/>
      <c r="D103" s="171" t="s">
        <v>124</v>
      </c>
      <c r="E103" s="172"/>
      <c r="F103" s="172"/>
      <c r="G103" s="172"/>
      <c r="H103" s="172"/>
      <c r="I103" s="173"/>
      <c r="J103" s="174">
        <f>J223</f>
        <v>0</v>
      </c>
      <c r="K103" s="170"/>
      <c r="L103" s="175"/>
    </row>
    <row r="104" spans="2:12" s="9" customFormat="1" ht="24.95" customHeight="1">
      <c r="B104" s="162"/>
      <c r="C104" s="163"/>
      <c r="D104" s="164" t="s">
        <v>125</v>
      </c>
      <c r="E104" s="165"/>
      <c r="F104" s="165"/>
      <c r="G104" s="165"/>
      <c r="H104" s="165"/>
      <c r="I104" s="166"/>
      <c r="J104" s="167">
        <f>J225</f>
        <v>0</v>
      </c>
      <c r="K104" s="163"/>
      <c r="L104" s="168"/>
    </row>
    <row r="105" spans="2:12" s="10" customFormat="1" ht="19.9" customHeight="1">
      <c r="B105" s="169"/>
      <c r="C105" s="170"/>
      <c r="D105" s="171" t="s">
        <v>127</v>
      </c>
      <c r="E105" s="172"/>
      <c r="F105" s="172"/>
      <c r="G105" s="172"/>
      <c r="H105" s="172"/>
      <c r="I105" s="173"/>
      <c r="J105" s="174">
        <f>J226</f>
        <v>0</v>
      </c>
      <c r="K105" s="170"/>
      <c r="L105" s="175"/>
    </row>
    <row r="106" spans="2:12" s="10" customFormat="1" ht="19.9" customHeight="1">
      <c r="B106" s="169"/>
      <c r="C106" s="170"/>
      <c r="D106" s="171" t="s">
        <v>128</v>
      </c>
      <c r="E106" s="172"/>
      <c r="F106" s="172"/>
      <c r="G106" s="172"/>
      <c r="H106" s="172"/>
      <c r="I106" s="173"/>
      <c r="J106" s="174">
        <f>J329</f>
        <v>0</v>
      </c>
      <c r="K106" s="170"/>
      <c r="L106" s="175"/>
    </row>
    <row r="107" spans="2:12" s="10" customFormat="1" ht="19.9" customHeight="1">
      <c r="B107" s="169"/>
      <c r="C107" s="170"/>
      <c r="D107" s="171" t="s">
        <v>1189</v>
      </c>
      <c r="E107" s="172"/>
      <c r="F107" s="172"/>
      <c r="G107" s="172"/>
      <c r="H107" s="172"/>
      <c r="I107" s="173"/>
      <c r="J107" s="174">
        <f>J399</f>
        <v>0</v>
      </c>
      <c r="K107" s="170"/>
      <c r="L107" s="175"/>
    </row>
    <row r="108" spans="2:12" s="10" customFormat="1" ht="19.9" customHeight="1">
      <c r="B108" s="169"/>
      <c r="C108" s="170"/>
      <c r="D108" s="171" t="s">
        <v>131</v>
      </c>
      <c r="E108" s="172"/>
      <c r="F108" s="172"/>
      <c r="G108" s="172"/>
      <c r="H108" s="172"/>
      <c r="I108" s="173"/>
      <c r="J108" s="174">
        <f>J404</f>
        <v>0</v>
      </c>
      <c r="K108" s="170"/>
      <c r="L108" s="175"/>
    </row>
    <row r="109" spans="2:12" s="10" customFormat="1" ht="19.9" customHeight="1">
      <c r="B109" s="169"/>
      <c r="C109" s="170"/>
      <c r="D109" s="171" t="s">
        <v>132</v>
      </c>
      <c r="E109" s="172"/>
      <c r="F109" s="172"/>
      <c r="G109" s="172"/>
      <c r="H109" s="172"/>
      <c r="I109" s="173"/>
      <c r="J109" s="174">
        <f>J415</f>
        <v>0</v>
      </c>
      <c r="K109" s="170"/>
      <c r="L109" s="175"/>
    </row>
    <row r="110" spans="1:31" s="2" customFormat="1" ht="21.75" customHeight="1">
      <c r="A110" s="35"/>
      <c r="B110" s="36"/>
      <c r="C110" s="37"/>
      <c r="D110" s="37"/>
      <c r="E110" s="37"/>
      <c r="F110" s="37"/>
      <c r="G110" s="37"/>
      <c r="H110" s="37"/>
      <c r="I110" s="116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5" customHeight="1">
      <c r="A111" s="35"/>
      <c r="B111" s="55"/>
      <c r="C111" s="56"/>
      <c r="D111" s="56"/>
      <c r="E111" s="56"/>
      <c r="F111" s="56"/>
      <c r="G111" s="56"/>
      <c r="H111" s="56"/>
      <c r="I111" s="153"/>
      <c r="J111" s="56"/>
      <c r="K111" s="56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5" spans="1:31" s="2" customFormat="1" ht="6.95" customHeight="1">
      <c r="A115" s="35"/>
      <c r="B115" s="57"/>
      <c r="C115" s="58"/>
      <c r="D115" s="58"/>
      <c r="E115" s="58"/>
      <c r="F115" s="58"/>
      <c r="G115" s="58"/>
      <c r="H115" s="58"/>
      <c r="I115" s="156"/>
      <c r="J115" s="58"/>
      <c r="K115" s="58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24.95" customHeight="1">
      <c r="A116" s="35"/>
      <c r="B116" s="36"/>
      <c r="C116" s="24" t="s">
        <v>138</v>
      </c>
      <c r="D116" s="37"/>
      <c r="E116" s="37"/>
      <c r="F116" s="37"/>
      <c r="G116" s="37"/>
      <c r="H116" s="37"/>
      <c r="I116" s="116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6.95" customHeight="1">
      <c r="A117" s="35"/>
      <c r="B117" s="36"/>
      <c r="C117" s="37"/>
      <c r="D117" s="37"/>
      <c r="E117" s="37"/>
      <c r="F117" s="37"/>
      <c r="G117" s="37"/>
      <c r="H117" s="37"/>
      <c r="I117" s="116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2" customHeight="1">
      <c r="A118" s="35"/>
      <c r="B118" s="36"/>
      <c r="C118" s="30" t="s">
        <v>16</v>
      </c>
      <c r="D118" s="37"/>
      <c r="E118" s="37"/>
      <c r="F118" s="37"/>
      <c r="G118" s="37"/>
      <c r="H118" s="37"/>
      <c r="I118" s="116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6.5" customHeight="1">
      <c r="A119" s="35"/>
      <c r="B119" s="36"/>
      <c r="C119" s="37"/>
      <c r="D119" s="37"/>
      <c r="E119" s="325" t="str">
        <f>E7</f>
        <v>ZŠ Malé Hoštice - Zateplení + střecha</v>
      </c>
      <c r="F119" s="326"/>
      <c r="G119" s="326"/>
      <c r="H119" s="326"/>
      <c r="I119" s="116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2" customHeight="1">
      <c r="A120" s="35"/>
      <c r="B120" s="36"/>
      <c r="C120" s="30" t="s">
        <v>108</v>
      </c>
      <c r="D120" s="37"/>
      <c r="E120" s="37"/>
      <c r="F120" s="37"/>
      <c r="G120" s="37"/>
      <c r="H120" s="37"/>
      <c r="I120" s="116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6.5" customHeight="1">
      <c r="A121" s="35"/>
      <c r="B121" s="36"/>
      <c r="C121" s="37"/>
      <c r="D121" s="37"/>
      <c r="E121" s="304" t="str">
        <f>E9</f>
        <v>02 - Zateplení střechy</v>
      </c>
      <c r="F121" s="324"/>
      <c r="G121" s="324"/>
      <c r="H121" s="324"/>
      <c r="I121" s="116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6.95" customHeight="1">
      <c r="A122" s="35"/>
      <c r="B122" s="36"/>
      <c r="C122" s="37"/>
      <c r="D122" s="37"/>
      <c r="E122" s="37"/>
      <c r="F122" s="37"/>
      <c r="G122" s="37"/>
      <c r="H122" s="37"/>
      <c r="I122" s="116"/>
      <c r="J122" s="37"/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2" customHeight="1">
      <c r="A123" s="35"/>
      <c r="B123" s="36"/>
      <c r="C123" s="30" t="s">
        <v>20</v>
      </c>
      <c r="D123" s="37"/>
      <c r="E123" s="37"/>
      <c r="F123" s="28" t="str">
        <f>F12</f>
        <v>k.ú. Malé Hoštice, parc.č. 38, Dvořákova ulice</v>
      </c>
      <c r="G123" s="37"/>
      <c r="H123" s="37"/>
      <c r="I123" s="118" t="s">
        <v>22</v>
      </c>
      <c r="J123" s="67">
        <f>IF(J12="","",J12)</f>
        <v>0</v>
      </c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6.95" customHeight="1">
      <c r="A124" s="35"/>
      <c r="B124" s="36"/>
      <c r="C124" s="37"/>
      <c r="D124" s="37"/>
      <c r="E124" s="37"/>
      <c r="F124" s="37"/>
      <c r="G124" s="37"/>
      <c r="H124" s="37"/>
      <c r="I124" s="116"/>
      <c r="J124" s="37"/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25.7" customHeight="1">
      <c r="A125" s="35"/>
      <c r="B125" s="36"/>
      <c r="C125" s="30" t="s">
        <v>23</v>
      </c>
      <c r="D125" s="37"/>
      <c r="E125" s="37"/>
      <c r="F125" s="28" t="str">
        <f>E15</f>
        <v>Statutární město Opava</v>
      </c>
      <c r="G125" s="37"/>
      <c r="H125" s="37"/>
      <c r="I125" s="118" t="s">
        <v>29</v>
      </c>
      <c r="J125" s="33" t="str">
        <f>E21</f>
        <v>Ing. arch. Petr Mlýnek</v>
      </c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15.2" customHeight="1">
      <c r="A126" s="35"/>
      <c r="B126" s="36"/>
      <c r="C126" s="30" t="s">
        <v>27</v>
      </c>
      <c r="D126" s="37"/>
      <c r="E126" s="37"/>
      <c r="F126" s="28" t="str">
        <f>IF(E18="","",E18)</f>
        <v>Vyplň údaj</v>
      </c>
      <c r="G126" s="37"/>
      <c r="H126" s="37"/>
      <c r="I126" s="118" t="s">
        <v>32</v>
      </c>
      <c r="J126" s="33" t="str">
        <f>E24</f>
        <v xml:space="preserve"> </v>
      </c>
      <c r="K126" s="37"/>
      <c r="L126" s="5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10.35" customHeight="1">
      <c r="A127" s="35"/>
      <c r="B127" s="36"/>
      <c r="C127" s="37"/>
      <c r="D127" s="37"/>
      <c r="E127" s="37"/>
      <c r="F127" s="37"/>
      <c r="G127" s="37"/>
      <c r="H127" s="37"/>
      <c r="I127" s="116"/>
      <c r="J127" s="37"/>
      <c r="K127" s="37"/>
      <c r="L127" s="52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11" customFormat="1" ht="29.25" customHeight="1">
      <c r="A128" s="176"/>
      <c r="B128" s="177"/>
      <c r="C128" s="178" t="s">
        <v>139</v>
      </c>
      <c r="D128" s="179" t="s">
        <v>60</v>
      </c>
      <c r="E128" s="179" t="s">
        <v>56</v>
      </c>
      <c r="F128" s="179" t="s">
        <v>57</v>
      </c>
      <c r="G128" s="179" t="s">
        <v>140</v>
      </c>
      <c r="H128" s="179" t="s">
        <v>141</v>
      </c>
      <c r="I128" s="180" t="s">
        <v>142</v>
      </c>
      <c r="J128" s="181" t="s">
        <v>112</v>
      </c>
      <c r="K128" s="182" t="s">
        <v>143</v>
      </c>
      <c r="L128" s="183"/>
      <c r="M128" s="76" t="s">
        <v>1</v>
      </c>
      <c r="N128" s="77" t="s">
        <v>39</v>
      </c>
      <c r="O128" s="77" t="s">
        <v>144</v>
      </c>
      <c r="P128" s="77" t="s">
        <v>145</v>
      </c>
      <c r="Q128" s="77" t="s">
        <v>146</v>
      </c>
      <c r="R128" s="77" t="s">
        <v>147</v>
      </c>
      <c r="S128" s="77" t="s">
        <v>148</v>
      </c>
      <c r="T128" s="78" t="s">
        <v>149</v>
      </c>
      <c r="U128" s="176"/>
      <c r="V128" s="176"/>
      <c r="W128" s="176"/>
      <c r="X128" s="176"/>
      <c r="Y128" s="176"/>
      <c r="Z128" s="176"/>
      <c r="AA128" s="176"/>
      <c r="AB128" s="176"/>
      <c r="AC128" s="176"/>
      <c r="AD128" s="176"/>
      <c r="AE128" s="176"/>
    </row>
    <row r="129" spans="1:63" s="2" customFormat="1" ht="22.9" customHeight="1">
      <c r="A129" s="35"/>
      <c r="B129" s="36"/>
      <c r="C129" s="83" t="s">
        <v>150</v>
      </c>
      <c r="D129" s="37"/>
      <c r="E129" s="37"/>
      <c r="F129" s="37"/>
      <c r="G129" s="37"/>
      <c r="H129" s="37"/>
      <c r="I129" s="116"/>
      <c r="J129" s="184">
        <f>BK129</f>
        <v>0</v>
      </c>
      <c r="K129" s="37"/>
      <c r="L129" s="40"/>
      <c r="M129" s="79"/>
      <c r="N129" s="185"/>
      <c r="O129" s="80"/>
      <c r="P129" s="186">
        <f>P130+P225</f>
        <v>0</v>
      </c>
      <c r="Q129" s="80"/>
      <c r="R129" s="186">
        <f>R130+R225</f>
        <v>100.36742564</v>
      </c>
      <c r="S129" s="80"/>
      <c r="T129" s="187">
        <f>T130+T225</f>
        <v>52.00975720000001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8" t="s">
        <v>74</v>
      </c>
      <c r="AU129" s="18" t="s">
        <v>114</v>
      </c>
      <c r="BK129" s="188">
        <f>BK130+BK225</f>
        <v>0</v>
      </c>
    </row>
    <row r="130" spans="2:63" s="12" customFormat="1" ht="25.9" customHeight="1">
      <c r="B130" s="189"/>
      <c r="C130" s="190"/>
      <c r="D130" s="191" t="s">
        <v>74</v>
      </c>
      <c r="E130" s="192" t="s">
        <v>151</v>
      </c>
      <c r="F130" s="192" t="s">
        <v>152</v>
      </c>
      <c r="G130" s="190"/>
      <c r="H130" s="190"/>
      <c r="I130" s="193"/>
      <c r="J130" s="194">
        <f>BK130</f>
        <v>0</v>
      </c>
      <c r="K130" s="190"/>
      <c r="L130" s="195"/>
      <c r="M130" s="196"/>
      <c r="N130" s="197"/>
      <c r="O130" s="197"/>
      <c r="P130" s="198">
        <f>P131+P139+P189+P191+P217+P223</f>
        <v>0</v>
      </c>
      <c r="Q130" s="197"/>
      <c r="R130" s="198">
        <f>R131+R139+R189+R191+R217+R223</f>
        <v>91.78259803</v>
      </c>
      <c r="S130" s="197"/>
      <c r="T130" s="199">
        <f>T131+T139+T189+T191+T217+T223</f>
        <v>34.218630000000005</v>
      </c>
      <c r="AR130" s="200" t="s">
        <v>83</v>
      </c>
      <c r="AT130" s="201" t="s">
        <v>74</v>
      </c>
      <c r="AU130" s="201" t="s">
        <v>75</v>
      </c>
      <c r="AY130" s="200" t="s">
        <v>153</v>
      </c>
      <c r="BK130" s="202">
        <f>BK131+BK139+BK189+BK191+BK217+BK223</f>
        <v>0</v>
      </c>
    </row>
    <row r="131" spans="2:63" s="12" customFormat="1" ht="22.9" customHeight="1">
      <c r="B131" s="189"/>
      <c r="C131" s="190"/>
      <c r="D131" s="191" t="s">
        <v>74</v>
      </c>
      <c r="E131" s="203" t="s">
        <v>154</v>
      </c>
      <c r="F131" s="203" t="s">
        <v>155</v>
      </c>
      <c r="G131" s="190"/>
      <c r="H131" s="190"/>
      <c r="I131" s="193"/>
      <c r="J131" s="204">
        <f>BK131</f>
        <v>0</v>
      </c>
      <c r="K131" s="190"/>
      <c r="L131" s="195"/>
      <c r="M131" s="196"/>
      <c r="N131" s="197"/>
      <c r="O131" s="197"/>
      <c r="P131" s="198">
        <f>SUM(P132:P138)</f>
        <v>0</v>
      </c>
      <c r="Q131" s="197"/>
      <c r="R131" s="198">
        <f>SUM(R132:R138)</f>
        <v>26.2637397</v>
      </c>
      <c r="S131" s="197"/>
      <c r="T131" s="199">
        <f>SUM(T132:T138)</f>
        <v>0</v>
      </c>
      <c r="AR131" s="200" t="s">
        <v>83</v>
      </c>
      <c r="AT131" s="201" t="s">
        <v>74</v>
      </c>
      <c r="AU131" s="201" t="s">
        <v>83</v>
      </c>
      <c r="AY131" s="200" t="s">
        <v>153</v>
      </c>
      <c r="BK131" s="202">
        <f>SUM(BK132:BK138)</f>
        <v>0</v>
      </c>
    </row>
    <row r="132" spans="1:65" s="2" customFormat="1" ht="21.75" customHeight="1">
      <c r="A132" s="35"/>
      <c r="B132" s="36"/>
      <c r="C132" s="205" t="s">
        <v>83</v>
      </c>
      <c r="D132" s="205" t="s">
        <v>156</v>
      </c>
      <c r="E132" s="206" t="s">
        <v>1190</v>
      </c>
      <c r="F132" s="207" t="s">
        <v>1191</v>
      </c>
      <c r="G132" s="208" t="s">
        <v>187</v>
      </c>
      <c r="H132" s="209">
        <v>104.445</v>
      </c>
      <c r="I132" s="210"/>
      <c r="J132" s="211">
        <f>ROUND(I132*H132,2)</f>
        <v>0</v>
      </c>
      <c r="K132" s="212"/>
      <c r="L132" s="40"/>
      <c r="M132" s="213" t="s">
        <v>1</v>
      </c>
      <c r="N132" s="214" t="s">
        <v>40</v>
      </c>
      <c r="O132" s="72"/>
      <c r="P132" s="215">
        <f>O132*H132</f>
        <v>0</v>
      </c>
      <c r="Q132" s="215">
        <v>0.25146</v>
      </c>
      <c r="R132" s="215">
        <f>Q132*H132</f>
        <v>26.2637397</v>
      </c>
      <c r="S132" s="215">
        <v>0</v>
      </c>
      <c r="T132" s="216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17" t="s">
        <v>160</v>
      </c>
      <c r="AT132" s="217" t="s">
        <v>156</v>
      </c>
      <c r="AU132" s="217" t="s">
        <v>85</v>
      </c>
      <c r="AY132" s="18" t="s">
        <v>153</v>
      </c>
      <c r="BE132" s="218">
        <f>IF(N132="základní",J132,0)</f>
        <v>0</v>
      </c>
      <c r="BF132" s="218">
        <f>IF(N132="snížená",J132,0)</f>
        <v>0</v>
      </c>
      <c r="BG132" s="218">
        <f>IF(N132="zákl. přenesená",J132,0)</f>
        <v>0</v>
      </c>
      <c r="BH132" s="218">
        <f>IF(N132="sníž. přenesená",J132,0)</f>
        <v>0</v>
      </c>
      <c r="BI132" s="218">
        <f>IF(N132="nulová",J132,0)</f>
        <v>0</v>
      </c>
      <c r="BJ132" s="18" t="s">
        <v>83</v>
      </c>
      <c r="BK132" s="218">
        <f>ROUND(I132*H132,2)</f>
        <v>0</v>
      </c>
      <c r="BL132" s="18" t="s">
        <v>160</v>
      </c>
      <c r="BM132" s="217" t="s">
        <v>1192</v>
      </c>
    </row>
    <row r="133" spans="2:51" s="13" customFormat="1" ht="12">
      <c r="B133" s="219"/>
      <c r="C133" s="220"/>
      <c r="D133" s="221" t="s">
        <v>162</v>
      </c>
      <c r="E133" s="222" t="s">
        <v>1</v>
      </c>
      <c r="F133" s="223" t="s">
        <v>1193</v>
      </c>
      <c r="G133" s="220"/>
      <c r="H133" s="222" t="s">
        <v>1</v>
      </c>
      <c r="I133" s="224"/>
      <c r="J133" s="220"/>
      <c r="K133" s="220"/>
      <c r="L133" s="225"/>
      <c r="M133" s="226"/>
      <c r="N133" s="227"/>
      <c r="O133" s="227"/>
      <c r="P133" s="227"/>
      <c r="Q133" s="227"/>
      <c r="R133" s="227"/>
      <c r="S133" s="227"/>
      <c r="T133" s="228"/>
      <c r="AT133" s="229" t="s">
        <v>162</v>
      </c>
      <c r="AU133" s="229" t="s">
        <v>85</v>
      </c>
      <c r="AV133" s="13" t="s">
        <v>83</v>
      </c>
      <c r="AW133" s="13" t="s">
        <v>31</v>
      </c>
      <c r="AX133" s="13" t="s">
        <v>75</v>
      </c>
      <c r="AY133" s="229" t="s">
        <v>153</v>
      </c>
    </row>
    <row r="134" spans="2:51" s="14" customFormat="1" ht="22.5">
      <c r="B134" s="230"/>
      <c r="C134" s="231"/>
      <c r="D134" s="221" t="s">
        <v>162</v>
      </c>
      <c r="E134" s="232" t="s">
        <v>1</v>
      </c>
      <c r="F134" s="233" t="s">
        <v>1194</v>
      </c>
      <c r="G134" s="231"/>
      <c r="H134" s="234">
        <v>79.495</v>
      </c>
      <c r="I134" s="235"/>
      <c r="J134" s="231"/>
      <c r="K134" s="231"/>
      <c r="L134" s="236"/>
      <c r="M134" s="237"/>
      <c r="N134" s="238"/>
      <c r="O134" s="238"/>
      <c r="P134" s="238"/>
      <c r="Q134" s="238"/>
      <c r="R134" s="238"/>
      <c r="S134" s="238"/>
      <c r="T134" s="239"/>
      <c r="AT134" s="240" t="s">
        <v>162</v>
      </c>
      <c r="AU134" s="240" t="s">
        <v>85</v>
      </c>
      <c r="AV134" s="14" t="s">
        <v>85</v>
      </c>
      <c r="AW134" s="14" t="s">
        <v>31</v>
      </c>
      <c r="AX134" s="14" t="s">
        <v>75</v>
      </c>
      <c r="AY134" s="240" t="s">
        <v>153</v>
      </c>
    </row>
    <row r="135" spans="2:51" s="13" customFormat="1" ht="12">
      <c r="B135" s="219"/>
      <c r="C135" s="220"/>
      <c r="D135" s="221" t="s">
        <v>162</v>
      </c>
      <c r="E135" s="222" t="s">
        <v>1</v>
      </c>
      <c r="F135" s="223" t="s">
        <v>1195</v>
      </c>
      <c r="G135" s="220"/>
      <c r="H135" s="222" t="s">
        <v>1</v>
      </c>
      <c r="I135" s="224"/>
      <c r="J135" s="220"/>
      <c r="K135" s="220"/>
      <c r="L135" s="225"/>
      <c r="M135" s="226"/>
      <c r="N135" s="227"/>
      <c r="O135" s="227"/>
      <c r="P135" s="227"/>
      <c r="Q135" s="227"/>
      <c r="R135" s="227"/>
      <c r="S135" s="227"/>
      <c r="T135" s="228"/>
      <c r="AT135" s="229" t="s">
        <v>162</v>
      </c>
      <c r="AU135" s="229" t="s">
        <v>85</v>
      </c>
      <c r="AV135" s="13" t="s">
        <v>83</v>
      </c>
      <c r="AW135" s="13" t="s">
        <v>31</v>
      </c>
      <c r="AX135" s="13" t="s">
        <v>75</v>
      </c>
      <c r="AY135" s="229" t="s">
        <v>153</v>
      </c>
    </row>
    <row r="136" spans="2:51" s="14" customFormat="1" ht="12">
      <c r="B136" s="230"/>
      <c r="C136" s="231"/>
      <c r="D136" s="221" t="s">
        <v>162</v>
      </c>
      <c r="E136" s="232" t="s">
        <v>1</v>
      </c>
      <c r="F136" s="233" t="s">
        <v>1196</v>
      </c>
      <c r="G136" s="231"/>
      <c r="H136" s="234">
        <v>11.425</v>
      </c>
      <c r="I136" s="235"/>
      <c r="J136" s="231"/>
      <c r="K136" s="231"/>
      <c r="L136" s="236"/>
      <c r="M136" s="237"/>
      <c r="N136" s="238"/>
      <c r="O136" s="238"/>
      <c r="P136" s="238"/>
      <c r="Q136" s="238"/>
      <c r="R136" s="238"/>
      <c r="S136" s="238"/>
      <c r="T136" s="239"/>
      <c r="AT136" s="240" t="s">
        <v>162</v>
      </c>
      <c r="AU136" s="240" t="s">
        <v>85</v>
      </c>
      <c r="AV136" s="14" t="s">
        <v>85</v>
      </c>
      <c r="AW136" s="14" t="s">
        <v>31</v>
      </c>
      <c r="AX136" s="14" t="s">
        <v>75</v>
      </c>
      <c r="AY136" s="240" t="s">
        <v>153</v>
      </c>
    </row>
    <row r="137" spans="2:51" s="14" customFormat="1" ht="12">
      <c r="B137" s="230"/>
      <c r="C137" s="231"/>
      <c r="D137" s="221" t="s">
        <v>162</v>
      </c>
      <c r="E137" s="232" t="s">
        <v>1</v>
      </c>
      <c r="F137" s="233" t="s">
        <v>1197</v>
      </c>
      <c r="G137" s="231"/>
      <c r="H137" s="234">
        <v>13.525</v>
      </c>
      <c r="I137" s="235"/>
      <c r="J137" s="231"/>
      <c r="K137" s="231"/>
      <c r="L137" s="236"/>
      <c r="M137" s="237"/>
      <c r="N137" s="238"/>
      <c r="O137" s="238"/>
      <c r="P137" s="238"/>
      <c r="Q137" s="238"/>
      <c r="R137" s="238"/>
      <c r="S137" s="238"/>
      <c r="T137" s="239"/>
      <c r="AT137" s="240" t="s">
        <v>162</v>
      </c>
      <c r="AU137" s="240" t="s">
        <v>85</v>
      </c>
      <c r="AV137" s="14" t="s">
        <v>85</v>
      </c>
      <c r="AW137" s="14" t="s">
        <v>31</v>
      </c>
      <c r="AX137" s="14" t="s">
        <v>75</v>
      </c>
      <c r="AY137" s="240" t="s">
        <v>153</v>
      </c>
    </row>
    <row r="138" spans="2:51" s="15" customFormat="1" ht="12">
      <c r="B138" s="241"/>
      <c r="C138" s="242"/>
      <c r="D138" s="221" t="s">
        <v>162</v>
      </c>
      <c r="E138" s="243" t="s">
        <v>1</v>
      </c>
      <c r="F138" s="244" t="s">
        <v>169</v>
      </c>
      <c r="G138" s="242"/>
      <c r="H138" s="245">
        <v>104.445</v>
      </c>
      <c r="I138" s="246"/>
      <c r="J138" s="242"/>
      <c r="K138" s="242"/>
      <c r="L138" s="247"/>
      <c r="M138" s="248"/>
      <c r="N138" s="249"/>
      <c r="O138" s="249"/>
      <c r="P138" s="249"/>
      <c r="Q138" s="249"/>
      <c r="R138" s="249"/>
      <c r="S138" s="249"/>
      <c r="T138" s="250"/>
      <c r="AT138" s="251" t="s">
        <v>162</v>
      </c>
      <c r="AU138" s="251" t="s">
        <v>85</v>
      </c>
      <c r="AV138" s="15" t="s">
        <v>160</v>
      </c>
      <c r="AW138" s="15" t="s">
        <v>31</v>
      </c>
      <c r="AX138" s="15" t="s">
        <v>83</v>
      </c>
      <c r="AY138" s="251" t="s">
        <v>153</v>
      </c>
    </row>
    <row r="139" spans="2:63" s="12" customFormat="1" ht="22.9" customHeight="1">
      <c r="B139" s="189"/>
      <c r="C139" s="190"/>
      <c r="D139" s="191" t="s">
        <v>74</v>
      </c>
      <c r="E139" s="203" t="s">
        <v>524</v>
      </c>
      <c r="F139" s="203" t="s">
        <v>525</v>
      </c>
      <c r="G139" s="190"/>
      <c r="H139" s="190"/>
      <c r="I139" s="193"/>
      <c r="J139" s="204">
        <f>BK139</f>
        <v>0</v>
      </c>
      <c r="K139" s="190"/>
      <c r="L139" s="195"/>
      <c r="M139" s="196"/>
      <c r="N139" s="197"/>
      <c r="O139" s="197"/>
      <c r="P139" s="198">
        <f>SUM(P140:P188)</f>
        <v>0</v>
      </c>
      <c r="Q139" s="197"/>
      <c r="R139" s="198">
        <f>SUM(R140:R188)</f>
        <v>65.51885833</v>
      </c>
      <c r="S139" s="197"/>
      <c r="T139" s="199">
        <f>SUM(T140:T188)</f>
        <v>0</v>
      </c>
      <c r="AR139" s="200" t="s">
        <v>83</v>
      </c>
      <c r="AT139" s="201" t="s">
        <v>74</v>
      </c>
      <c r="AU139" s="201" t="s">
        <v>83</v>
      </c>
      <c r="AY139" s="200" t="s">
        <v>153</v>
      </c>
      <c r="BK139" s="202">
        <f>SUM(BK140:BK188)</f>
        <v>0</v>
      </c>
    </row>
    <row r="140" spans="1:65" s="2" customFormat="1" ht="21.75" customHeight="1">
      <c r="A140" s="35"/>
      <c r="B140" s="36"/>
      <c r="C140" s="205" t="s">
        <v>85</v>
      </c>
      <c r="D140" s="205" t="s">
        <v>156</v>
      </c>
      <c r="E140" s="206" t="s">
        <v>1198</v>
      </c>
      <c r="F140" s="207" t="s">
        <v>1199</v>
      </c>
      <c r="G140" s="208" t="s">
        <v>159</v>
      </c>
      <c r="H140" s="209">
        <v>2.66</v>
      </c>
      <c r="I140" s="210"/>
      <c r="J140" s="211">
        <f>ROUND(I140*H140,2)</f>
        <v>0</v>
      </c>
      <c r="K140" s="212"/>
      <c r="L140" s="40"/>
      <c r="M140" s="213" t="s">
        <v>1</v>
      </c>
      <c r="N140" s="214" t="s">
        <v>40</v>
      </c>
      <c r="O140" s="72"/>
      <c r="P140" s="215">
        <f>O140*H140</f>
        <v>0</v>
      </c>
      <c r="Q140" s="215">
        <v>2.45329</v>
      </c>
      <c r="R140" s="215">
        <f>Q140*H140</f>
        <v>6.5257514</v>
      </c>
      <c r="S140" s="215">
        <v>0</v>
      </c>
      <c r="T140" s="216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17" t="s">
        <v>160</v>
      </c>
      <c r="AT140" s="217" t="s">
        <v>156</v>
      </c>
      <c r="AU140" s="217" t="s">
        <v>85</v>
      </c>
      <c r="AY140" s="18" t="s">
        <v>153</v>
      </c>
      <c r="BE140" s="218">
        <f>IF(N140="základní",J140,0)</f>
        <v>0</v>
      </c>
      <c r="BF140" s="218">
        <f>IF(N140="snížená",J140,0)</f>
        <v>0</v>
      </c>
      <c r="BG140" s="218">
        <f>IF(N140="zákl. přenesená",J140,0)</f>
        <v>0</v>
      </c>
      <c r="BH140" s="218">
        <f>IF(N140="sníž. přenesená",J140,0)</f>
        <v>0</v>
      </c>
      <c r="BI140" s="218">
        <f>IF(N140="nulová",J140,0)</f>
        <v>0</v>
      </c>
      <c r="BJ140" s="18" t="s">
        <v>83</v>
      </c>
      <c r="BK140" s="218">
        <f>ROUND(I140*H140,2)</f>
        <v>0</v>
      </c>
      <c r="BL140" s="18" t="s">
        <v>160</v>
      </c>
      <c r="BM140" s="217" t="s">
        <v>1200</v>
      </c>
    </row>
    <row r="141" spans="2:51" s="13" customFormat="1" ht="12">
      <c r="B141" s="219"/>
      <c r="C141" s="220"/>
      <c r="D141" s="221" t="s">
        <v>162</v>
      </c>
      <c r="E141" s="222" t="s">
        <v>1</v>
      </c>
      <c r="F141" s="223" t="s">
        <v>1201</v>
      </c>
      <c r="G141" s="220"/>
      <c r="H141" s="222" t="s">
        <v>1</v>
      </c>
      <c r="I141" s="224"/>
      <c r="J141" s="220"/>
      <c r="K141" s="220"/>
      <c r="L141" s="225"/>
      <c r="M141" s="226"/>
      <c r="N141" s="227"/>
      <c r="O141" s="227"/>
      <c r="P141" s="227"/>
      <c r="Q141" s="227"/>
      <c r="R141" s="227"/>
      <c r="S141" s="227"/>
      <c r="T141" s="228"/>
      <c r="AT141" s="229" t="s">
        <v>162</v>
      </c>
      <c r="AU141" s="229" t="s">
        <v>85</v>
      </c>
      <c r="AV141" s="13" t="s">
        <v>83</v>
      </c>
      <c r="AW141" s="13" t="s">
        <v>31</v>
      </c>
      <c r="AX141" s="13" t="s">
        <v>75</v>
      </c>
      <c r="AY141" s="229" t="s">
        <v>153</v>
      </c>
    </row>
    <row r="142" spans="2:51" s="13" customFormat="1" ht="12">
      <c r="B142" s="219"/>
      <c r="C142" s="220"/>
      <c r="D142" s="221" t="s">
        <v>162</v>
      </c>
      <c r="E142" s="222" t="s">
        <v>1</v>
      </c>
      <c r="F142" s="223" t="s">
        <v>1202</v>
      </c>
      <c r="G142" s="220"/>
      <c r="H142" s="222" t="s">
        <v>1</v>
      </c>
      <c r="I142" s="224"/>
      <c r="J142" s="220"/>
      <c r="K142" s="220"/>
      <c r="L142" s="225"/>
      <c r="M142" s="226"/>
      <c r="N142" s="227"/>
      <c r="O142" s="227"/>
      <c r="P142" s="227"/>
      <c r="Q142" s="227"/>
      <c r="R142" s="227"/>
      <c r="S142" s="227"/>
      <c r="T142" s="228"/>
      <c r="AT142" s="229" t="s">
        <v>162</v>
      </c>
      <c r="AU142" s="229" t="s">
        <v>85</v>
      </c>
      <c r="AV142" s="13" t="s">
        <v>83</v>
      </c>
      <c r="AW142" s="13" t="s">
        <v>31</v>
      </c>
      <c r="AX142" s="13" t="s">
        <v>75</v>
      </c>
      <c r="AY142" s="229" t="s">
        <v>153</v>
      </c>
    </row>
    <row r="143" spans="2:51" s="14" customFormat="1" ht="22.5">
      <c r="B143" s="230"/>
      <c r="C143" s="231"/>
      <c r="D143" s="221" t="s">
        <v>162</v>
      </c>
      <c r="E143" s="232" t="s">
        <v>1</v>
      </c>
      <c r="F143" s="233" t="s">
        <v>1203</v>
      </c>
      <c r="G143" s="231"/>
      <c r="H143" s="234">
        <v>1.537</v>
      </c>
      <c r="I143" s="235"/>
      <c r="J143" s="231"/>
      <c r="K143" s="231"/>
      <c r="L143" s="236"/>
      <c r="M143" s="237"/>
      <c r="N143" s="238"/>
      <c r="O143" s="238"/>
      <c r="P143" s="238"/>
      <c r="Q143" s="238"/>
      <c r="R143" s="238"/>
      <c r="S143" s="238"/>
      <c r="T143" s="239"/>
      <c r="AT143" s="240" t="s">
        <v>162</v>
      </c>
      <c r="AU143" s="240" t="s">
        <v>85</v>
      </c>
      <c r="AV143" s="14" t="s">
        <v>85</v>
      </c>
      <c r="AW143" s="14" t="s">
        <v>31</v>
      </c>
      <c r="AX143" s="14" t="s">
        <v>75</v>
      </c>
      <c r="AY143" s="240" t="s">
        <v>153</v>
      </c>
    </row>
    <row r="144" spans="2:51" s="13" customFormat="1" ht="12">
      <c r="B144" s="219"/>
      <c r="C144" s="220"/>
      <c r="D144" s="221" t="s">
        <v>162</v>
      </c>
      <c r="E144" s="222" t="s">
        <v>1</v>
      </c>
      <c r="F144" s="223" t="s">
        <v>1204</v>
      </c>
      <c r="G144" s="220"/>
      <c r="H144" s="222" t="s">
        <v>1</v>
      </c>
      <c r="I144" s="224"/>
      <c r="J144" s="220"/>
      <c r="K144" s="220"/>
      <c r="L144" s="225"/>
      <c r="M144" s="226"/>
      <c r="N144" s="227"/>
      <c r="O144" s="227"/>
      <c r="P144" s="227"/>
      <c r="Q144" s="227"/>
      <c r="R144" s="227"/>
      <c r="S144" s="227"/>
      <c r="T144" s="228"/>
      <c r="AT144" s="229" t="s">
        <v>162</v>
      </c>
      <c r="AU144" s="229" t="s">
        <v>85</v>
      </c>
      <c r="AV144" s="13" t="s">
        <v>83</v>
      </c>
      <c r="AW144" s="13" t="s">
        <v>31</v>
      </c>
      <c r="AX144" s="13" t="s">
        <v>75</v>
      </c>
      <c r="AY144" s="229" t="s">
        <v>153</v>
      </c>
    </row>
    <row r="145" spans="2:51" s="14" customFormat="1" ht="12">
      <c r="B145" s="230"/>
      <c r="C145" s="231"/>
      <c r="D145" s="221" t="s">
        <v>162</v>
      </c>
      <c r="E145" s="232" t="s">
        <v>1</v>
      </c>
      <c r="F145" s="233" t="s">
        <v>1205</v>
      </c>
      <c r="G145" s="231"/>
      <c r="H145" s="234">
        <v>0.514</v>
      </c>
      <c r="I145" s="235"/>
      <c r="J145" s="231"/>
      <c r="K145" s="231"/>
      <c r="L145" s="236"/>
      <c r="M145" s="237"/>
      <c r="N145" s="238"/>
      <c r="O145" s="238"/>
      <c r="P145" s="238"/>
      <c r="Q145" s="238"/>
      <c r="R145" s="238"/>
      <c r="S145" s="238"/>
      <c r="T145" s="239"/>
      <c r="AT145" s="240" t="s">
        <v>162</v>
      </c>
      <c r="AU145" s="240" t="s">
        <v>85</v>
      </c>
      <c r="AV145" s="14" t="s">
        <v>85</v>
      </c>
      <c r="AW145" s="14" t="s">
        <v>31</v>
      </c>
      <c r="AX145" s="14" t="s">
        <v>75</v>
      </c>
      <c r="AY145" s="240" t="s">
        <v>153</v>
      </c>
    </row>
    <row r="146" spans="2:51" s="14" customFormat="1" ht="12">
      <c r="B146" s="230"/>
      <c r="C146" s="231"/>
      <c r="D146" s="221" t="s">
        <v>162</v>
      </c>
      <c r="E146" s="232" t="s">
        <v>1</v>
      </c>
      <c r="F146" s="233" t="s">
        <v>1206</v>
      </c>
      <c r="G146" s="231"/>
      <c r="H146" s="234">
        <v>0.609</v>
      </c>
      <c r="I146" s="235"/>
      <c r="J146" s="231"/>
      <c r="K146" s="231"/>
      <c r="L146" s="236"/>
      <c r="M146" s="237"/>
      <c r="N146" s="238"/>
      <c r="O146" s="238"/>
      <c r="P146" s="238"/>
      <c r="Q146" s="238"/>
      <c r="R146" s="238"/>
      <c r="S146" s="238"/>
      <c r="T146" s="239"/>
      <c r="AT146" s="240" t="s">
        <v>162</v>
      </c>
      <c r="AU146" s="240" t="s">
        <v>85</v>
      </c>
      <c r="AV146" s="14" t="s">
        <v>85</v>
      </c>
      <c r="AW146" s="14" t="s">
        <v>31</v>
      </c>
      <c r="AX146" s="14" t="s">
        <v>75</v>
      </c>
      <c r="AY146" s="240" t="s">
        <v>153</v>
      </c>
    </row>
    <row r="147" spans="2:51" s="15" customFormat="1" ht="12">
      <c r="B147" s="241"/>
      <c r="C147" s="242"/>
      <c r="D147" s="221" t="s">
        <v>162</v>
      </c>
      <c r="E147" s="243" t="s">
        <v>1</v>
      </c>
      <c r="F147" s="244" t="s">
        <v>169</v>
      </c>
      <c r="G147" s="242"/>
      <c r="H147" s="245">
        <v>2.66</v>
      </c>
      <c r="I147" s="246"/>
      <c r="J147" s="242"/>
      <c r="K147" s="242"/>
      <c r="L147" s="247"/>
      <c r="M147" s="248"/>
      <c r="N147" s="249"/>
      <c r="O147" s="249"/>
      <c r="P147" s="249"/>
      <c r="Q147" s="249"/>
      <c r="R147" s="249"/>
      <c r="S147" s="249"/>
      <c r="T147" s="250"/>
      <c r="AT147" s="251" t="s">
        <v>162</v>
      </c>
      <c r="AU147" s="251" t="s">
        <v>85</v>
      </c>
      <c r="AV147" s="15" t="s">
        <v>160</v>
      </c>
      <c r="AW147" s="15" t="s">
        <v>31</v>
      </c>
      <c r="AX147" s="15" t="s">
        <v>83</v>
      </c>
      <c r="AY147" s="251" t="s">
        <v>153</v>
      </c>
    </row>
    <row r="148" spans="1:65" s="2" customFormat="1" ht="21.75" customHeight="1">
      <c r="A148" s="35"/>
      <c r="B148" s="36"/>
      <c r="C148" s="205" t="s">
        <v>154</v>
      </c>
      <c r="D148" s="205" t="s">
        <v>156</v>
      </c>
      <c r="E148" s="206" t="s">
        <v>1207</v>
      </c>
      <c r="F148" s="207" t="s">
        <v>1208</v>
      </c>
      <c r="G148" s="208" t="s">
        <v>159</v>
      </c>
      <c r="H148" s="209">
        <v>6.405</v>
      </c>
      <c r="I148" s="210"/>
      <c r="J148" s="211">
        <f>ROUND(I148*H148,2)</f>
        <v>0</v>
      </c>
      <c r="K148" s="212"/>
      <c r="L148" s="40"/>
      <c r="M148" s="213" t="s">
        <v>1</v>
      </c>
      <c r="N148" s="214" t="s">
        <v>40</v>
      </c>
      <c r="O148" s="72"/>
      <c r="P148" s="215">
        <f>O148*H148</f>
        <v>0</v>
      </c>
      <c r="Q148" s="215">
        <v>2.25634</v>
      </c>
      <c r="R148" s="215">
        <f>Q148*H148</f>
        <v>14.4518577</v>
      </c>
      <c r="S148" s="215">
        <v>0</v>
      </c>
      <c r="T148" s="216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17" t="s">
        <v>160</v>
      </c>
      <c r="AT148" s="217" t="s">
        <v>156</v>
      </c>
      <c r="AU148" s="217" t="s">
        <v>85</v>
      </c>
      <c r="AY148" s="18" t="s">
        <v>153</v>
      </c>
      <c r="BE148" s="218">
        <f>IF(N148="základní",J148,0)</f>
        <v>0</v>
      </c>
      <c r="BF148" s="218">
        <f>IF(N148="snížená",J148,0)</f>
        <v>0</v>
      </c>
      <c r="BG148" s="218">
        <f>IF(N148="zákl. přenesená",J148,0)</f>
        <v>0</v>
      </c>
      <c r="BH148" s="218">
        <f>IF(N148="sníž. přenesená",J148,0)</f>
        <v>0</v>
      </c>
      <c r="BI148" s="218">
        <f>IF(N148="nulová",J148,0)</f>
        <v>0</v>
      </c>
      <c r="BJ148" s="18" t="s">
        <v>83</v>
      </c>
      <c r="BK148" s="218">
        <f>ROUND(I148*H148,2)</f>
        <v>0</v>
      </c>
      <c r="BL148" s="18" t="s">
        <v>160</v>
      </c>
      <c r="BM148" s="217" t="s">
        <v>1209</v>
      </c>
    </row>
    <row r="149" spans="2:51" s="13" customFormat="1" ht="12">
      <c r="B149" s="219"/>
      <c r="C149" s="220"/>
      <c r="D149" s="221" t="s">
        <v>162</v>
      </c>
      <c r="E149" s="222" t="s">
        <v>1</v>
      </c>
      <c r="F149" s="223" t="s">
        <v>1210</v>
      </c>
      <c r="G149" s="220"/>
      <c r="H149" s="222" t="s">
        <v>1</v>
      </c>
      <c r="I149" s="224"/>
      <c r="J149" s="220"/>
      <c r="K149" s="220"/>
      <c r="L149" s="225"/>
      <c r="M149" s="226"/>
      <c r="N149" s="227"/>
      <c r="O149" s="227"/>
      <c r="P149" s="227"/>
      <c r="Q149" s="227"/>
      <c r="R149" s="227"/>
      <c r="S149" s="227"/>
      <c r="T149" s="228"/>
      <c r="AT149" s="229" t="s">
        <v>162</v>
      </c>
      <c r="AU149" s="229" t="s">
        <v>85</v>
      </c>
      <c r="AV149" s="13" t="s">
        <v>83</v>
      </c>
      <c r="AW149" s="13" t="s">
        <v>31</v>
      </c>
      <c r="AX149" s="13" t="s">
        <v>75</v>
      </c>
      <c r="AY149" s="229" t="s">
        <v>153</v>
      </c>
    </row>
    <row r="150" spans="2:51" s="13" customFormat="1" ht="12">
      <c r="B150" s="219"/>
      <c r="C150" s="220"/>
      <c r="D150" s="221" t="s">
        <v>162</v>
      </c>
      <c r="E150" s="222" t="s">
        <v>1</v>
      </c>
      <c r="F150" s="223" t="s">
        <v>1211</v>
      </c>
      <c r="G150" s="220"/>
      <c r="H150" s="222" t="s">
        <v>1</v>
      </c>
      <c r="I150" s="224"/>
      <c r="J150" s="220"/>
      <c r="K150" s="220"/>
      <c r="L150" s="225"/>
      <c r="M150" s="226"/>
      <c r="N150" s="227"/>
      <c r="O150" s="227"/>
      <c r="P150" s="227"/>
      <c r="Q150" s="227"/>
      <c r="R150" s="227"/>
      <c r="S150" s="227"/>
      <c r="T150" s="228"/>
      <c r="AT150" s="229" t="s">
        <v>162</v>
      </c>
      <c r="AU150" s="229" t="s">
        <v>85</v>
      </c>
      <c r="AV150" s="13" t="s">
        <v>83</v>
      </c>
      <c r="AW150" s="13" t="s">
        <v>31</v>
      </c>
      <c r="AX150" s="13" t="s">
        <v>75</v>
      </c>
      <c r="AY150" s="229" t="s">
        <v>153</v>
      </c>
    </row>
    <row r="151" spans="2:51" s="14" customFormat="1" ht="22.5">
      <c r="B151" s="230"/>
      <c r="C151" s="231"/>
      <c r="D151" s="221" t="s">
        <v>162</v>
      </c>
      <c r="E151" s="232" t="s">
        <v>1</v>
      </c>
      <c r="F151" s="233" t="s">
        <v>1212</v>
      </c>
      <c r="G151" s="231"/>
      <c r="H151" s="234">
        <v>4.935</v>
      </c>
      <c r="I151" s="235"/>
      <c r="J151" s="231"/>
      <c r="K151" s="231"/>
      <c r="L151" s="236"/>
      <c r="M151" s="237"/>
      <c r="N151" s="238"/>
      <c r="O151" s="238"/>
      <c r="P151" s="238"/>
      <c r="Q151" s="238"/>
      <c r="R151" s="238"/>
      <c r="S151" s="238"/>
      <c r="T151" s="239"/>
      <c r="AT151" s="240" t="s">
        <v>162</v>
      </c>
      <c r="AU151" s="240" t="s">
        <v>85</v>
      </c>
      <c r="AV151" s="14" t="s">
        <v>85</v>
      </c>
      <c r="AW151" s="14" t="s">
        <v>31</v>
      </c>
      <c r="AX151" s="14" t="s">
        <v>75</v>
      </c>
      <c r="AY151" s="240" t="s">
        <v>153</v>
      </c>
    </row>
    <row r="152" spans="2:51" s="14" customFormat="1" ht="12">
      <c r="B152" s="230"/>
      <c r="C152" s="231"/>
      <c r="D152" s="221" t="s">
        <v>162</v>
      </c>
      <c r="E152" s="232" t="s">
        <v>1</v>
      </c>
      <c r="F152" s="233" t="s">
        <v>1213</v>
      </c>
      <c r="G152" s="231"/>
      <c r="H152" s="234">
        <v>1.47</v>
      </c>
      <c r="I152" s="235"/>
      <c r="J152" s="231"/>
      <c r="K152" s="231"/>
      <c r="L152" s="236"/>
      <c r="M152" s="237"/>
      <c r="N152" s="238"/>
      <c r="O152" s="238"/>
      <c r="P152" s="238"/>
      <c r="Q152" s="238"/>
      <c r="R152" s="238"/>
      <c r="S152" s="238"/>
      <c r="T152" s="239"/>
      <c r="AT152" s="240" t="s">
        <v>162</v>
      </c>
      <c r="AU152" s="240" t="s">
        <v>85</v>
      </c>
      <c r="AV152" s="14" t="s">
        <v>85</v>
      </c>
      <c r="AW152" s="14" t="s">
        <v>31</v>
      </c>
      <c r="AX152" s="14" t="s">
        <v>75</v>
      </c>
      <c r="AY152" s="240" t="s">
        <v>153</v>
      </c>
    </row>
    <row r="153" spans="2:51" s="15" customFormat="1" ht="12">
      <c r="B153" s="241"/>
      <c r="C153" s="242"/>
      <c r="D153" s="221" t="s">
        <v>162</v>
      </c>
      <c r="E153" s="243" t="s">
        <v>1</v>
      </c>
      <c r="F153" s="244" t="s">
        <v>169</v>
      </c>
      <c r="G153" s="242"/>
      <c r="H153" s="245">
        <v>6.405</v>
      </c>
      <c r="I153" s="246"/>
      <c r="J153" s="242"/>
      <c r="K153" s="242"/>
      <c r="L153" s="247"/>
      <c r="M153" s="248"/>
      <c r="N153" s="249"/>
      <c r="O153" s="249"/>
      <c r="P153" s="249"/>
      <c r="Q153" s="249"/>
      <c r="R153" s="249"/>
      <c r="S153" s="249"/>
      <c r="T153" s="250"/>
      <c r="AT153" s="251" t="s">
        <v>162</v>
      </c>
      <c r="AU153" s="251" t="s">
        <v>85</v>
      </c>
      <c r="AV153" s="15" t="s">
        <v>160</v>
      </c>
      <c r="AW153" s="15" t="s">
        <v>31</v>
      </c>
      <c r="AX153" s="15" t="s">
        <v>83</v>
      </c>
      <c r="AY153" s="251" t="s">
        <v>153</v>
      </c>
    </row>
    <row r="154" spans="1:65" s="2" customFormat="1" ht="21.75" customHeight="1">
      <c r="A154" s="35"/>
      <c r="B154" s="36"/>
      <c r="C154" s="205" t="s">
        <v>160</v>
      </c>
      <c r="D154" s="205" t="s">
        <v>156</v>
      </c>
      <c r="E154" s="206" t="s">
        <v>1214</v>
      </c>
      <c r="F154" s="207" t="s">
        <v>1215</v>
      </c>
      <c r="G154" s="208" t="s">
        <v>159</v>
      </c>
      <c r="H154" s="209">
        <v>2.66</v>
      </c>
      <c r="I154" s="210"/>
      <c r="J154" s="211">
        <f>ROUND(I154*H154,2)</f>
        <v>0</v>
      </c>
      <c r="K154" s="212"/>
      <c r="L154" s="40"/>
      <c r="M154" s="213" t="s">
        <v>1</v>
      </c>
      <c r="N154" s="214" t="s">
        <v>40</v>
      </c>
      <c r="O154" s="72"/>
      <c r="P154" s="215">
        <f>O154*H154</f>
        <v>0</v>
      </c>
      <c r="Q154" s="215">
        <v>0</v>
      </c>
      <c r="R154" s="215">
        <f>Q154*H154</f>
        <v>0</v>
      </c>
      <c r="S154" s="215">
        <v>0</v>
      </c>
      <c r="T154" s="216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17" t="s">
        <v>160</v>
      </c>
      <c r="AT154" s="217" t="s">
        <v>156</v>
      </c>
      <c r="AU154" s="217" t="s">
        <v>85</v>
      </c>
      <c r="AY154" s="18" t="s">
        <v>153</v>
      </c>
      <c r="BE154" s="218">
        <f>IF(N154="základní",J154,0)</f>
        <v>0</v>
      </c>
      <c r="BF154" s="218">
        <f>IF(N154="snížená",J154,0)</f>
        <v>0</v>
      </c>
      <c r="BG154" s="218">
        <f>IF(N154="zákl. přenesená",J154,0)</f>
        <v>0</v>
      </c>
      <c r="BH154" s="218">
        <f>IF(N154="sníž. přenesená",J154,0)</f>
        <v>0</v>
      </c>
      <c r="BI154" s="218">
        <f>IF(N154="nulová",J154,0)</f>
        <v>0</v>
      </c>
      <c r="BJ154" s="18" t="s">
        <v>83</v>
      </c>
      <c r="BK154" s="218">
        <f>ROUND(I154*H154,2)</f>
        <v>0</v>
      </c>
      <c r="BL154" s="18" t="s">
        <v>160</v>
      </c>
      <c r="BM154" s="217" t="s">
        <v>1216</v>
      </c>
    </row>
    <row r="155" spans="1:65" s="2" customFormat="1" ht="16.5" customHeight="1">
      <c r="A155" s="35"/>
      <c r="B155" s="36"/>
      <c r="C155" s="205" t="s">
        <v>192</v>
      </c>
      <c r="D155" s="205" t="s">
        <v>156</v>
      </c>
      <c r="E155" s="206" t="s">
        <v>1217</v>
      </c>
      <c r="F155" s="207" t="s">
        <v>1218</v>
      </c>
      <c r="G155" s="208" t="s">
        <v>187</v>
      </c>
      <c r="H155" s="209">
        <v>46.312</v>
      </c>
      <c r="I155" s="210"/>
      <c r="J155" s="211">
        <f>ROUND(I155*H155,2)</f>
        <v>0</v>
      </c>
      <c r="K155" s="212"/>
      <c r="L155" s="40"/>
      <c r="M155" s="213" t="s">
        <v>1</v>
      </c>
      <c r="N155" s="214" t="s">
        <v>40</v>
      </c>
      <c r="O155" s="72"/>
      <c r="P155" s="215">
        <f>O155*H155</f>
        <v>0</v>
      </c>
      <c r="Q155" s="215">
        <v>0.01352</v>
      </c>
      <c r="R155" s="215">
        <f>Q155*H155</f>
        <v>0.62613824</v>
      </c>
      <c r="S155" s="215">
        <v>0</v>
      </c>
      <c r="T155" s="216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17" t="s">
        <v>160</v>
      </c>
      <c r="AT155" s="217" t="s">
        <v>156</v>
      </c>
      <c r="AU155" s="217" t="s">
        <v>85</v>
      </c>
      <c r="AY155" s="18" t="s">
        <v>153</v>
      </c>
      <c r="BE155" s="218">
        <f>IF(N155="základní",J155,0)</f>
        <v>0</v>
      </c>
      <c r="BF155" s="218">
        <f>IF(N155="snížená",J155,0)</f>
        <v>0</v>
      </c>
      <c r="BG155" s="218">
        <f>IF(N155="zákl. přenesená",J155,0)</f>
        <v>0</v>
      </c>
      <c r="BH155" s="218">
        <f>IF(N155="sníž. přenesená",J155,0)</f>
        <v>0</v>
      </c>
      <c r="BI155" s="218">
        <f>IF(N155="nulová",J155,0)</f>
        <v>0</v>
      </c>
      <c r="BJ155" s="18" t="s">
        <v>83</v>
      </c>
      <c r="BK155" s="218">
        <f>ROUND(I155*H155,2)</f>
        <v>0</v>
      </c>
      <c r="BL155" s="18" t="s">
        <v>160</v>
      </c>
      <c r="BM155" s="217" t="s">
        <v>1219</v>
      </c>
    </row>
    <row r="156" spans="2:51" s="13" customFormat="1" ht="12">
      <c r="B156" s="219"/>
      <c r="C156" s="220"/>
      <c r="D156" s="221" t="s">
        <v>162</v>
      </c>
      <c r="E156" s="222" t="s">
        <v>1</v>
      </c>
      <c r="F156" s="223" t="s">
        <v>1201</v>
      </c>
      <c r="G156" s="220"/>
      <c r="H156" s="222" t="s">
        <v>1</v>
      </c>
      <c r="I156" s="224"/>
      <c r="J156" s="220"/>
      <c r="K156" s="220"/>
      <c r="L156" s="225"/>
      <c r="M156" s="226"/>
      <c r="N156" s="227"/>
      <c r="O156" s="227"/>
      <c r="P156" s="227"/>
      <c r="Q156" s="227"/>
      <c r="R156" s="227"/>
      <c r="S156" s="227"/>
      <c r="T156" s="228"/>
      <c r="AT156" s="229" t="s">
        <v>162</v>
      </c>
      <c r="AU156" s="229" t="s">
        <v>85</v>
      </c>
      <c r="AV156" s="13" t="s">
        <v>83</v>
      </c>
      <c r="AW156" s="13" t="s">
        <v>31</v>
      </c>
      <c r="AX156" s="13" t="s">
        <v>75</v>
      </c>
      <c r="AY156" s="229" t="s">
        <v>153</v>
      </c>
    </row>
    <row r="157" spans="2:51" s="13" customFormat="1" ht="12">
      <c r="B157" s="219"/>
      <c r="C157" s="220"/>
      <c r="D157" s="221" t="s">
        <v>162</v>
      </c>
      <c r="E157" s="222" t="s">
        <v>1</v>
      </c>
      <c r="F157" s="223" t="s">
        <v>1202</v>
      </c>
      <c r="G157" s="220"/>
      <c r="H157" s="222" t="s">
        <v>1</v>
      </c>
      <c r="I157" s="224"/>
      <c r="J157" s="220"/>
      <c r="K157" s="220"/>
      <c r="L157" s="225"/>
      <c r="M157" s="226"/>
      <c r="N157" s="227"/>
      <c r="O157" s="227"/>
      <c r="P157" s="227"/>
      <c r="Q157" s="227"/>
      <c r="R157" s="227"/>
      <c r="S157" s="227"/>
      <c r="T157" s="228"/>
      <c r="AT157" s="229" t="s">
        <v>162</v>
      </c>
      <c r="AU157" s="229" t="s">
        <v>85</v>
      </c>
      <c r="AV157" s="13" t="s">
        <v>83</v>
      </c>
      <c r="AW157" s="13" t="s">
        <v>31</v>
      </c>
      <c r="AX157" s="13" t="s">
        <v>75</v>
      </c>
      <c r="AY157" s="229" t="s">
        <v>153</v>
      </c>
    </row>
    <row r="158" spans="2:51" s="14" customFormat="1" ht="22.5">
      <c r="B158" s="230"/>
      <c r="C158" s="231"/>
      <c r="D158" s="221" t="s">
        <v>162</v>
      </c>
      <c r="E158" s="232" t="s">
        <v>1</v>
      </c>
      <c r="F158" s="233" t="s">
        <v>1220</v>
      </c>
      <c r="G158" s="231"/>
      <c r="H158" s="234">
        <v>26.352</v>
      </c>
      <c r="I158" s="235"/>
      <c r="J158" s="231"/>
      <c r="K158" s="231"/>
      <c r="L158" s="236"/>
      <c r="M158" s="237"/>
      <c r="N158" s="238"/>
      <c r="O158" s="238"/>
      <c r="P158" s="238"/>
      <c r="Q158" s="238"/>
      <c r="R158" s="238"/>
      <c r="S158" s="238"/>
      <c r="T158" s="239"/>
      <c r="AT158" s="240" t="s">
        <v>162</v>
      </c>
      <c r="AU158" s="240" t="s">
        <v>85</v>
      </c>
      <c r="AV158" s="14" t="s">
        <v>85</v>
      </c>
      <c r="AW158" s="14" t="s">
        <v>31</v>
      </c>
      <c r="AX158" s="14" t="s">
        <v>75</v>
      </c>
      <c r="AY158" s="240" t="s">
        <v>153</v>
      </c>
    </row>
    <row r="159" spans="2:51" s="13" customFormat="1" ht="12">
      <c r="B159" s="219"/>
      <c r="C159" s="220"/>
      <c r="D159" s="221" t="s">
        <v>162</v>
      </c>
      <c r="E159" s="222" t="s">
        <v>1</v>
      </c>
      <c r="F159" s="223" t="s">
        <v>1204</v>
      </c>
      <c r="G159" s="220"/>
      <c r="H159" s="222" t="s">
        <v>1</v>
      </c>
      <c r="I159" s="224"/>
      <c r="J159" s="220"/>
      <c r="K159" s="220"/>
      <c r="L159" s="225"/>
      <c r="M159" s="226"/>
      <c r="N159" s="227"/>
      <c r="O159" s="227"/>
      <c r="P159" s="227"/>
      <c r="Q159" s="227"/>
      <c r="R159" s="227"/>
      <c r="S159" s="227"/>
      <c r="T159" s="228"/>
      <c r="AT159" s="229" t="s">
        <v>162</v>
      </c>
      <c r="AU159" s="229" t="s">
        <v>85</v>
      </c>
      <c r="AV159" s="13" t="s">
        <v>83</v>
      </c>
      <c r="AW159" s="13" t="s">
        <v>31</v>
      </c>
      <c r="AX159" s="13" t="s">
        <v>75</v>
      </c>
      <c r="AY159" s="229" t="s">
        <v>153</v>
      </c>
    </row>
    <row r="160" spans="2:51" s="14" customFormat="1" ht="12">
      <c r="B160" s="230"/>
      <c r="C160" s="231"/>
      <c r="D160" s="221" t="s">
        <v>162</v>
      </c>
      <c r="E160" s="232" t="s">
        <v>1</v>
      </c>
      <c r="F160" s="233" t="s">
        <v>1221</v>
      </c>
      <c r="G160" s="231"/>
      <c r="H160" s="234">
        <v>9.14</v>
      </c>
      <c r="I160" s="235"/>
      <c r="J160" s="231"/>
      <c r="K160" s="231"/>
      <c r="L160" s="236"/>
      <c r="M160" s="237"/>
      <c r="N160" s="238"/>
      <c r="O160" s="238"/>
      <c r="P160" s="238"/>
      <c r="Q160" s="238"/>
      <c r="R160" s="238"/>
      <c r="S160" s="238"/>
      <c r="T160" s="239"/>
      <c r="AT160" s="240" t="s">
        <v>162</v>
      </c>
      <c r="AU160" s="240" t="s">
        <v>85</v>
      </c>
      <c r="AV160" s="14" t="s">
        <v>85</v>
      </c>
      <c r="AW160" s="14" t="s">
        <v>31</v>
      </c>
      <c r="AX160" s="14" t="s">
        <v>75</v>
      </c>
      <c r="AY160" s="240" t="s">
        <v>153</v>
      </c>
    </row>
    <row r="161" spans="2:51" s="14" customFormat="1" ht="12">
      <c r="B161" s="230"/>
      <c r="C161" s="231"/>
      <c r="D161" s="221" t="s">
        <v>162</v>
      </c>
      <c r="E161" s="232" t="s">
        <v>1</v>
      </c>
      <c r="F161" s="233" t="s">
        <v>1222</v>
      </c>
      <c r="G161" s="231"/>
      <c r="H161" s="234">
        <v>10.82</v>
      </c>
      <c r="I161" s="235"/>
      <c r="J161" s="231"/>
      <c r="K161" s="231"/>
      <c r="L161" s="236"/>
      <c r="M161" s="237"/>
      <c r="N161" s="238"/>
      <c r="O161" s="238"/>
      <c r="P161" s="238"/>
      <c r="Q161" s="238"/>
      <c r="R161" s="238"/>
      <c r="S161" s="238"/>
      <c r="T161" s="239"/>
      <c r="AT161" s="240" t="s">
        <v>162</v>
      </c>
      <c r="AU161" s="240" t="s">
        <v>85</v>
      </c>
      <c r="AV161" s="14" t="s">
        <v>85</v>
      </c>
      <c r="AW161" s="14" t="s">
        <v>31</v>
      </c>
      <c r="AX161" s="14" t="s">
        <v>75</v>
      </c>
      <c r="AY161" s="240" t="s">
        <v>153</v>
      </c>
    </row>
    <row r="162" spans="2:51" s="15" customFormat="1" ht="12">
      <c r="B162" s="241"/>
      <c r="C162" s="242"/>
      <c r="D162" s="221" t="s">
        <v>162</v>
      </c>
      <c r="E162" s="243" t="s">
        <v>1</v>
      </c>
      <c r="F162" s="244" t="s">
        <v>169</v>
      </c>
      <c r="G162" s="242"/>
      <c r="H162" s="245">
        <v>46.312</v>
      </c>
      <c r="I162" s="246"/>
      <c r="J162" s="242"/>
      <c r="K162" s="242"/>
      <c r="L162" s="247"/>
      <c r="M162" s="248"/>
      <c r="N162" s="249"/>
      <c r="O162" s="249"/>
      <c r="P162" s="249"/>
      <c r="Q162" s="249"/>
      <c r="R162" s="249"/>
      <c r="S162" s="249"/>
      <c r="T162" s="250"/>
      <c r="AT162" s="251" t="s">
        <v>162</v>
      </c>
      <c r="AU162" s="251" t="s">
        <v>85</v>
      </c>
      <c r="AV162" s="15" t="s">
        <v>160</v>
      </c>
      <c r="AW162" s="15" t="s">
        <v>31</v>
      </c>
      <c r="AX162" s="15" t="s">
        <v>83</v>
      </c>
      <c r="AY162" s="251" t="s">
        <v>153</v>
      </c>
    </row>
    <row r="163" spans="1:65" s="2" customFormat="1" ht="16.5" customHeight="1">
      <c r="A163" s="35"/>
      <c r="B163" s="36"/>
      <c r="C163" s="205" t="s">
        <v>199</v>
      </c>
      <c r="D163" s="205" t="s">
        <v>156</v>
      </c>
      <c r="E163" s="206" t="s">
        <v>1223</v>
      </c>
      <c r="F163" s="207" t="s">
        <v>1224</v>
      </c>
      <c r="G163" s="208" t="s">
        <v>187</v>
      </c>
      <c r="H163" s="209">
        <v>46.312</v>
      </c>
      <c r="I163" s="210"/>
      <c r="J163" s="211">
        <f>ROUND(I163*H163,2)</f>
        <v>0</v>
      </c>
      <c r="K163" s="212"/>
      <c r="L163" s="40"/>
      <c r="M163" s="213" t="s">
        <v>1</v>
      </c>
      <c r="N163" s="214" t="s">
        <v>40</v>
      </c>
      <c r="O163" s="72"/>
      <c r="P163" s="215">
        <f>O163*H163</f>
        <v>0</v>
      </c>
      <c r="Q163" s="215">
        <v>0</v>
      </c>
      <c r="R163" s="215">
        <f>Q163*H163</f>
        <v>0</v>
      </c>
      <c r="S163" s="215">
        <v>0</v>
      </c>
      <c r="T163" s="216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17" t="s">
        <v>160</v>
      </c>
      <c r="AT163" s="217" t="s">
        <v>156</v>
      </c>
      <c r="AU163" s="217" t="s">
        <v>85</v>
      </c>
      <c r="AY163" s="18" t="s">
        <v>153</v>
      </c>
      <c r="BE163" s="218">
        <f>IF(N163="základní",J163,0)</f>
        <v>0</v>
      </c>
      <c r="BF163" s="218">
        <f>IF(N163="snížená",J163,0)</f>
        <v>0</v>
      </c>
      <c r="BG163" s="218">
        <f>IF(N163="zákl. přenesená",J163,0)</f>
        <v>0</v>
      </c>
      <c r="BH163" s="218">
        <f>IF(N163="sníž. přenesená",J163,0)</f>
        <v>0</v>
      </c>
      <c r="BI163" s="218">
        <f>IF(N163="nulová",J163,0)</f>
        <v>0</v>
      </c>
      <c r="BJ163" s="18" t="s">
        <v>83</v>
      </c>
      <c r="BK163" s="218">
        <f>ROUND(I163*H163,2)</f>
        <v>0</v>
      </c>
      <c r="BL163" s="18" t="s">
        <v>160</v>
      </c>
      <c r="BM163" s="217" t="s">
        <v>1225</v>
      </c>
    </row>
    <row r="164" spans="1:65" s="2" customFormat="1" ht="16.5" customHeight="1">
      <c r="A164" s="35"/>
      <c r="B164" s="36"/>
      <c r="C164" s="205" t="s">
        <v>217</v>
      </c>
      <c r="D164" s="205" t="s">
        <v>156</v>
      </c>
      <c r="E164" s="206" t="s">
        <v>1226</v>
      </c>
      <c r="F164" s="207" t="s">
        <v>1227</v>
      </c>
      <c r="G164" s="208" t="s">
        <v>172</v>
      </c>
      <c r="H164" s="209">
        <v>0.547</v>
      </c>
      <c r="I164" s="210"/>
      <c r="J164" s="211">
        <f>ROUND(I164*H164,2)</f>
        <v>0</v>
      </c>
      <c r="K164" s="212"/>
      <c r="L164" s="40"/>
      <c r="M164" s="213" t="s">
        <v>1</v>
      </c>
      <c r="N164" s="214" t="s">
        <v>40</v>
      </c>
      <c r="O164" s="72"/>
      <c r="P164" s="215">
        <f>O164*H164</f>
        <v>0</v>
      </c>
      <c r="Q164" s="215">
        <v>1.06277</v>
      </c>
      <c r="R164" s="215">
        <f>Q164*H164</f>
        <v>0.58133519</v>
      </c>
      <c r="S164" s="215">
        <v>0</v>
      </c>
      <c r="T164" s="216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17" t="s">
        <v>160</v>
      </c>
      <c r="AT164" s="217" t="s">
        <v>156</v>
      </c>
      <c r="AU164" s="217" t="s">
        <v>85</v>
      </c>
      <c r="AY164" s="18" t="s">
        <v>153</v>
      </c>
      <c r="BE164" s="218">
        <f>IF(N164="základní",J164,0)</f>
        <v>0</v>
      </c>
      <c r="BF164" s="218">
        <f>IF(N164="snížená",J164,0)</f>
        <v>0</v>
      </c>
      <c r="BG164" s="218">
        <f>IF(N164="zákl. přenesená",J164,0)</f>
        <v>0</v>
      </c>
      <c r="BH164" s="218">
        <f>IF(N164="sníž. přenesená",J164,0)</f>
        <v>0</v>
      </c>
      <c r="BI164" s="218">
        <f>IF(N164="nulová",J164,0)</f>
        <v>0</v>
      </c>
      <c r="BJ164" s="18" t="s">
        <v>83</v>
      </c>
      <c r="BK164" s="218">
        <f>ROUND(I164*H164,2)</f>
        <v>0</v>
      </c>
      <c r="BL164" s="18" t="s">
        <v>160</v>
      </c>
      <c r="BM164" s="217" t="s">
        <v>1228</v>
      </c>
    </row>
    <row r="165" spans="2:51" s="13" customFormat="1" ht="12">
      <c r="B165" s="219"/>
      <c r="C165" s="220"/>
      <c r="D165" s="221" t="s">
        <v>162</v>
      </c>
      <c r="E165" s="222" t="s">
        <v>1</v>
      </c>
      <c r="F165" s="223" t="s">
        <v>1229</v>
      </c>
      <c r="G165" s="220"/>
      <c r="H165" s="222" t="s">
        <v>1</v>
      </c>
      <c r="I165" s="224"/>
      <c r="J165" s="220"/>
      <c r="K165" s="220"/>
      <c r="L165" s="225"/>
      <c r="M165" s="226"/>
      <c r="N165" s="227"/>
      <c r="O165" s="227"/>
      <c r="P165" s="227"/>
      <c r="Q165" s="227"/>
      <c r="R165" s="227"/>
      <c r="S165" s="227"/>
      <c r="T165" s="228"/>
      <c r="AT165" s="229" t="s">
        <v>162</v>
      </c>
      <c r="AU165" s="229" t="s">
        <v>85</v>
      </c>
      <c r="AV165" s="13" t="s">
        <v>83</v>
      </c>
      <c r="AW165" s="13" t="s">
        <v>31</v>
      </c>
      <c r="AX165" s="13" t="s">
        <v>75</v>
      </c>
      <c r="AY165" s="229" t="s">
        <v>153</v>
      </c>
    </row>
    <row r="166" spans="2:51" s="13" customFormat="1" ht="12">
      <c r="B166" s="219"/>
      <c r="C166" s="220"/>
      <c r="D166" s="221" t="s">
        <v>162</v>
      </c>
      <c r="E166" s="222" t="s">
        <v>1</v>
      </c>
      <c r="F166" s="223" t="s">
        <v>1202</v>
      </c>
      <c r="G166" s="220"/>
      <c r="H166" s="222" t="s">
        <v>1</v>
      </c>
      <c r="I166" s="224"/>
      <c r="J166" s="220"/>
      <c r="K166" s="220"/>
      <c r="L166" s="225"/>
      <c r="M166" s="226"/>
      <c r="N166" s="227"/>
      <c r="O166" s="227"/>
      <c r="P166" s="227"/>
      <c r="Q166" s="227"/>
      <c r="R166" s="227"/>
      <c r="S166" s="227"/>
      <c r="T166" s="228"/>
      <c r="AT166" s="229" t="s">
        <v>162</v>
      </c>
      <c r="AU166" s="229" t="s">
        <v>85</v>
      </c>
      <c r="AV166" s="13" t="s">
        <v>83</v>
      </c>
      <c r="AW166" s="13" t="s">
        <v>31</v>
      </c>
      <c r="AX166" s="13" t="s">
        <v>75</v>
      </c>
      <c r="AY166" s="229" t="s">
        <v>153</v>
      </c>
    </row>
    <row r="167" spans="2:51" s="14" customFormat="1" ht="22.5">
      <c r="B167" s="230"/>
      <c r="C167" s="231"/>
      <c r="D167" s="221" t="s">
        <v>162</v>
      </c>
      <c r="E167" s="232" t="s">
        <v>1</v>
      </c>
      <c r="F167" s="233" t="s">
        <v>1230</v>
      </c>
      <c r="G167" s="231"/>
      <c r="H167" s="234">
        <v>0.122</v>
      </c>
      <c r="I167" s="235"/>
      <c r="J167" s="231"/>
      <c r="K167" s="231"/>
      <c r="L167" s="236"/>
      <c r="M167" s="237"/>
      <c r="N167" s="238"/>
      <c r="O167" s="238"/>
      <c r="P167" s="238"/>
      <c r="Q167" s="238"/>
      <c r="R167" s="238"/>
      <c r="S167" s="238"/>
      <c r="T167" s="239"/>
      <c r="AT167" s="240" t="s">
        <v>162</v>
      </c>
      <c r="AU167" s="240" t="s">
        <v>85</v>
      </c>
      <c r="AV167" s="14" t="s">
        <v>85</v>
      </c>
      <c r="AW167" s="14" t="s">
        <v>31</v>
      </c>
      <c r="AX167" s="14" t="s">
        <v>75</v>
      </c>
      <c r="AY167" s="240" t="s">
        <v>153</v>
      </c>
    </row>
    <row r="168" spans="2:51" s="13" customFormat="1" ht="12">
      <c r="B168" s="219"/>
      <c r="C168" s="220"/>
      <c r="D168" s="221" t="s">
        <v>162</v>
      </c>
      <c r="E168" s="222" t="s">
        <v>1</v>
      </c>
      <c r="F168" s="223" t="s">
        <v>1204</v>
      </c>
      <c r="G168" s="220"/>
      <c r="H168" s="222" t="s">
        <v>1</v>
      </c>
      <c r="I168" s="224"/>
      <c r="J168" s="220"/>
      <c r="K168" s="220"/>
      <c r="L168" s="225"/>
      <c r="M168" s="226"/>
      <c r="N168" s="227"/>
      <c r="O168" s="227"/>
      <c r="P168" s="227"/>
      <c r="Q168" s="227"/>
      <c r="R168" s="227"/>
      <c r="S168" s="227"/>
      <c r="T168" s="228"/>
      <c r="AT168" s="229" t="s">
        <v>162</v>
      </c>
      <c r="AU168" s="229" t="s">
        <v>85</v>
      </c>
      <c r="AV168" s="13" t="s">
        <v>83</v>
      </c>
      <c r="AW168" s="13" t="s">
        <v>31</v>
      </c>
      <c r="AX168" s="13" t="s">
        <v>75</v>
      </c>
      <c r="AY168" s="229" t="s">
        <v>153</v>
      </c>
    </row>
    <row r="169" spans="2:51" s="14" customFormat="1" ht="12">
      <c r="B169" s="230"/>
      <c r="C169" s="231"/>
      <c r="D169" s="221" t="s">
        <v>162</v>
      </c>
      <c r="E169" s="232" t="s">
        <v>1</v>
      </c>
      <c r="F169" s="233" t="s">
        <v>1231</v>
      </c>
      <c r="G169" s="231"/>
      <c r="H169" s="234">
        <v>0.032</v>
      </c>
      <c r="I169" s="235"/>
      <c r="J169" s="231"/>
      <c r="K169" s="231"/>
      <c r="L169" s="236"/>
      <c r="M169" s="237"/>
      <c r="N169" s="238"/>
      <c r="O169" s="238"/>
      <c r="P169" s="238"/>
      <c r="Q169" s="238"/>
      <c r="R169" s="238"/>
      <c r="S169" s="238"/>
      <c r="T169" s="239"/>
      <c r="AT169" s="240" t="s">
        <v>162</v>
      </c>
      <c r="AU169" s="240" t="s">
        <v>85</v>
      </c>
      <c r="AV169" s="14" t="s">
        <v>85</v>
      </c>
      <c r="AW169" s="14" t="s">
        <v>31</v>
      </c>
      <c r="AX169" s="14" t="s">
        <v>75</v>
      </c>
      <c r="AY169" s="240" t="s">
        <v>153</v>
      </c>
    </row>
    <row r="170" spans="2:51" s="14" customFormat="1" ht="12">
      <c r="B170" s="230"/>
      <c r="C170" s="231"/>
      <c r="D170" s="221" t="s">
        <v>162</v>
      </c>
      <c r="E170" s="232" t="s">
        <v>1</v>
      </c>
      <c r="F170" s="233" t="s">
        <v>1232</v>
      </c>
      <c r="G170" s="231"/>
      <c r="H170" s="234">
        <v>0.038</v>
      </c>
      <c r="I170" s="235"/>
      <c r="J170" s="231"/>
      <c r="K170" s="231"/>
      <c r="L170" s="236"/>
      <c r="M170" s="237"/>
      <c r="N170" s="238"/>
      <c r="O170" s="238"/>
      <c r="P170" s="238"/>
      <c r="Q170" s="238"/>
      <c r="R170" s="238"/>
      <c r="S170" s="238"/>
      <c r="T170" s="239"/>
      <c r="AT170" s="240" t="s">
        <v>162</v>
      </c>
      <c r="AU170" s="240" t="s">
        <v>85</v>
      </c>
      <c r="AV170" s="14" t="s">
        <v>85</v>
      </c>
      <c r="AW170" s="14" t="s">
        <v>31</v>
      </c>
      <c r="AX170" s="14" t="s">
        <v>75</v>
      </c>
      <c r="AY170" s="240" t="s">
        <v>153</v>
      </c>
    </row>
    <row r="171" spans="2:51" s="16" customFormat="1" ht="12">
      <c r="B171" s="252"/>
      <c r="C171" s="253"/>
      <c r="D171" s="221" t="s">
        <v>162</v>
      </c>
      <c r="E171" s="254" t="s">
        <v>1</v>
      </c>
      <c r="F171" s="255" t="s">
        <v>286</v>
      </c>
      <c r="G171" s="253"/>
      <c r="H171" s="256">
        <v>0.192</v>
      </c>
      <c r="I171" s="257"/>
      <c r="J171" s="253"/>
      <c r="K171" s="253"/>
      <c r="L171" s="258"/>
      <c r="M171" s="259"/>
      <c r="N171" s="260"/>
      <c r="O171" s="260"/>
      <c r="P171" s="260"/>
      <c r="Q171" s="260"/>
      <c r="R171" s="260"/>
      <c r="S171" s="260"/>
      <c r="T171" s="261"/>
      <c r="AT171" s="262" t="s">
        <v>162</v>
      </c>
      <c r="AU171" s="262" t="s">
        <v>85</v>
      </c>
      <c r="AV171" s="16" t="s">
        <v>154</v>
      </c>
      <c r="AW171" s="16" t="s">
        <v>31</v>
      </c>
      <c r="AX171" s="16" t="s">
        <v>75</v>
      </c>
      <c r="AY171" s="262" t="s">
        <v>153</v>
      </c>
    </row>
    <row r="172" spans="2:51" s="13" customFormat="1" ht="22.5">
      <c r="B172" s="219"/>
      <c r="C172" s="220"/>
      <c r="D172" s="221" t="s">
        <v>162</v>
      </c>
      <c r="E172" s="222" t="s">
        <v>1</v>
      </c>
      <c r="F172" s="223" t="s">
        <v>1233</v>
      </c>
      <c r="G172" s="220"/>
      <c r="H172" s="222" t="s">
        <v>1</v>
      </c>
      <c r="I172" s="224"/>
      <c r="J172" s="220"/>
      <c r="K172" s="220"/>
      <c r="L172" s="225"/>
      <c r="M172" s="226"/>
      <c r="N172" s="227"/>
      <c r="O172" s="227"/>
      <c r="P172" s="227"/>
      <c r="Q172" s="227"/>
      <c r="R172" s="227"/>
      <c r="S172" s="227"/>
      <c r="T172" s="228"/>
      <c r="AT172" s="229" t="s">
        <v>162</v>
      </c>
      <c r="AU172" s="229" t="s">
        <v>85</v>
      </c>
      <c r="AV172" s="13" t="s">
        <v>83</v>
      </c>
      <c r="AW172" s="13" t="s">
        <v>31</v>
      </c>
      <c r="AX172" s="13" t="s">
        <v>75</v>
      </c>
      <c r="AY172" s="229" t="s">
        <v>153</v>
      </c>
    </row>
    <row r="173" spans="2:51" s="14" customFormat="1" ht="12">
      <c r="B173" s="230"/>
      <c r="C173" s="231"/>
      <c r="D173" s="221" t="s">
        <v>162</v>
      </c>
      <c r="E173" s="232" t="s">
        <v>1</v>
      </c>
      <c r="F173" s="233" t="s">
        <v>1234</v>
      </c>
      <c r="G173" s="231"/>
      <c r="H173" s="234">
        <v>0.355</v>
      </c>
      <c r="I173" s="235"/>
      <c r="J173" s="231"/>
      <c r="K173" s="231"/>
      <c r="L173" s="236"/>
      <c r="M173" s="237"/>
      <c r="N173" s="238"/>
      <c r="O173" s="238"/>
      <c r="P173" s="238"/>
      <c r="Q173" s="238"/>
      <c r="R173" s="238"/>
      <c r="S173" s="238"/>
      <c r="T173" s="239"/>
      <c r="AT173" s="240" t="s">
        <v>162</v>
      </c>
      <c r="AU173" s="240" t="s">
        <v>85</v>
      </c>
      <c r="AV173" s="14" t="s">
        <v>85</v>
      </c>
      <c r="AW173" s="14" t="s">
        <v>31</v>
      </c>
      <c r="AX173" s="14" t="s">
        <v>75</v>
      </c>
      <c r="AY173" s="240" t="s">
        <v>153</v>
      </c>
    </row>
    <row r="174" spans="2:51" s="16" customFormat="1" ht="12">
      <c r="B174" s="252"/>
      <c r="C174" s="253"/>
      <c r="D174" s="221" t="s">
        <v>162</v>
      </c>
      <c r="E174" s="254" t="s">
        <v>1</v>
      </c>
      <c r="F174" s="255" t="s">
        <v>286</v>
      </c>
      <c r="G174" s="253"/>
      <c r="H174" s="256">
        <v>0.355</v>
      </c>
      <c r="I174" s="257"/>
      <c r="J174" s="253"/>
      <c r="K174" s="253"/>
      <c r="L174" s="258"/>
      <c r="M174" s="259"/>
      <c r="N174" s="260"/>
      <c r="O174" s="260"/>
      <c r="P174" s="260"/>
      <c r="Q174" s="260"/>
      <c r="R174" s="260"/>
      <c r="S174" s="260"/>
      <c r="T174" s="261"/>
      <c r="AT174" s="262" t="s">
        <v>162</v>
      </c>
      <c r="AU174" s="262" t="s">
        <v>85</v>
      </c>
      <c r="AV174" s="16" t="s">
        <v>154</v>
      </c>
      <c r="AW174" s="16" t="s">
        <v>31</v>
      </c>
      <c r="AX174" s="16" t="s">
        <v>75</v>
      </c>
      <c r="AY174" s="262" t="s">
        <v>153</v>
      </c>
    </row>
    <row r="175" spans="2:51" s="15" customFormat="1" ht="12">
      <c r="B175" s="241"/>
      <c r="C175" s="242"/>
      <c r="D175" s="221" t="s">
        <v>162</v>
      </c>
      <c r="E175" s="243" t="s">
        <v>1</v>
      </c>
      <c r="F175" s="244" t="s">
        <v>169</v>
      </c>
      <c r="G175" s="242"/>
      <c r="H175" s="245">
        <v>0.547</v>
      </c>
      <c r="I175" s="246"/>
      <c r="J175" s="242"/>
      <c r="K175" s="242"/>
      <c r="L175" s="247"/>
      <c r="M175" s="248"/>
      <c r="N175" s="249"/>
      <c r="O175" s="249"/>
      <c r="P175" s="249"/>
      <c r="Q175" s="249"/>
      <c r="R175" s="249"/>
      <c r="S175" s="249"/>
      <c r="T175" s="250"/>
      <c r="AT175" s="251" t="s">
        <v>162</v>
      </c>
      <c r="AU175" s="251" t="s">
        <v>85</v>
      </c>
      <c r="AV175" s="15" t="s">
        <v>160</v>
      </c>
      <c r="AW175" s="15" t="s">
        <v>31</v>
      </c>
      <c r="AX175" s="15" t="s">
        <v>83</v>
      </c>
      <c r="AY175" s="251" t="s">
        <v>153</v>
      </c>
    </row>
    <row r="176" spans="1:65" s="2" customFormat="1" ht="21.75" customHeight="1">
      <c r="A176" s="35"/>
      <c r="B176" s="36"/>
      <c r="C176" s="205" t="s">
        <v>221</v>
      </c>
      <c r="D176" s="205" t="s">
        <v>156</v>
      </c>
      <c r="E176" s="206" t="s">
        <v>1235</v>
      </c>
      <c r="F176" s="207" t="s">
        <v>1236</v>
      </c>
      <c r="G176" s="208" t="s">
        <v>187</v>
      </c>
      <c r="H176" s="209">
        <v>13.29</v>
      </c>
      <c r="I176" s="210"/>
      <c r="J176" s="211">
        <f>ROUND(I176*H176,2)</f>
        <v>0</v>
      </c>
      <c r="K176" s="212"/>
      <c r="L176" s="40"/>
      <c r="M176" s="213" t="s">
        <v>1</v>
      </c>
      <c r="N176" s="214" t="s">
        <v>40</v>
      </c>
      <c r="O176" s="72"/>
      <c r="P176" s="215">
        <f>O176*H176</f>
        <v>0</v>
      </c>
      <c r="Q176" s="215">
        <v>0.07102</v>
      </c>
      <c r="R176" s="215">
        <f>Q176*H176</f>
        <v>0.9438557999999999</v>
      </c>
      <c r="S176" s="215">
        <v>0</v>
      </c>
      <c r="T176" s="216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17" t="s">
        <v>160</v>
      </c>
      <c r="AT176" s="217" t="s">
        <v>156</v>
      </c>
      <c r="AU176" s="217" t="s">
        <v>85</v>
      </c>
      <c r="AY176" s="18" t="s">
        <v>153</v>
      </c>
      <c r="BE176" s="218">
        <f>IF(N176="základní",J176,0)</f>
        <v>0</v>
      </c>
      <c r="BF176" s="218">
        <f>IF(N176="snížená",J176,0)</f>
        <v>0</v>
      </c>
      <c r="BG176" s="218">
        <f>IF(N176="zákl. přenesená",J176,0)</f>
        <v>0</v>
      </c>
      <c r="BH176" s="218">
        <f>IF(N176="sníž. přenesená",J176,0)</f>
        <v>0</v>
      </c>
      <c r="BI176" s="218">
        <f>IF(N176="nulová",J176,0)</f>
        <v>0</v>
      </c>
      <c r="BJ176" s="18" t="s">
        <v>83</v>
      </c>
      <c r="BK176" s="218">
        <f>ROUND(I176*H176,2)</f>
        <v>0</v>
      </c>
      <c r="BL176" s="18" t="s">
        <v>160</v>
      </c>
      <c r="BM176" s="217" t="s">
        <v>1237</v>
      </c>
    </row>
    <row r="177" spans="2:51" s="13" customFormat="1" ht="22.5">
      <c r="B177" s="219"/>
      <c r="C177" s="220"/>
      <c r="D177" s="221" t="s">
        <v>162</v>
      </c>
      <c r="E177" s="222" t="s">
        <v>1</v>
      </c>
      <c r="F177" s="223" t="s">
        <v>1238</v>
      </c>
      <c r="G177" s="220"/>
      <c r="H177" s="222" t="s">
        <v>1</v>
      </c>
      <c r="I177" s="224"/>
      <c r="J177" s="220"/>
      <c r="K177" s="220"/>
      <c r="L177" s="225"/>
      <c r="M177" s="226"/>
      <c r="N177" s="227"/>
      <c r="O177" s="227"/>
      <c r="P177" s="227"/>
      <c r="Q177" s="227"/>
      <c r="R177" s="227"/>
      <c r="S177" s="227"/>
      <c r="T177" s="228"/>
      <c r="AT177" s="229" t="s">
        <v>162</v>
      </c>
      <c r="AU177" s="229" t="s">
        <v>85</v>
      </c>
      <c r="AV177" s="13" t="s">
        <v>83</v>
      </c>
      <c r="AW177" s="13" t="s">
        <v>31</v>
      </c>
      <c r="AX177" s="13" t="s">
        <v>75</v>
      </c>
      <c r="AY177" s="229" t="s">
        <v>153</v>
      </c>
    </row>
    <row r="178" spans="2:51" s="14" customFormat="1" ht="12">
      <c r="B178" s="230"/>
      <c r="C178" s="231"/>
      <c r="D178" s="221" t="s">
        <v>162</v>
      </c>
      <c r="E178" s="232" t="s">
        <v>1</v>
      </c>
      <c r="F178" s="233" t="s">
        <v>1239</v>
      </c>
      <c r="G178" s="231"/>
      <c r="H178" s="234">
        <v>13.29</v>
      </c>
      <c r="I178" s="235"/>
      <c r="J178" s="231"/>
      <c r="K178" s="231"/>
      <c r="L178" s="236"/>
      <c r="M178" s="237"/>
      <c r="N178" s="238"/>
      <c r="O178" s="238"/>
      <c r="P178" s="238"/>
      <c r="Q178" s="238"/>
      <c r="R178" s="238"/>
      <c r="S178" s="238"/>
      <c r="T178" s="239"/>
      <c r="AT178" s="240" t="s">
        <v>162</v>
      </c>
      <c r="AU178" s="240" t="s">
        <v>85</v>
      </c>
      <c r="AV178" s="14" t="s">
        <v>85</v>
      </c>
      <c r="AW178" s="14" t="s">
        <v>31</v>
      </c>
      <c r="AX178" s="14" t="s">
        <v>83</v>
      </c>
      <c r="AY178" s="240" t="s">
        <v>153</v>
      </c>
    </row>
    <row r="179" spans="1:65" s="2" customFormat="1" ht="33" customHeight="1">
      <c r="A179" s="35"/>
      <c r="B179" s="36"/>
      <c r="C179" s="205" t="s">
        <v>227</v>
      </c>
      <c r="D179" s="205" t="s">
        <v>156</v>
      </c>
      <c r="E179" s="206" t="s">
        <v>1240</v>
      </c>
      <c r="F179" s="207" t="s">
        <v>1241</v>
      </c>
      <c r="G179" s="208" t="s">
        <v>159</v>
      </c>
      <c r="H179" s="209">
        <v>27.993</v>
      </c>
      <c r="I179" s="210"/>
      <c r="J179" s="211">
        <f>ROUND(I179*H179,2)</f>
        <v>0</v>
      </c>
      <c r="K179" s="212"/>
      <c r="L179" s="40"/>
      <c r="M179" s="213" t="s">
        <v>1</v>
      </c>
      <c r="N179" s="214" t="s">
        <v>40</v>
      </c>
      <c r="O179" s="72"/>
      <c r="P179" s="215">
        <f>O179*H179</f>
        <v>0</v>
      </c>
      <c r="Q179" s="215">
        <v>1.44</v>
      </c>
      <c r="R179" s="215">
        <f>Q179*H179</f>
        <v>40.30992</v>
      </c>
      <c r="S179" s="215">
        <v>0</v>
      </c>
      <c r="T179" s="216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17" t="s">
        <v>160</v>
      </c>
      <c r="AT179" s="217" t="s">
        <v>156</v>
      </c>
      <c r="AU179" s="217" t="s">
        <v>85</v>
      </c>
      <c r="AY179" s="18" t="s">
        <v>153</v>
      </c>
      <c r="BE179" s="218">
        <f>IF(N179="základní",J179,0)</f>
        <v>0</v>
      </c>
      <c r="BF179" s="218">
        <f>IF(N179="snížená",J179,0)</f>
        <v>0</v>
      </c>
      <c r="BG179" s="218">
        <f>IF(N179="zákl. přenesená",J179,0)</f>
        <v>0</v>
      </c>
      <c r="BH179" s="218">
        <f>IF(N179="sníž. přenesená",J179,0)</f>
        <v>0</v>
      </c>
      <c r="BI179" s="218">
        <f>IF(N179="nulová",J179,0)</f>
        <v>0</v>
      </c>
      <c r="BJ179" s="18" t="s">
        <v>83</v>
      </c>
      <c r="BK179" s="218">
        <f>ROUND(I179*H179,2)</f>
        <v>0</v>
      </c>
      <c r="BL179" s="18" t="s">
        <v>160</v>
      </c>
      <c r="BM179" s="217" t="s">
        <v>1242</v>
      </c>
    </row>
    <row r="180" spans="2:51" s="13" customFormat="1" ht="12">
      <c r="B180" s="219"/>
      <c r="C180" s="220"/>
      <c r="D180" s="221" t="s">
        <v>162</v>
      </c>
      <c r="E180" s="222" t="s">
        <v>1</v>
      </c>
      <c r="F180" s="223" t="s">
        <v>1210</v>
      </c>
      <c r="G180" s="220"/>
      <c r="H180" s="222" t="s">
        <v>1</v>
      </c>
      <c r="I180" s="224"/>
      <c r="J180" s="220"/>
      <c r="K180" s="220"/>
      <c r="L180" s="225"/>
      <c r="M180" s="226"/>
      <c r="N180" s="227"/>
      <c r="O180" s="227"/>
      <c r="P180" s="227"/>
      <c r="Q180" s="227"/>
      <c r="R180" s="227"/>
      <c r="S180" s="227"/>
      <c r="T180" s="228"/>
      <c r="AT180" s="229" t="s">
        <v>162</v>
      </c>
      <c r="AU180" s="229" t="s">
        <v>85</v>
      </c>
      <c r="AV180" s="13" t="s">
        <v>83</v>
      </c>
      <c r="AW180" s="13" t="s">
        <v>31</v>
      </c>
      <c r="AX180" s="13" t="s">
        <v>75</v>
      </c>
      <c r="AY180" s="229" t="s">
        <v>153</v>
      </c>
    </row>
    <row r="181" spans="2:51" s="13" customFormat="1" ht="12">
      <c r="B181" s="219"/>
      <c r="C181" s="220"/>
      <c r="D181" s="221" t="s">
        <v>162</v>
      </c>
      <c r="E181" s="222" t="s">
        <v>1</v>
      </c>
      <c r="F181" s="223" t="s">
        <v>1243</v>
      </c>
      <c r="G181" s="220"/>
      <c r="H181" s="222" t="s">
        <v>1</v>
      </c>
      <c r="I181" s="224"/>
      <c r="J181" s="220"/>
      <c r="K181" s="220"/>
      <c r="L181" s="225"/>
      <c r="M181" s="226"/>
      <c r="N181" s="227"/>
      <c r="O181" s="227"/>
      <c r="P181" s="227"/>
      <c r="Q181" s="227"/>
      <c r="R181" s="227"/>
      <c r="S181" s="227"/>
      <c r="T181" s="228"/>
      <c r="AT181" s="229" t="s">
        <v>162</v>
      </c>
      <c r="AU181" s="229" t="s">
        <v>85</v>
      </c>
      <c r="AV181" s="13" t="s">
        <v>83</v>
      </c>
      <c r="AW181" s="13" t="s">
        <v>31</v>
      </c>
      <c r="AX181" s="13" t="s">
        <v>75</v>
      </c>
      <c r="AY181" s="229" t="s">
        <v>153</v>
      </c>
    </row>
    <row r="182" spans="2:51" s="13" customFormat="1" ht="12">
      <c r="B182" s="219"/>
      <c r="C182" s="220"/>
      <c r="D182" s="221" t="s">
        <v>162</v>
      </c>
      <c r="E182" s="222" t="s">
        <v>1</v>
      </c>
      <c r="F182" s="223" t="s">
        <v>1244</v>
      </c>
      <c r="G182" s="220"/>
      <c r="H182" s="222" t="s">
        <v>1</v>
      </c>
      <c r="I182" s="224"/>
      <c r="J182" s="220"/>
      <c r="K182" s="220"/>
      <c r="L182" s="225"/>
      <c r="M182" s="226"/>
      <c r="N182" s="227"/>
      <c r="O182" s="227"/>
      <c r="P182" s="227"/>
      <c r="Q182" s="227"/>
      <c r="R182" s="227"/>
      <c r="S182" s="227"/>
      <c r="T182" s="228"/>
      <c r="AT182" s="229" t="s">
        <v>162</v>
      </c>
      <c r="AU182" s="229" t="s">
        <v>85</v>
      </c>
      <c r="AV182" s="13" t="s">
        <v>83</v>
      </c>
      <c r="AW182" s="13" t="s">
        <v>31</v>
      </c>
      <c r="AX182" s="13" t="s">
        <v>75</v>
      </c>
      <c r="AY182" s="229" t="s">
        <v>153</v>
      </c>
    </row>
    <row r="183" spans="2:51" s="14" customFormat="1" ht="22.5">
      <c r="B183" s="230"/>
      <c r="C183" s="231"/>
      <c r="D183" s="221" t="s">
        <v>162</v>
      </c>
      <c r="E183" s="232" t="s">
        <v>1</v>
      </c>
      <c r="F183" s="233" t="s">
        <v>1245</v>
      </c>
      <c r="G183" s="231"/>
      <c r="H183" s="234">
        <v>22.701</v>
      </c>
      <c r="I183" s="235"/>
      <c r="J183" s="231"/>
      <c r="K183" s="231"/>
      <c r="L183" s="236"/>
      <c r="M183" s="237"/>
      <c r="N183" s="238"/>
      <c r="O183" s="238"/>
      <c r="P183" s="238"/>
      <c r="Q183" s="238"/>
      <c r="R183" s="238"/>
      <c r="S183" s="238"/>
      <c r="T183" s="239"/>
      <c r="AT183" s="240" t="s">
        <v>162</v>
      </c>
      <c r="AU183" s="240" t="s">
        <v>85</v>
      </c>
      <c r="AV183" s="14" t="s">
        <v>85</v>
      </c>
      <c r="AW183" s="14" t="s">
        <v>31</v>
      </c>
      <c r="AX183" s="14" t="s">
        <v>75</v>
      </c>
      <c r="AY183" s="240" t="s">
        <v>153</v>
      </c>
    </row>
    <row r="184" spans="2:51" s="13" customFormat="1" ht="12">
      <c r="B184" s="219"/>
      <c r="C184" s="220"/>
      <c r="D184" s="221" t="s">
        <v>162</v>
      </c>
      <c r="E184" s="222" t="s">
        <v>1</v>
      </c>
      <c r="F184" s="223" t="s">
        <v>1246</v>
      </c>
      <c r="G184" s="220"/>
      <c r="H184" s="222" t="s">
        <v>1</v>
      </c>
      <c r="I184" s="224"/>
      <c r="J184" s="220"/>
      <c r="K184" s="220"/>
      <c r="L184" s="225"/>
      <c r="M184" s="226"/>
      <c r="N184" s="227"/>
      <c r="O184" s="227"/>
      <c r="P184" s="227"/>
      <c r="Q184" s="227"/>
      <c r="R184" s="227"/>
      <c r="S184" s="227"/>
      <c r="T184" s="228"/>
      <c r="AT184" s="229" t="s">
        <v>162</v>
      </c>
      <c r="AU184" s="229" t="s">
        <v>85</v>
      </c>
      <c r="AV184" s="13" t="s">
        <v>83</v>
      </c>
      <c r="AW184" s="13" t="s">
        <v>31</v>
      </c>
      <c r="AX184" s="13" t="s">
        <v>75</v>
      </c>
      <c r="AY184" s="229" t="s">
        <v>153</v>
      </c>
    </row>
    <row r="185" spans="2:51" s="14" customFormat="1" ht="12">
      <c r="B185" s="230"/>
      <c r="C185" s="231"/>
      <c r="D185" s="221" t="s">
        <v>162</v>
      </c>
      <c r="E185" s="232" t="s">
        <v>1</v>
      </c>
      <c r="F185" s="233" t="s">
        <v>1247</v>
      </c>
      <c r="G185" s="231"/>
      <c r="H185" s="234">
        <v>5.292</v>
      </c>
      <c r="I185" s="235"/>
      <c r="J185" s="231"/>
      <c r="K185" s="231"/>
      <c r="L185" s="236"/>
      <c r="M185" s="237"/>
      <c r="N185" s="238"/>
      <c r="O185" s="238"/>
      <c r="P185" s="238"/>
      <c r="Q185" s="238"/>
      <c r="R185" s="238"/>
      <c r="S185" s="238"/>
      <c r="T185" s="239"/>
      <c r="AT185" s="240" t="s">
        <v>162</v>
      </c>
      <c r="AU185" s="240" t="s">
        <v>85</v>
      </c>
      <c r="AV185" s="14" t="s">
        <v>85</v>
      </c>
      <c r="AW185" s="14" t="s">
        <v>31</v>
      </c>
      <c r="AX185" s="14" t="s">
        <v>75</v>
      </c>
      <c r="AY185" s="240" t="s">
        <v>153</v>
      </c>
    </row>
    <row r="186" spans="2:51" s="15" customFormat="1" ht="12">
      <c r="B186" s="241"/>
      <c r="C186" s="242"/>
      <c r="D186" s="221" t="s">
        <v>162</v>
      </c>
      <c r="E186" s="243" t="s">
        <v>1</v>
      </c>
      <c r="F186" s="244" t="s">
        <v>169</v>
      </c>
      <c r="G186" s="242"/>
      <c r="H186" s="245">
        <v>27.993</v>
      </c>
      <c r="I186" s="246"/>
      <c r="J186" s="242"/>
      <c r="K186" s="242"/>
      <c r="L186" s="247"/>
      <c r="M186" s="248"/>
      <c r="N186" s="249"/>
      <c r="O186" s="249"/>
      <c r="P186" s="249"/>
      <c r="Q186" s="249"/>
      <c r="R186" s="249"/>
      <c r="S186" s="249"/>
      <c r="T186" s="250"/>
      <c r="AT186" s="251" t="s">
        <v>162</v>
      </c>
      <c r="AU186" s="251" t="s">
        <v>85</v>
      </c>
      <c r="AV186" s="15" t="s">
        <v>160</v>
      </c>
      <c r="AW186" s="15" t="s">
        <v>31</v>
      </c>
      <c r="AX186" s="15" t="s">
        <v>83</v>
      </c>
      <c r="AY186" s="251" t="s">
        <v>153</v>
      </c>
    </row>
    <row r="187" spans="1:65" s="2" customFormat="1" ht="16.5" customHeight="1">
      <c r="A187" s="35"/>
      <c r="B187" s="36"/>
      <c r="C187" s="263" t="s">
        <v>246</v>
      </c>
      <c r="D187" s="263" t="s">
        <v>304</v>
      </c>
      <c r="E187" s="264" t="s">
        <v>1248</v>
      </c>
      <c r="F187" s="265" t="s">
        <v>1249</v>
      </c>
      <c r="G187" s="266" t="s">
        <v>172</v>
      </c>
      <c r="H187" s="267">
        <v>2.08</v>
      </c>
      <c r="I187" s="268"/>
      <c r="J187" s="269">
        <f>ROUND(I187*H187,2)</f>
        <v>0</v>
      </c>
      <c r="K187" s="270"/>
      <c r="L187" s="271"/>
      <c r="M187" s="272" t="s">
        <v>1</v>
      </c>
      <c r="N187" s="273" t="s">
        <v>40</v>
      </c>
      <c r="O187" s="72"/>
      <c r="P187" s="215">
        <f>O187*H187</f>
        <v>0</v>
      </c>
      <c r="Q187" s="215">
        <v>1</v>
      </c>
      <c r="R187" s="215">
        <f>Q187*H187</f>
        <v>2.08</v>
      </c>
      <c r="S187" s="215">
        <v>0</v>
      </c>
      <c r="T187" s="216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17" t="s">
        <v>221</v>
      </c>
      <c r="AT187" s="217" t="s">
        <v>304</v>
      </c>
      <c r="AU187" s="217" t="s">
        <v>85</v>
      </c>
      <c r="AY187" s="18" t="s">
        <v>153</v>
      </c>
      <c r="BE187" s="218">
        <f>IF(N187="základní",J187,0)</f>
        <v>0</v>
      </c>
      <c r="BF187" s="218">
        <f>IF(N187="snížená",J187,0)</f>
        <v>0</v>
      </c>
      <c r="BG187" s="218">
        <f>IF(N187="zákl. přenesená",J187,0)</f>
        <v>0</v>
      </c>
      <c r="BH187" s="218">
        <f>IF(N187="sníž. přenesená",J187,0)</f>
        <v>0</v>
      </c>
      <c r="BI187" s="218">
        <f>IF(N187="nulová",J187,0)</f>
        <v>0</v>
      </c>
      <c r="BJ187" s="18" t="s">
        <v>83</v>
      </c>
      <c r="BK187" s="218">
        <f>ROUND(I187*H187,2)</f>
        <v>0</v>
      </c>
      <c r="BL187" s="18" t="s">
        <v>160</v>
      </c>
      <c r="BM187" s="217" t="s">
        <v>1250</v>
      </c>
    </row>
    <row r="188" spans="2:51" s="14" customFormat="1" ht="12">
      <c r="B188" s="230"/>
      <c r="C188" s="231"/>
      <c r="D188" s="221" t="s">
        <v>162</v>
      </c>
      <c r="E188" s="232" t="s">
        <v>1</v>
      </c>
      <c r="F188" s="233" t="s">
        <v>1251</v>
      </c>
      <c r="G188" s="231"/>
      <c r="H188" s="234">
        <v>2.08</v>
      </c>
      <c r="I188" s="235"/>
      <c r="J188" s="231"/>
      <c r="K188" s="231"/>
      <c r="L188" s="236"/>
      <c r="M188" s="237"/>
      <c r="N188" s="238"/>
      <c r="O188" s="238"/>
      <c r="P188" s="238"/>
      <c r="Q188" s="238"/>
      <c r="R188" s="238"/>
      <c r="S188" s="238"/>
      <c r="T188" s="239"/>
      <c r="AT188" s="240" t="s">
        <v>162</v>
      </c>
      <c r="AU188" s="240" t="s">
        <v>85</v>
      </c>
      <c r="AV188" s="14" t="s">
        <v>85</v>
      </c>
      <c r="AW188" s="14" t="s">
        <v>31</v>
      </c>
      <c r="AX188" s="14" t="s">
        <v>83</v>
      </c>
      <c r="AY188" s="240" t="s">
        <v>153</v>
      </c>
    </row>
    <row r="189" spans="2:63" s="12" customFormat="1" ht="22.9" customHeight="1">
      <c r="B189" s="189"/>
      <c r="C189" s="190"/>
      <c r="D189" s="191" t="s">
        <v>74</v>
      </c>
      <c r="E189" s="203" t="s">
        <v>595</v>
      </c>
      <c r="F189" s="203" t="s">
        <v>596</v>
      </c>
      <c r="G189" s="190"/>
      <c r="H189" s="190"/>
      <c r="I189" s="193"/>
      <c r="J189" s="204">
        <f>BK189</f>
        <v>0</v>
      </c>
      <c r="K189" s="190"/>
      <c r="L189" s="195"/>
      <c r="M189" s="196"/>
      <c r="N189" s="197"/>
      <c r="O189" s="197"/>
      <c r="P189" s="198">
        <f>P190</f>
        <v>0</v>
      </c>
      <c r="Q189" s="197"/>
      <c r="R189" s="198">
        <f>R190</f>
        <v>0</v>
      </c>
      <c r="S189" s="197"/>
      <c r="T189" s="199">
        <f>T190</f>
        <v>0</v>
      </c>
      <c r="AR189" s="200" t="s">
        <v>83</v>
      </c>
      <c r="AT189" s="201" t="s">
        <v>74</v>
      </c>
      <c r="AU189" s="201" t="s">
        <v>83</v>
      </c>
      <c r="AY189" s="200" t="s">
        <v>153</v>
      </c>
      <c r="BK189" s="202">
        <f>BK190</f>
        <v>0</v>
      </c>
    </row>
    <row r="190" spans="1:65" s="2" customFormat="1" ht="21.75" customHeight="1">
      <c r="A190" s="35"/>
      <c r="B190" s="36"/>
      <c r="C190" s="205" t="s">
        <v>253</v>
      </c>
      <c r="D190" s="205" t="s">
        <v>156</v>
      </c>
      <c r="E190" s="206" t="s">
        <v>598</v>
      </c>
      <c r="F190" s="207" t="s">
        <v>1252</v>
      </c>
      <c r="G190" s="208" t="s">
        <v>256</v>
      </c>
      <c r="H190" s="209">
        <v>1</v>
      </c>
      <c r="I190" s="210"/>
      <c r="J190" s="211">
        <f>ROUND(I190*H190,2)</f>
        <v>0</v>
      </c>
      <c r="K190" s="212"/>
      <c r="L190" s="40"/>
      <c r="M190" s="213" t="s">
        <v>1</v>
      </c>
      <c r="N190" s="214" t="s">
        <v>40</v>
      </c>
      <c r="O190" s="72"/>
      <c r="P190" s="215">
        <f>O190*H190</f>
        <v>0</v>
      </c>
      <c r="Q190" s="215">
        <v>0</v>
      </c>
      <c r="R190" s="215">
        <f>Q190*H190</f>
        <v>0</v>
      </c>
      <c r="S190" s="215">
        <v>0</v>
      </c>
      <c r="T190" s="216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17" t="s">
        <v>160</v>
      </c>
      <c r="AT190" s="217" t="s">
        <v>156</v>
      </c>
      <c r="AU190" s="217" t="s">
        <v>85</v>
      </c>
      <c r="AY190" s="18" t="s">
        <v>153</v>
      </c>
      <c r="BE190" s="218">
        <f>IF(N190="základní",J190,0)</f>
        <v>0</v>
      </c>
      <c r="BF190" s="218">
        <f>IF(N190="snížená",J190,0)</f>
        <v>0</v>
      </c>
      <c r="BG190" s="218">
        <f>IF(N190="zákl. přenesená",J190,0)</f>
        <v>0</v>
      </c>
      <c r="BH190" s="218">
        <f>IF(N190="sníž. přenesená",J190,0)</f>
        <v>0</v>
      </c>
      <c r="BI190" s="218">
        <f>IF(N190="nulová",J190,0)</f>
        <v>0</v>
      </c>
      <c r="BJ190" s="18" t="s">
        <v>83</v>
      </c>
      <c r="BK190" s="218">
        <f>ROUND(I190*H190,2)</f>
        <v>0</v>
      </c>
      <c r="BL190" s="18" t="s">
        <v>160</v>
      </c>
      <c r="BM190" s="217" t="s">
        <v>1253</v>
      </c>
    </row>
    <row r="191" spans="2:63" s="12" customFormat="1" ht="22.9" customHeight="1">
      <c r="B191" s="189"/>
      <c r="C191" s="190"/>
      <c r="D191" s="191" t="s">
        <v>74</v>
      </c>
      <c r="E191" s="203" t="s">
        <v>615</v>
      </c>
      <c r="F191" s="203" t="s">
        <v>616</v>
      </c>
      <c r="G191" s="190"/>
      <c r="H191" s="190"/>
      <c r="I191" s="193"/>
      <c r="J191" s="204">
        <f>BK191</f>
        <v>0</v>
      </c>
      <c r="K191" s="190"/>
      <c r="L191" s="195"/>
      <c r="M191" s="196"/>
      <c r="N191" s="197"/>
      <c r="O191" s="197"/>
      <c r="P191" s="198">
        <f>SUM(P192:P216)</f>
        <v>0</v>
      </c>
      <c r="Q191" s="197"/>
      <c r="R191" s="198">
        <f>SUM(R192:R216)</f>
        <v>0</v>
      </c>
      <c r="S191" s="197"/>
      <c r="T191" s="199">
        <f>SUM(T192:T216)</f>
        <v>34.218630000000005</v>
      </c>
      <c r="AR191" s="200" t="s">
        <v>83</v>
      </c>
      <c r="AT191" s="201" t="s">
        <v>74</v>
      </c>
      <c r="AU191" s="201" t="s">
        <v>83</v>
      </c>
      <c r="AY191" s="200" t="s">
        <v>153</v>
      </c>
      <c r="BK191" s="202">
        <f>SUM(BK192:BK216)</f>
        <v>0</v>
      </c>
    </row>
    <row r="192" spans="1:65" s="2" customFormat="1" ht="21.75" customHeight="1">
      <c r="A192" s="35"/>
      <c r="B192" s="36"/>
      <c r="C192" s="205" t="s">
        <v>258</v>
      </c>
      <c r="D192" s="205" t="s">
        <v>156</v>
      </c>
      <c r="E192" s="206" t="s">
        <v>1254</v>
      </c>
      <c r="F192" s="207" t="s">
        <v>1255</v>
      </c>
      <c r="G192" s="208" t="s">
        <v>159</v>
      </c>
      <c r="H192" s="209">
        <v>14.445</v>
      </c>
      <c r="I192" s="210"/>
      <c r="J192" s="211">
        <f>ROUND(I192*H192,2)</f>
        <v>0</v>
      </c>
      <c r="K192" s="212"/>
      <c r="L192" s="40"/>
      <c r="M192" s="213" t="s">
        <v>1</v>
      </c>
      <c r="N192" s="214" t="s">
        <v>40</v>
      </c>
      <c r="O192" s="72"/>
      <c r="P192" s="215">
        <f>O192*H192</f>
        <v>0</v>
      </c>
      <c r="Q192" s="215">
        <v>0</v>
      </c>
      <c r="R192" s="215">
        <f>Q192*H192</f>
        <v>0</v>
      </c>
      <c r="S192" s="215">
        <v>1.8</v>
      </c>
      <c r="T192" s="216">
        <f>S192*H192</f>
        <v>26.001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17" t="s">
        <v>160</v>
      </c>
      <c r="AT192" s="217" t="s">
        <v>156</v>
      </c>
      <c r="AU192" s="217" t="s">
        <v>85</v>
      </c>
      <c r="AY192" s="18" t="s">
        <v>153</v>
      </c>
      <c r="BE192" s="218">
        <f>IF(N192="základní",J192,0)</f>
        <v>0</v>
      </c>
      <c r="BF192" s="218">
        <f>IF(N192="snížená",J192,0)</f>
        <v>0</v>
      </c>
      <c r="BG192" s="218">
        <f>IF(N192="zákl. přenesená",J192,0)</f>
        <v>0</v>
      </c>
      <c r="BH192" s="218">
        <f>IF(N192="sníž. přenesená",J192,0)</f>
        <v>0</v>
      </c>
      <c r="BI192" s="218">
        <f>IF(N192="nulová",J192,0)</f>
        <v>0</v>
      </c>
      <c r="BJ192" s="18" t="s">
        <v>83</v>
      </c>
      <c r="BK192" s="218">
        <f>ROUND(I192*H192,2)</f>
        <v>0</v>
      </c>
      <c r="BL192" s="18" t="s">
        <v>160</v>
      </c>
      <c r="BM192" s="217" t="s">
        <v>1256</v>
      </c>
    </row>
    <row r="193" spans="2:51" s="13" customFormat="1" ht="12">
      <c r="B193" s="219"/>
      <c r="C193" s="220"/>
      <c r="D193" s="221" t="s">
        <v>162</v>
      </c>
      <c r="E193" s="222" t="s">
        <v>1</v>
      </c>
      <c r="F193" s="223" t="s">
        <v>1257</v>
      </c>
      <c r="G193" s="220"/>
      <c r="H193" s="222" t="s">
        <v>1</v>
      </c>
      <c r="I193" s="224"/>
      <c r="J193" s="220"/>
      <c r="K193" s="220"/>
      <c r="L193" s="225"/>
      <c r="M193" s="226"/>
      <c r="N193" s="227"/>
      <c r="O193" s="227"/>
      <c r="P193" s="227"/>
      <c r="Q193" s="227"/>
      <c r="R193" s="227"/>
      <c r="S193" s="227"/>
      <c r="T193" s="228"/>
      <c r="AT193" s="229" t="s">
        <v>162</v>
      </c>
      <c r="AU193" s="229" t="s">
        <v>85</v>
      </c>
      <c r="AV193" s="13" t="s">
        <v>83</v>
      </c>
      <c r="AW193" s="13" t="s">
        <v>31</v>
      </c>
      <c r="AX193" s="13" t="s">
        <v>75</v>
      </c>
      <c r="AY193" s="229" t="s">
        <v>153</v>
      </c>
    </row>
    <row r="194" spans="2:51" s="13" customFormat="1" ht="12">
      <c r="B194" s="219"/>
      <c r="C194" s="220"/>
      <c r="D194" s="221" t="s">
        <v>162</v>
      </c>
      <c r="E194" s="222" t="s">
        <v>1</v>
      </c>
      <c r="F194" s="223" t="s">
        <v>1258</v>
      </c>
      <c r="G194" s="220"/>
      <c r="H194" s="222" t="s">
        <v>1</v>
      </c>
      <c r="I194" s="224"/>
      <c r="J194" s="220"/>
      <c r="K194" s="220"/>
      <c r="L194" s="225"/>
      <c r="M194" s="226"/>
      <c r="N194" s="227"/>
      <c r="O194" s="227"/>
      <c r="P194" s="227"/>
      <c r="Q194" s="227"/>
      <c r="R194" s="227"/>
      <c r="S194" s="227"/>
      <c r="T194" s="228"/>
      <c r="AT194" s="229" t="s">
        <v>162</v>
      </c>
      <c r="AU194" s="229" t="s">
        <v>85</v>
      </c>
      <c r="AV194" s="13" t="s">
        <v>83</v>
      </c>
      <c r="AW194" s="13" t="s">
        <v>31</v>
      </c>
      <c r="AX194" s="13" t="s">
        <v>75</v>
      </c>
      <c r="AY194" s="229" t="s">
        <v>153</v>
      </c>
    </row>
    <row r="195" spans="2:51" s="14" customFormat="1" ht="22.5">
      <c r="B195" s="230"/>
      <c r="C195" s="231"/>
      <c r="D195" s="221" t="s">
        <v>162</v>
      </c>
      <c r="E195" s="232" t="s">
        <v>1</v>
      </c>
      <c r="F195" s="233" t="s">
        <v>1259</v>
      </c>
      <c r="G195" s="231"/>
      <c r="H195" s="234">
        <v>11.057</v>
      </c>
      <c r="I195" s="235"/>
      <c r="J195" s="231"/>
      <c r="K195" s="231"/>
      <c r="L195" s="236"/>
      <c r="M195" s="237"/>
      <c r="N195" s="238"/>
      <c r="O195" s="238"/>
      <c r="P195" s="238"/>
      <c r="Q195" s="238"/>
      <c r="R195" s="238"/>
      <c r="S195" s="238"/>
      <c r="T195" s="239"/>
      <c r="AT195" s="240" t="s">
        <v>162</v>
      </c>
      <c r="AU195" s="240" t="s">
        <v>85</v>
      </c>
      <c r="AV195" s="14" t="s">
        <v>85</v>
      </c>
      <c r="AW195" s="14" t="s">
        <v>31</v>
      </c>
      <c r="AX195" s="14" t="s">
        <v>75</v>
      </c>
      <c r="AY195" s="240" t="s">
        <v>153</v>
      </c>
    </row>
    <row r="196" spans="2:51" s="13" customFormat="1" ht="12">
      <c r="B196" s="219"/>
      <c r="C196" s="220"/>
      <c r="D196" s="221" t="s">
        <v>162</v>
      </c>
      <c r="E196" s="222" t="s">
        <v>1</v>
      </c>
      <c r="F196" s="223" t="s">
        <v>1260</v>
      </c>
      <c r="G196" s="220"/>
      <c r="H196" s="222" t="s">
        <v>1</v>
      </c>
      <c r="I196" s="224"/>
      <c r="J196" s="220"/>
      <c r="K196" s="220"/>
      <c r="L196" s="225"/>
      <c r="M196" s="226"/>
      <c r="N196" s="227"/>
      <c r="O196" s="227"/>
      <c r="P196" s="227"/>
      <c r="Q196" s="227"/>
      <c r="R196" s="227"/>
      <c r="S196" s="227"/>
      <c r="T196" s="228"/>
      <c r="AT196" s="229" t="s">
        <v>162</v>
      </c>
      <c r="AU196" s="229" t="s">
        <v>85</v>
      </c>
      <c r="AV196" s="13" t="s">
        <v>83</v>
      </c>
      <c r="AW196" s="13" t="s">
        <v>31</v>
      </c>
      <c r="AX196" s="13" t="s">
        <v>75</v>
      </c>
      <c r="AY196" s="229" t="s">
        <v>153</v>
      </c>
    </row>
    <row r="197" spans="2:51" s="14" customFormat="1" ht="12">
      <c r="B197" s="230"/>
      <c r="C197" s="231"/>
      <c r="D197" s="221" t="s">
        <v>162</v>
      </c>
      <c r="E197" s="232" t="s">
        <v>1</v>
      </c>
      <c r="F197" s="233" t="s">
        <v>1261</v>
      </c>
      <c r="G197" s="231"/>
      <c r="H197" s="234">
        <v>1.721</v>
      </c>
      <c r="I197" s="235"/>
      <c r="J197" s="231"/>
      <c r="K197" s="231"/>
      <c r="L197" s="236"/>
      <c r="M197" s="237"/>
      <c r="N197" s="238"/>
      <c r="O197" s="238"/>
      <c r="P197" s="238"/>
      <c r="Q197" s="238"/>
      <c r="R197" s="238"/>
      <c r="S197" s="238"/>
      <c r="T197" s="239"/>
      <c r="AT197" s="240" t="s">
        <v>162</v>
      </c>
      <c r="AU197" s="240" t="s">
        <v>85</v>
      </c>
      <c r="AV197" s="14" t="s">
        <v>85</v>
      </c>
      <c r="AW197" s="14" t="s">
        <v>31</v>
      </c>
      <c r="AX197" s="14" t="s">
        <v>75</v>
      </c>
      <c r="AY197" s="240" t="s">
        <v>153</v>
      </c>
    </row>
    <row r="198" spans="2:51" s="13" customFormat="1" ht="12">
      <c r="B198" s="219"/>
      <c r="C198" s="220"/>
      <c r="D198" s="221" t="s">
        <v>162</v>
      </c>
      <c r="E198" s="222" t="s">
        <v>1</v>
      </c>
      <c r="F198" s="223" t="s">
        <v>1262</v>
      </c>
      <c r="G198" s="220"/>
      <c r="H198" s="222" t="s">
        <v>1</v>
      </c>
      <c r="I198" s="224"/>
      <c r="J198" s="220"/>
      <c r="K198" s="220"/>
      <c r="L198" s="225"/>
      <c r="M198" s="226"/>
      <c r="N198" s="227"/>
      <c r="O198" s="227"/>
      <c r="P198" s="227"/>
      <c r="Q198" s="227"/>
      <c r="R198" s="227"/>
      <c r="S198" s="227"/>
      <c r="T198" s="228"/>
      <c r="AT198" s="229" t="s">
        <v>162</v>
      </c>
      <c r="AU198" s="229" t="s">
        <v>85</v>
      </c>
      <c r="AV198" s="13" t="s">
        <v>83</v>
      </c>
      <c r="AW198" s="13" t="s">
        <v>31</v>
      </c>
      <c r="AX198" s="13" t="s">
        <v>75</v>
      </c>
      <c r="AY198" s="229" t="s">
        <v>153</v>
      </c>
    </row>
    <row r="199" spans="2:51" s="14" customFormat="1" ht="12">
      <c r="B199" s="230"/>
      <c r="C199" s="231"/>
      <c r="D199" s="221" t="s">
        <v>162</v>
      </c>
      <c r="E199" s="232" t="s">
        <v>1</v>
      </c>
      <c r="F199" s="233" t="s">
        <v>1263</v>
      </c>
      <c r="G199" s="231"/>
      <c r="H199" s="234">
        <v>1.667</v>
      </c>
      <c r="I199" s="235"/>
      <c r="J199" s="231"/>
      <c r="K199" s="231"/>
      <c r="L199" s="236"/>
      <c r="M199" s="237"/>
      <c r="N199" s="238"/>
      <c r="O199" s="238"/>
      <c r="P199" s="238"/>
      <c r="Q199" s="238"/>
      <c r="R199" s="238"/>
      <c r="S199" s="238"/>
      <c r="T199" s="239"/>
      <c r="AT199" s="240" t="s">
        <v>162</v>
      </c>
      <c r="AU199" s="240" t="s">
        <v>85</v>
      </c>
      <c r="AV199" s="14" t="s">
        <v>85</v>
      </c>
      <c r="AW199" s="14" t="s">
        <v>31</v>
      </c>
      <c r="AX199" s="14" t="s">
        <v>75</v>
      </c>
      <c r="AY199" s="240" t="s">
        <v>153</v>
      </c>
    </row>
    <row r="200" spans="2:51" s="15" customFormat="1" ht="12">
      <c r="B200" s="241"/>
      <c r="C200" s="242"/>
      <c r="D200" s="221" t="s">
        <v>162</v>
      </c>
      <c r="E200" s="243" t="s">
        <v>1</v>
      </c>
      <c r="F200" s="244" t="s">
        <v>169</v>
      </c>
      <c r="G200" s="242"/>
      <c r="H200" s="245">
        <v>14.445</v>
      </c>
      <c r="I200" s="246"/>
      <c r="J200" s="242"/>
      <c r="K200" s="242"/>
      <c r="L200" s="247"/>
      <c r="M200" s="248"/>
      <c r="N200" s="249"/>
      <c r="O200" s="249"/>
      <c r="P200" s="249"/>
      <c r="Q200" s="249"/>
      <c r="R200" s="249"/>
      <c r="S200" s="249"/>
      <c r="T200" s="250"/>
      <c r="AT200" s="251" t="s">
        <v>162</v>
      </c>
      <c r="AU200" s="251" t="s">
        <v>85</v>
      </c>
      <c r="AV200" s="15" t="s">
        <v>160</v>
      </c>
      <c r="AW200" s="15" t="s">
        <v>31</v>
      </c>
      <c r="AX200" s="15" t="s">
        <v>83</v>
      </c>
      <c r="AY200" s="251" t="s">
        <v>153</v>
      </c>
    </row>
    <row r="201" spans="1:65" s="2" customFormat="1" ht="21.75" customHeight="1">
      <c r="A201" s="35"/>
      <c r="B201" s="36"/>
      <c r="C201" s="205" t="s">
        <v>273</v>
      </c>
      <c r="D201" s="205" t="s">
        <v>156</v>
      </c>
      <c r="E201" s="206" t="s">
        <v>1264</v>
      </c>
      <c r="F201" s="207" t="s">
        <v>1265</v>
      </c>
      <c r="G201" s="208" t="s">
        <v>187</v>
      </c>
      <c r="H201" s="209">
        <v>91.307</v>
      </c>
      <c r="I201" s="210"/>
      <c r="J201" s="211">
        <f>ROUND(I201*H201,2)</f>
        <v>0</v>
      </c>
      <c r="K201" s="212"/>
      <c r="L201" s="40"/>
      <c r="M201" s="213" t="s">
        <v>1</v>
      </c>
      <c r="N201" s="214" t="s">
        <v>40</v>
      </c>
      <c r="O201" s="72"/>
      <c r="P201" s="215">
        <f>O201*H201</f>
        <v>0</v>
      </c>
      <c r="Q201" s="215">
        <v>0</v>
      </c>
      <c r="R201" s="215">
        <f>Q201*H201</f>
        <v>0</v>
      </c>
      <c r="S201" s="215">
        <v>0.09</v>
      </c>
      <c r="T201" s="216">
        <f>S201*H201</f>
        <v>8.21763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17" t="s">
        <v>160</v>
      </c>
      <c r="AT201" s="217" t="s">
        <v>156</v>
      </c>
      <c r="AU201" s="217" t="s">
        <v>85</v>
      </c>
      <c r="AY201" s="18" t="s">
        <v>153</v>
      </c>
      <c r="BE201" s="218">
        <f>IF(N201="základní",J201,0)</f>
        <v>0</v>
      </c>
      <c r="BF201" s="218">
        <f>IF(N201="snížená",J201,0)</f>
        <v>0</v>
      </c>
      <c r="BG201" s="218">
        <f>IF(N201="zákl. přenesená",J201,0)</f>
        <v>0</v>
      </c>
      <c r="BH201" s="218">
        <f>IF(N201="sníž. přenesená",J201,0)</f>
        <v>0</v>
      </c>
      <c r="BI201" s="218">
        <f>IF(N201="nulová",J201,0)</f>
        <v>0</v>
      </c>
      <c r="BJ201" s="18" t="s">
        <v>83</v>
      </c>
      <c r="BK201" s="218">
        <f>ROUND(I201*H201,2)</f>
        <v>0</v>
      </c>
      <c r="BL201" s="18" t="s">
        <v>160</v>
      </c>
      <c r="BM201" s="217" t="s">
        <v>1266</v>
      </c>
    </row>
    <row r="202" spans="2:51" s="13" customFormat="1" ht="22.5">
      <c r="B202" s="219"/>
      <c r="C202" s="220"/>
      <c r="D202" s="221" t="s">
        <v>162</v>
      </c>
      <c r="E202" s="222" t="s">
        <v>1</v>
      </c>
      <c r="F202" s="223" t="s">
        <v>1267</v>
      </c>
      <c r="G202" s="220"/>
      <c r="H202" s="222" t="s">
        <v>1</v>
      </c>
      <c r="I202" s="224"/>
      <c r="J202" s="220"/>
      <c r="K202" s="220"/>
      <c r="L202" s="225"/>
      <c r="M202" s="226"/>
      <c r="N202" s="227"/>
      <c r="O202" s="227"/>
      <c r="P202" s="227"/>
      <c r="Q202" s="227"/>
      <c r="R202" s="227"/>
      <c r="S202" s="227"/>
      <c r="T202" s="228"/>
      <c r="AT202" s="229" t="s">
        <v>162</v>
      </c>
      <c r="AU202" s="229" t="s">
        <v>85</v>
      </c>
      <c r="AV202" s="13" t="s">
        <v>83</v>
      </c>
      <c r="AW202" s="13" t="s">
        <v>31</v>
      </c>
      <c r="AX202" s="13" t="s">
        <v>75</v>
      </c>
      <c r="AY202" s="229" t="s">
        <v>153</v>
      </c>
    </row>
    <row r="203" spans="2:51" s="13" customFormat="1" ht="12">
      <c r="B203" s="219"/>
      <c r="C203" s="220"/>
      <c r="D203" s="221" t="s">
        <v>162</v>
      </c>
      <c r="E203" s="222" t="s">
        <v>1</v>
      </c>
      <c r="F203" s="223" t="s">
        <v>1268</v>
      </c>
      <c r="G203" s="220"/>
      <c r="H203" s="222" t="s">
        <v>1</v>
      </c>
      <c r="I203" s="224"/>
      <c r="J203" s="220"/>
      <c r="K203" s="220"/>
      <c r="L203" s="225"/>
      <c r="M203" s="226"/>
      <c r="N203" s="227"/>
      <c r="O203" s="227"/>
      <c r="P203" s="227"/>
      <c r="Q203" s="227"/>
      <c r="R203" s="227"/>
      <c r="S203" s="227"/>
      <c r="T203" s="228"/>
      <c r="AT203" s="229" t="s">
        <v>162</v>
      </c>
      <c r="AU203" s="229" t="s">
        <v>85</v>
      </c>
      <c r="AV203" s="13" t="s">
        <v>83</v>
      </c>
      <c r="AW203" s="13" t="s">
        <v>31</v>
      </c>
      <c r="AX203" s="13" t="s">
        <v>75</v>
      </c>
      <c r="AY203" s="229" t="s">
        <v>153</v>
      </c>
    </row>
    <row r="204" spans="2:51" s="14" customFormat="1" ht="12">
      <c r="B204" s="230"/>
      <c r="C204" s="231"/>
      <c r="D204" s="221" t="s">
        <v>162</v>
      </c>
      <c r="E204" s="232" t="s">
        <v>1</v>
      </c>
      <c r="F204" s="233" t="s">
        <v>1269</v>
      </c>
      <c r="G204" s="231"/>
      <c r="H204" s="234">
        <v>15.435</v>
      </c>
      <c r="I204" s="235"/>
      <c r="J204" s="231"/>
      <c r="K204" s="231"/>
      <c r="L204" s="236"/>
      <c r="M204" s="237"/>
      <c r="N204" s="238"/>
      <c r="O204" s="238"/>
      <c r="P204" s="238"/>
      <c r="Q204" s="238"/>
      <c r="R204" s="238"/>
      <c r="S204" s="238"/>
      <c r="T204" s="239"/>
      <c r="AT204" s="240" t="s">
        <v>162</v>
      </c>
      <c r="AU204" s="240" t="s">
        <v>85</v>
      </c>
      <c r="AV204" s="14" t="s">
        <v>85</v>
      </c>
      <c r="AW204" s="14" t="s">
        <v>31</v>
      </c>
      <c r="AX204" s="14" t="s">
        <v>75</v>
      </c>
      <c r="AY204" s="240" t="s">
        <v>153</v>
      </c>
    </row>
    <row r="205" spans="2:51" s="13" customFormat="1" ht="12">
      <c r="B205" s="219"/>
      <c r="C205" s="220"/>
      <c r="D205" s="221" t="s">
        <v>162</v>
      </c>
      <c r="E205" s="222" t="s">
        <v>1</v>
      </c>
      <c r="F205" s="223" t="s">
        <v>1243</v>
      </c>
      <c r="G205" s="220"/>
      <c r="H205" s="222" t="s">
        <v>1</v>
      </c>
      <c r="I205" s="224"/>
      <c r="J205" s="220"/>
      <c r="K205" s="220"/>
      <c r="L205" s="225"/>
      <c r="M205" s="226"/>
      <c r="N205" s="227"/>
      <c r="O205" s="227"/>
      <c r="P205" s="227"/>
      <c r="Q205" s="227"/>
      <c r="R205" s="227"/>
      <c r="S205" s="227"/>
      <c r="T205" s="228"/>
      <c r="AT205" s="229" t="s">
        <v>162</v>
      </c>
      <c r="AU205" s="229" t="s">
        <v>85</v>
      </c>
      <c r="AV205" s="13" t="s">
        <v>83</v>
      </c>
      <c r="AW205" s="13" t="s">
        <v>31</v>
      </c>
      <c r="AX205" s="13" t="s">
        <v>75</v>
      </c>
      <c r="AY205" s="229" t="s">
        <v>153</v>
      </c>
    </row>
    <row r="206" spans="2:51" s="14" customFormat="1" ht="22.5">
      <c r="B206" s="230"/>
      <c r="C206" s="231"/>
      <c r="D206" s="221" t="s">
        <v>162</v>
      </c>
      <c r="E206" s="232" t="s">
        <v>1</v>
      </c>
      <c r="F206" s="233" t="s">
        <v>1270</v>
      </c>
      <c r="G206" s="231"/>
      <c r="H206" s="234">
        <v>57.855</v>
      </c>
      <c r="I206" s="235"/>
      <c r="J206" s="231"/>
      <c r="K206" s="231"/>
      <c r="L206" s="236"/>
      <c r="M206" s="237"/>
      <c r="N206" s="238"/>
      <c r="O206" s="238"/>
      <c r="P206" s="238"/>
      <c r="Q206" s="238"/>
      <c r="R206" s="238"/>
      <c r="S206" s="238"/>
      <c r="T206" s="239"/>
      <c r="AT206" s="240" t="s">
        <v>162</v>
      </c>
      <c r="AU206" s="240" t="s">
        <v>85</v>
      </c>
      <c r="AV206" s="14" t="s">
        <v>85</v>
      </c>
      <c r="AW206" s="14" t="s">
        <v>31</v>
      </c>
      <c r="AX206" s="14" t="s">
        <v>75</v>
      </c>
      <c r="AY206" s="240" t="s">
        <v>153</v>
      </c>
    </row>
    <row r="207" spans="2:51" s="14" customFormat="1" ht="12">
      <c r="B207" s="230"/>
      <c r="C207" s="231"/>
      <c r="D207" s="221" t="s">
        <v>162</v>
      </c>
      <c r="E207" s="232" t="s">
        <v>1</v>
      </c>
      <c r="F207" s="233" t="s">
        <v>1271</v>
      </c>
      <c r="G207" s="231"/>
      <c r="H207" s="234">
        <v>18.017</v>
      </c>
      <c r="I207" s="235"/>
      <c r="J207" s="231"/>
      <c r="K207" s="231"/>
      <c r="L207" s="236"/>
      <c r="M207" s="237"/>
      <c r="N207" s="238"/>
      <c r="O207" s="238"/>
      <c r="P207" s="238"/>
      <c r="Q207" s="238"/>
      <c r="R207" s="238"/>
      <c r="S207" s="238"/>
      <c r="T207" s="239"/>
      <c r="AT207" s="240" t="s">
        <v>162</v>
      </c>
      <c r="AU207" s="240" t="s">
        <v>85</v>
      </c>
      <c r="AV207" s="14" t="s">
        <v>85</v>
      </c>
      <c r="AW207" s="14" t="s">
        <v>31</v>
      </c>
      <c r="AX207" s="14" t="s">
        <v>75</v>
      </c>
      <c r="AY207" s="240" t="s">
        <v>153</v>
      </c>
    </row>
    <row r="208" spans="2:51" s="15" customFormat="1" ht="12">
      <c r="B208" s="241"/>
      <c r="C208" s="242"/>
      <c r="D208" s="221" t="s">
        <v>162</v>
      </c>
      <c r="E208" s="243" t="s">
        <v>1</v>
      </c>
      <c r="F208" s="244" t="s">
        <v>169</v>
      </c>
      <c r="G208" s="242"/>
      <c r="H208" s="245">
        <v>91.307</v>
      </c>
      <c r="I208" s="246"/>
      <c r="J208" s="242"/>
      <c r="K208" s="242"/>
      <c r="L208" s="247"/>
      <c r="M208" s="248"/>
      <c r="N208" s="249"/>
      <c r="O208" s="249"/>
      <c r="P208" s="249"/>
      <c r="Q208" s="249"/>
      <c r="R208" s="249"/>
      <c r="S208" s="249"/>
      <c r="T208" s="250"/>
      <c r="AT208" s="251" t="s">
        <v>162</v>
      </c>
      <c r="AU208" s="251" t="s">
        <v>85</v>
      </c>
      <c r="AV208" s="15" t="s">
        <v>160</v>
      </c>
      <c r="AW208" s="15" t="s">
        <v>31</v>
      </c>
      <c r="AX208" s="15" t="s">
        <v>83</v>
      </c>
      <c r="AY208" s="251" t="s">
        <v>153</v>
      </c>
    </row>
    <row r="209" spans="1:65" s="2" customFormat="1" ht="21.75" customHeight="1">
      <c r="A209" s="35"/>
      <c r="B209" s="36"/>
      <c r="C209" s="205" t="s">
        <v>294</v>
      </c>
      <c r="D209" s="205" t="s">
        <v>156</v>
      </c>
      <c r="E209" s="206" t="s">
        <v>1272</v>
      </c>
      <c r="F209" s="207" t="s">
        <v>1273</v>
      </c>
      <c r="G209" s="208" t="s">
        <v>159</v>
      </c>
      <c r="H209" s="209">
        <v>27.03</v>
      </c>
      <c r="I209" s="210"/>
      <c r="J209" s="211">
        <f>ROUND(I209*H209,2)</f>
        <v>0</v>
      </c>
      <c r="K209" s="212"/>
      <c r="L209" s="40"/>
      <c r="M209" s="213" t="s">
        <v>1</v>
      </c>
      <c r="N209" s="214" t="s">
        <v>40</v>
      </c>
      <c r="O209" s="72"/>
      <c r="P209" s="215">
        <f>O209*H209</f>
        <v>0</v>
      </c>
      <c r="Q209" s="215">
        <v>0</v>
      </c>
      <c r="R209" s="215">
        <f>Q209*H209</f>
        <v>0</v>
      </c>
      <c r="S209" s="215">
        <v>0</v>
      </c>
      <c r="T209" s="216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17" t="s">
        <v>160</v>
      </c>
      <c r="AT209" s="217" t="s">
        <v>156</v>
      </c>
      <c r="AU209" s="217" t="s">
        <v>85</v>
      </c>
      <c r="AY209" s="18" t="s">
        <v>153</v>
      </c>
      <c r="BE209" s="218">
        <f>IF(N209="základní",J209,0)</f>
        <v>0</v>
      </c>
      <c r="BF209" s="218">
        <f>IF(N209="snížená",J209,0)</f>
        <v>0</v>
      </c>
      <c r="BG209" s="218">
        <f>IF(N209="zákl. přenesená",J209,0)</f>
        <v>0</v>
      </c>
      <c r="BH209" s="218">
        <f>IF(N209="sníž. přenesená",J209,0)</f>
        <v>0</v>
      </c>
      <c r="BI209" s="218">
        <f>IF(N209="nulová",J209,0)</f>
        <v>0</v>
      </c>
      <c r="BJ209" s="18" t="s">
        <v>83</v>
      </c>
      <c r="BK209" s="218">
        <f>ROUND(I209*H209,2)</f>
        <v>0</v>
      </c>
      <c r="BL209" s="18" t="s">
        <v>160</v>
      </c>
      <c r="BM209" s="217" t="s">
        <v>1274</v>
      </c>
    </row>
    <row r="210" spans="2:51" s="13" customFormat="1" ht="12">
      <c r="B210" s="219"/>
      <c r="C210" s="220"/>
      <c r="D210" s="221" t="s">
        <v>162</v>
      </c>
      <c r="E210" s="222" t="s">
        <v>1</v>
      </c>
      <c r="F210" s="223" t="s">
        <v>1275</v>
      </c>
      <c r="G210" s="220"/>
      <c r="H210" s="222" t="s">
        <v>1</v>
      </c>
      <c r="I210" s="224"/>
      <c r="J210" s="220"/>
      <c r="K210" s="220"/>
      <c r="L210" s="225"/>
      <c r="M210" s="226"/>
      <c r="N210" s="227"/>
      <c r="O210" s="227"/>
      <c r="P210" s="227"/>
      <c r="Q210" s="227"/>
      <c r="R210" s="227"/>
      <c r="S210" s="227"/>
      <c r="T210" s="228"/>
      <c r="AT210" s="229" t="s">
        <v>162</v>
      </c>
      <c r="AU210" s="229" t="s">
        <v>85</v>
      </c>
      <c r="AV210" s="13" t="s">
        <v>83</v>
      </c>
      <c r="AW210" s="13" t="s">
        <v>31</v>
      </c>
      <c r="AX210" s="13" t="s">
        <v>75</v>
      </c>
      <c r="AY210" s="229" t="s">
        <v>153</v>
      </c>
    </row>
    <row r="211" spans="2:51" s="13" customFormat="1" ht="12">
      <c r="B211" s="219"/>
      <c r="C211" s="220"/>
      <c r="D211" s="221" t="s">
        <v>162</v>
      </c>
      <c r="E211" s="222" t="s">
        <v>1</v>
      </c>
      <c r="F211" s="223" t="s">
        <v>1243</v>
      </c>
      <c r="G211" s="220"/>
      <c r="H211" s="222" t="s">
        <v>1</v>
      </c>
      <c r="I211" s="224"/>
      <c r="J211" s="220"/>
      <c r="K211" s="220"/>
      <c r="L211" s="225"/>
      <c r="M211" s="226"/>
      <c r="N211" s="227"/>
      <c r="O211" s="227"/>
      <c r="P211" s="227"/>
      <c r="Q211" s="227"/>
      <c r="R211" s="227"/>
      <c r="S211" s="227"/>
      <c r="T211" s="228"/>
      <c r="AT211" s="229" t="s">
        <v>162</v>
      </c>
      <c r="AU211" s="229" t="s">
        <v>85</v>
      </c>
      <c r="AV211" s="13" t="s">
        <v>83</v>
      </c>
      <c r="AW211" s="13" t="s">
        <v>31</v>
      </c>
      <c r="AX211" s="13" t="s">
        <v>75</v>
      </c>
      <c r="AY211" s="229" t="s">
        <v>153</v>
      </c>
    </row>
    <row r="212" spans="2:51" s="13" customFormat="1" ht="12">
      <c r="B212" s="219"/>
      <c r="C212" s="220"/>
      <c r="D212" s="221" t="s">
        <v>162</v>
      </c>
      <c r="E212" s="222" t="s">
        <v>1</v>
      </c>
      <c r="F212" s="223" t="s">
        <v>1276</v>
      </c>
      <c r="G212" s="220"/>
      <c r="H212" s="222" t="s">
        <v>1</v>
      </c>
      <c r="I212" s="224"/>
      <c r="J212" s="220"/>
      <c r="K212" s="220"/>
      <c r="L212" s="225"/>
      <c r="M212" s="226"/>
      <c r="N212" s="227"/>
      <c r="O212" s="227"/>
      <c r="P212" s="227"/>
      <c r="Q212" s="227"/>
      <c r="R212" s="227"/>
      <c r="S212" s="227"/>
      <c r="T212" s="228"/>
      <c r="AT212" s="229" t="s">
        <v>162</v>
      </c>
      <c r="AU212" s="229" t="s">
        <v>85</v>
      </c>
      <c r="AV212" s="13" t="s">
        <v>83</v>
      </c>
      <c r="AW212" s="13" t="s">
        <v>31</v>
      </c>
      <c r="AX212" s="13" t="s">
        <v>75</v>
      </c>
      <c r="AY212" s="229" t="s">
        <v>153</v>
      </c>
    </row>
    <row r="213" spans="2:51" s="14" customFormat="1" ht="22.5">
      <c r="B213" s="230"/>
      <c r="C213" s="231"/>
      <c r="D213" s="221" t="s">
        <v>162</v>
      </c>
      <c r="E213" s="232" t="s">
        <v>1</v>
      </c>
      <c r="F213" s="233" t="s">
        <v>1277</v>
      </c>
      <c r="G213" s="231"/>
      <c r="H213" s="234">
        <v>21.985</v>
      </c>
      <c r="I213" s="235"/>
      <c r="J213" s="231"/>
      <c r="K213" s="231"/>
      <c r="L213" s="236"/>
      <c r="M213" s="237"/>
      <c r="N213" s="238"/>
      <c r="O213" s="238"/>
      <c r="P213" s="238"/>
      <c r="Q213" s="238"/>
      <c r="R213" s="238"/>
      <c r="S213" s="238"/>
      <c r="T213" s="239"/>
      <c r="AT213" s="240" t="s">
        <v>162</v>
      </c>
      <c r="AU213" s="240" t="s">
        <v>85</v>
      </c>
      <c r="AV213" s="14" t="s">
        <v>85</v>
      </c>
      <c r="AW213" s="14" t="s">
        <v>31</v>
      </c>
      <c r="AX213" s="14" t="s">
        <v>75</v>
      </c>
      <c r="AY213" s="240" t="s">
        <v>153</v>
      </c>
    </row>
    <row r="214" spans="2:51" s="13" customFormat="1" ht="12">
      <c r="B214" s="219"/>
      <c r="C214" s="220"/>
      <c r="D214" s="221" t="s">
        <v>162</v>
      </c>
      <c r="E214" s="222" t="s">
        <v>1</v>
      </c>
      <c r="F214" s="223" t="s">
        <v>1278</v>
      </c>
      <c r="G214" s="220"/>
      <c r="H214" s="222" t="s">
        <v>1</v>
      </c>
      <c r="I214" s="224"/>
      <c r="J214" s="220"/>
      <c r="K214" s="220"/>
      <c r="L214" s="225"/>
      <c r="M214" s="226"/>
      <c r="N214" s="227"/>
      <c r="O214" s="227"/>
      <c r="P214" s="227"/>
      <c r="Q214" s="227"/>
      <c r="R214" s="227"/>
      <c r="S214" s="227"/>
      <c r="T214" s="228"/>
      <c r="AT214" s="229" t="s">
        <v>162</v>
      </c>
      <c r="AU214" s="229" t="s">
        <v>85</v>
      </c>
      <c r="AV214" s="13" t="s">
        <v>83</v>
      </c>
      <c r="AW214" s="13" t="s">
        <v>31</v>
      </c>
      <c r="AX214" s="13" t="s">
        <v>75</v>
      </c>
      <c r="AY214" s="229" t="s">
        <v>153</v>
      </c>
    </row>
    <row r="215" spans="2:51" s="14" customFormat="1" ht="12">
      <c r="B215" s="230"/>
      <c r="C215" s="231"/>
      <c r="D215" s="221" t="s">
        <v>162</v>
      </c>
      <c r="E215" s="232" t="s">
        <v>1</v>
      </c>
      <c r="F215" s="233" t="s">
        <v>1279</v>
      </c>
      <c r="G215" s="231"/>
      <c r="H215" s="234">
        <v>5.045</v>
      </c>
      <c r="I215" s="235"/>
      <c r="J215" s="231"/>
      <c r="K215" s="231"/>
      <c r="L215" s="236"/>
      <c r="M215" s="237"/>
      <c r="N215" s="238"/>
      <c r="O215" s="238"/>
      <c r="P215" s="238"/>
      <c r="Q215" s="238"/>
      <c r="R215" s="238"/>
      <c r="S215" s="238"/>
      <c r="T215" s="239"/>
      <c r="AT215" s="240" t="s">
        <v>162</v>
      </c>
      <c r="AU215" s="240" t="s">
        <v>85</v>
      </c>
      <c r="AV215" s="14" t="s">
        <v>85</v>
      </c>
      <c r="AW215" s="14" t="s">
        <v>31</v>
      </c>
      <c r="AX215" s="14" t="s">
        <v>75</v>
      </c>
      <c r="AY215" s="240" t="s">
        <v>153</v>
      </c>
    </row>
    <row r="216" spans="2:51" s="15" customFormat="1" ht="12">
      <c r="B216" s="241"/>
      <c r="C216" s="242"/>
      <c r="D216" s="221" t="s">
        <v>162</v>
      </c>
      <c r="E216" s="243" t="s">
        <v>1</v>
      </c>
      <c r="F216" s="244" t="s">
        <v>169</v>
      </c>
      <c r="G216" s="242"/>
      <c r="H216" s="245">
        <v>27.03</v>
      </c>
      <c r="I216" s="246"/>
      <c r="J216" s="242"/>
      <c r="K216" s="242"/>
      <c r="L216" s="247"/>
      <c r="M216" s="248"/>
      <c r="N216" s="249"/>
      <c r="O216" s="249"/>
      <c r="P216" s="249"/>
      <c r="Q216" s="249"/>
      <c r="R216" s="249"/>
      <c r="S216" s="249"/>
      <c r="T216" s="250"/>
      <c r="AT216" s="251" t="s">
        <v>162</v>
      </c>
      <c r="AU216" s="251" t="s">
        <v>85</v>
      </c>
      <c r="AV216" s="15" t="s">
        <v>160</v>
      </c>
      <c r="AW216" s="15" t="s">
        <v>31</v>
      </c>
      <c r="AX216" s="15" t="s">
        <v>83</v>
      </c>
      <c r="AY216" s="251" t="s">
        <v>153</v>
      </c>
    </row>
    <row r="217" spans="2:63" s="12" customFormat="1" ht="22.9" customHeight="1">
      <c r="B217" s="189"/>
      <c r="C217" s="190"/>
      <c r="D217" s="191" t="s">
        <v>74</v>
      </c>
      <c r="E217" s="203" t="s">
        <v>686</v>
      </c>
      <c r="F217" s="203" t="s">
        <v>687</v>
      </c>
      <c r="G217" s="190"/>
      <c r="H217" s="190"/>
      <c r="I217" s="193"/>
      <c r="J217" s="204">
        <f>BK217</f>
        <v>0</v>
      </c>
      <c r="K217" s="190"/>
      <c r="L217" s="195"/>
      <c r="M217" s="196"/>
      <c r="N217" s="197"/>
      <c r="O217" s="197"/>
      <c r="P217" s="198">
        <f>SUM(P218:P222)</f>
        <v>0</v>
      </c>
      <c r="Q217" s="197"/>
      <c r="R217" s="198">
        <f>SUM(R218:R222)</f>
        <v>0</v>
      </c>
      <c r="S217" s="197"/>
      <c r="T217" s="199">
        <f>SUM(T218:T222)</f>
        <v>0</v>
      </c>
      <c r="AR217" s="200" t="s">
        <v>83</v>
      </c>
      <c r="AT217" s="201" t="s">
        <v>74</v>
      </c>
      <c r="AU217" s="201" t="s">
        <v>83</v>
      </c>
      <c r="AY217" s="200" t="s">
        <v>153</v>
      </c>
      <c r="BK217" s="202">
        <f>SUM(BK218:BK222)</f>
        <v>0</v>
      </c>
    </row>
    <row r="218" spans="1:65" s="2" customFormat="1" ht="21.75" customHeight="1">
      <c r="A218" s="35"/>
      <c r="B218" s="36"/>
      <c r="C218" s="205" t="s">
        <v>8</v>
      </c>
      <c r="D218" s="205" t="s">
        <v>156</v>
      </c>
      <c r="E218" s="206" t="s">
        <v>689</v>
      </c>
      <c r="F218" s="207" t="s">
        <v>690</v>
      </c>
      <c r="G218" s="208" t="s">
        <v>172</v>
      </c>
      <c r="H218" s="209">
        <v>52.01</v>
      </c>
      <c r="I218" s="210"/>
      <c r="J218" s="211">
        <f>ROUND(I218*H218,2)</f>
        <v>0</v>
      </c>
      <c r="K218" s="212"/>
      <c r="L218" s="40"/>
      <c r="M218" s="213" t="s">
        <v>1</v>
      </c>
      <c r="N218" s="214" t="s">
        <v>40</v>
      </c>
      <c r="O218" s="72"/>
      <c r="P218" s="215">
        <f>O218*H218</f>
        <v>0</v>
      </c>
      <c r="Q218" s="215">
        <v>0</v>
      </c>
      <c r="R218" s="215">
        <f>Q218*H218</f>
        <v>0</v>
      </c>
      <c r="S218" s="215">
        <v>0</v>
      </c>
      <c r="T218" s="216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17" t="s">
        <v>160</v>
      </c>
      <c r="AT218" s="217" t="s">
        <v>156</v>
      </c>
      <c r="AU218" s="217" t="s">
        <v>85</v>
      </c>
      <c r="AY218" s="18" t="s">
        <v>153</v>
      </c>
      <c r="BE218" s="218">
        <f>IF(N218="základní",J218,0)</f>
        <v>0</v>
      </c>
      <c r="BF218" s="218">
        <f>IF(N218="snížená",J218,0)</f>
        <v>0</v>
      </c>
      <c r="BG218" s="218">
        <f>IF(N218="zákl. přenesená",J218,0)</f>
        <v>0</v>
      </c>
      <c r="BH218" s="218">
        <f>IF(N218="sníž. přenesená",J218,0)</f>
        <v>0</v>
      </c>
      <c r="BI218" s="218">
        <f>IF(N218="nulová",J218,0)</f>
        <v>0</v>
      </c>
      <c r="BJ218" s="18" t="s">
        <v>83</v>
      </c>
      <c r="BK218" s="218">
        <f>ROUND(I218*H218,2)</f>
        <v>0</v>
      </c>
      <c r="BL218" s="18" t="s">
        <v>160</v>
      </c>
      <c r="BM218" s="217" t="s">
        <v>1280</v>
      </c>
    </row>
    <row r="219" spans="1:65" s="2" customFormat="1" ht="21.75" customHeight="1">
      <c r="A219" s="35"/>
      <c r="B219" s="36"/>
      <c r="C219" s="205" t="s">
        <v>303</v>
      </c>
      <c r="D219" s="205" t="s">
        <v>156</v>
      </c>
      <c r="E219" s="206" t="s">
        <v>693</v>
      </c>
      <c r="F219" s="207" t="s">
        <v>694</v>
      </c>
      <c r="G219" s="208" t="s">
        <v>172</v>
      </c>
      <c r="H219" s="209">
        <v>52.01</v>
      </c>
      <c r="I219" s="210"/>
      <c r="J219" s="211">
        <f>ROUND(I219*H219,2)</f>
        <v>0</v>
      </c>
      <c r="K219" s="212"/>
      <c r="L219" s="40"/>
      <c r="M219" s="213" t="s">
        <v>1</v>
      </c>
      <c r="N219" s="214" t="s">
        <v>40</v>
      </c>
      <c r="O219" s="72"/>
      <c r="P219" s="215">
        <f>O219*H219</f>
        <v>0</v>
      </c>
      <c r="Q219" s="215">
        <v>0</v>
      </c>
      <c r="R219" s="215">
        <f>Q219*H219</f>
        <v>0</v>
      </c>
      <c r="S219" s="215">
        <v>0</v>
      </c>
      <c r="T219" s="216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17" t="s">
        <v>160</v>
      </c>
      <c r="AT219" s="217" t="s">
        <v>156</v>
      </c>
      <c r="AU219" s="217" t="s">
        <v>85</v>
      </c>
      <c r="AY219" s="18" t="s">
        <v>153</v>
      </c>
      <c r="BE219" s="218">
        <f>IF(N219="základní",J219,0)</f>
        <v>0</v>
      </c>
      <c r="BF219" s="218">
        <f>IF(N219="snížená",J219,0)</f>
        <v>0</v>
      </c>
      <c r="BG219" s="218">
        <f>IF(N219="zákl. přenesená",J219,0)</f>
        <v>0</v>
      </c>
      <c r="BH219" s="218">
        <f>IF(N219="sníž. přenesená",J219,0)</f>
        <v>0</v>
      </c>
      <c r="BI219" s="218">
        <f>IF(N219="nulová",J219,0)</f>
        <v>0</v>
      </c>
      <c r="BJ219" s="18" t="s">
        <v>83</v>
      </c>
      <c r="BK219" s="218">
        <f>ROUND(I219*H219,2)</f>
        <v>0</v>
      </c>
      <c r="BL219" s="18" t="s">
        <v>160</v>
      </c>
      <c r="BM219" s="217" t="s">
        <v>1281</v>
      </c>
    </row>
    <row r="220" spans="1:65" s="2" customFormat="1" ht="21.75" customHeight="1">
      <c r="A220" s="35"/>
      <c r="B220" s="36"/>
      <c r="C220" s="205" t="s">
        <v>309</v>
      </c>
      <c r="D220" s="205" t="s">
        <v>156</v>
      </c>
      <c r="E220" s="206" t="s">
        <v>697</v>
      </c>
      <c r="F220" s="207" t="s">
        <v>698</v>
      </c>
      <c r="G220" s="208" t="s">
        <v>172</v>
      </c>
      <c r="H220" s="209">
        <v>728.14</v>
      </c>
      <c r="I220" s="210"/>
      <c r="J220" s="211">
        <f>ROUND(I220*H220,2)</f>
        <v>0</v>
      </c>
      <c r="K220" s="212"/>
      <c r="L220" s="40"/>
      <c r="M220" s="213" t="s">
        <v>1</v>
      </c>
      <c r="N220" s="214" t="s">
        <v>40</v>
      </c>
      <c r="O220" s="72"/>
      <c r="P220" s="215">
        <f>O220*H220</f>
        <v>0</v>
      </c>
      <c r="Q220" s="215">
        <v>0</v>
      </c>
      <c r="R220" s="215">
        <f>Q220*H220</f>
        <v>0</v>
      </c>
      <c r="S220" s="215">
        <v>0</v>
      </c>
      <c r="T220" s="216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17" t="s">
        <v>160</v>
      </c>
      <c r="AT220" s="217" t="s">
        <v>156</v>
      </c>
      <c r="AU220" s="217" t="s">
        <v>85</v>
      </c>
      <c r="AY220" s="18" t="s">
        <v>153</v>
      </c>
      <c r="BE220" s="218">
        <f>IF(N220="základní",J220,0)</f>
        <v>0</v>
      </c>
      <c r="BF220" s="218">
        <f>IF(N220="snížená",J220,0)</f>
        <v>0</v>
      </c>
      <c r="BG220" s="218">
        <f>IF(N220="zákl. přenesená",J220,0)</f>
        <v>0</v>
      </c>
      <c r="BH220" s="218">
        <f>IF(N220="sníž. přenesená",J220,0)</f>
        <v>0</v>
      </c>
      <c r="BI220" s="218">
        <f>IF(N220="nulová",J220,0)</f>
        <v>0</v>
      </c>
      <c r="BJ220" s="18" t="s">
        <v>83</v>
      </c>
      <c r="BK220" s="218">
        <f>ROUND(I220*H220,2)</f>
        <v>0</v>
      </c>
      <c r="BL220" s="18" t="s">
        <v>160</v>
      </c>
      <c r="BM220" s="217" t="s">
        <v>1282</v>
      </c>
    </row>
    <row r="221" spans="2:51" s="14" customFormat="1" ht="12">
      <c r="B221" s="230"/>
      <c r="C221" s="231"/>
      <c r="D221" s="221" t="s">
        <v>162</v>
      </c>
      <c r="E221" s="231"/>
      <c r="F221" s="233" t="s">
        <v>1283</v>
      </c>
      <c r="G221" s="231"/>
      <c r="H221" s="234">
        <v>728.14</v>
      </c>
      <c r="I221" s="235"/>
      <c r="J221" s="231"/>
      <c r="K221" s="231"/>
      <c r="L221" s="236"/>
      <c r="M221" s="237"/>
      <c r="N221" s="238"/>
      <c r="O221" s="238"/>
      <c r="P221" s="238"/>
      <c r="Q221" s="238"/>
      <c r="R221" s="238"/>
      <c r="S221" s="238"/>
      <c r="T221" s="239"/>
      <c r="AT221" s="240" t="s">
        <v>162</v>
      </c>
      <c r="AU221" s="240" t="s">
        <v>85</v>
      </c>
      <c r="AV221" s="14" t="s">
        <v>85</v>
      </c>
      <c r="AW221" s="14" t="s">
        <v>4</v>
      </c>
      <c r="AX221" s="14" t="s">
        <v>83</v>
      </c>
      <c r="AY221" s="240" t="s">
        <v>153</v>
      </c>
    </row>
    <row r="222" spans="1:65" s="2" customFormat="1" ht="21.75" customHeight="1">
      <c r="A222" s="35"/>
      <c r="B222" s="36"/>
      <c r="C222" s="205" t="s">
        <v>313</v>
      </c>
      <c r="D222" s="205" t="s">
        <v>156</v>
      </c>
      <c r="E222" s="206" t="s">
        <v>702</v>
      </c>
      <c r="F222" s="207" t="s">
        <v>703</v>
      </c>
      <c r="G222" s="208" t="s">
        <v>172</v>
      </c>
      <c r="H222" s="209">
        <v>52.01</v>
      </c>
      <c r="I222" s="210"/>
      <c r="J222" s="211">
        <f>ROUND(I222*H222,2)</f>
        <v>0</v>
      </c>
      <c r="K222" s="212"/>
      <c r="L222" s="40"/>
      <c r="M222" s="213" t="s">
        <v>1</v>
      </c>
      <c r="N222" s="214" t="s">
        <v>40</v>
      </c>
      <c r="O222" s="72"/>
      <c r="P222" s="215">
        <f>O222*H222</f>
        <v>0</v>
      </c>
      <c r="Q222" s="215">
        <v>0</v>
      </c>
      <c r="R222" s="215">
        <f>Q222*H222</f>
        <v>0</v>
      </c>
      <c r="S222" s="215">
        <v>0</v>
      </c>
      <c r="T222" s="216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17" t="s">
        <v>160</v>
      </c>
      <c r="AT222" s="217" t="s">
        <v>156</v>
      </c>
      <c r="AU222" s="217" t="s">
        <v>85</v>
      </c>
      <c r="AY222" s="18" t="s">
        <v>153</v>
      </c>
      <c r="BE222" s="218">
        <f>IF(N222="základní",J222,0)</f>
        <v>0</v>
      </c>
      <c r="BF222" s="218">
        <f>IF(N222="snížená",J222,0)</f>
        <v>0</v>
      </c>
      <c r="BG222" s="218">
        <f>IF(N222="zákl. přenesená",J222,0)</f>
        <v>0</v>
      </c>
      <c r="BH222" s="218">
        <f>IF(N222="sníž. přenesená",J222,0)</f>
        <v>0</v>
      </c>
      <c r="BI222" s="218">
        <f>IF(N222="nulová",J222,0)</f>
        <v>0</v>
      </c>
      <c r="BJ222" s="18" t="s">
        <v>83</v>
      </c>
      <c r="BK222" s="218">
        <f>ROUND(I222*H222,2)</f>
        <v>0</v>
      </c>
      <c r="BL222" s="18" t="s">
        <v>160</v>
      </c>
      <c r="BM222" s="217" t="s">
        <v>1284</v>
      </c>
    </row>
    <row r="223" spans="2:63" s="12" customFormat="1" ht="22.9" customHeight="1">
      <c r="B223" s="189"/>
      <c r="C223" s="190"/>
      <c r="D223" s="191" t="s">
        <v>74</v>
      </c>
      <c r="E223" s="203" t="s">
        <v>705</v>
      </c>
      <c r="F223" s="203" t="s">
        <v>706</v>
      </c>
      <c r="G223" s="190"/>
      <c r="H223" s="190"/>
      <c r="I223" s="193"/>
      <c r="J223" s="204">
        <f>BK223</f>
        <v>0</v>
      </c>
      <c r="K223" s="190"/>
      <c r="L223" s="195"/>
      <c r="M223" s="196"/>
      <c r="N223" s="197"/>
      <c r="O223" s="197"/>
      <c r="P223" s="198">
        <f>P224</f>
        <v>0</v>
      </c>
      <c r="Q223" s="197"/>
      <c r="R223" s="198">
        <f>R224</f>
        <v>0</v>
      </c>
      <c r="S223" s="197"/>
      <c r="T223" s="199">
        <f>T224</f>
        <v>0</v>
      </c>
      <c r="AR223" s="200" t="s">
        <v>83</v>
      </c>
      <c r="AT223" s="201" t="s">
        <v>74</v>
      </c>
      <c r="AU223" s="201" t="s">
        <v>83</v>
      </c>
      <c r="AY223" s="200" t="s">
        <v>153</v>
      </c>
      <c r="BK223" s="202">
        <f>BK224</f>
        <v>0</v>
      </c>
    </row>
    <row r="224" spans="1:65" s="2" customFormat="1" ht="21.75" customHeight="1">
      <c r="A224" s="35"/>
      <c r="B224" s="36"/>
      <c r="C224" s="205" t="s">
        <v>318</v>
      </c>
      <c r="D224" s="205" t="s">
        <v>156</v>
      </c>
      <c r="E224" s="206" t="s">
        <v>708</v>
      </c>
      <c r="F224" s="207" t="s">
        <v>709</v>
      </c>
      <c r="G224" s="208" t="s">
        <v>172</v>
      </c>
      <c r="H224" s="209">
        <v>91.783</v>
      </c>
      <c r="I224" s="210"/>
      <c r="J224" s="211">
        <f>ROUND(I224*H224,2)</f>
        <v>0</v>
      </c>
      <c r="K224" s="212"/>
      <c r="L224" s="40"/>
      <c r="M224" s="213" t="s">
        <v>1</v>
      </c>
      <c r="N224" s="214" t="s">
        <v>40</v>
      </c>
      <c r="O224" s="72"/>
      <c r="P224" s="215">
        <f>O224*H224</f>
        <v>0</v>
      </c>
      <c r="Q224" s="215">
        <v>0</v>
      </c>
      <c r="R224" s="215">
        <f>Q224*H224</f>
        <v>0</v>
      </c>
      <c r="S224" s="215">
        <v>0</v>
      </c>
      <c r="T224" s="216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17" t="s">
        <v>160</v>
      </c>
      <c r="AT224" s="217" t="s">
        <v>156</v>
      </c>
      <c r="AU224" s="217" t="s">
        <v>85</v>
      </c>
      <c r="AY224" s="18" t="s">
        <v>153</v>
      </c>
      <c r="BE224" s="218">
        <f>IF(N224="základní",J224,0)</f>
        <v>0</v>
      </c>
      <c r="BF224" s="218">
        <f>IF(N224="snížená",J224,0)</f>
        <v>0</v>
      </c>
      <c r="BG224" s="218">
        <f>IF(N224="zákl. přenesená",J224,0)</f>
        <v>0</v>
      </c>
      <c r="BH224" s="218">
        <f>IF(N224="sníž. přenesená",J224,0)</f>
        <v>0</v>
      </c>
      <c r="BI224" s="218">
        <f>IF(N224="nulová",J224,0)</f>
        <v>0</v>
      </c>
      <c r="BJ224" s="18" t="s">
        <v>83</v>
      </c>
      <c r="BK224" s="218">
        <f>ROUND(I224*H224,2)</f>
        <v>0</v>
      </c>
      <c r="BL224" s="18" t="s">
        <v>160</v>
      </c>
      <c r="BM224" s="217" t="s">
        <v>1285</v>
      </c>
    </row>
    <row r="225" spans="2:63" s="12" customFormat="1" ht="25.9" customHeight="1">
      <c r="B225" s="189"/>
      <c r="C225" s="190"/>
      <c r="D225" s="191" t="s">
        <v>74</v>
      </c>
      <c r="E225" s="192" t="s">
        <v>711</v>
      </c>
      <c r="F225" s="192" t="s">
        <v>712</v>
      </c>
      <c r="G225" s="190"/>
      <c r="H225" s="190"/>
      <c r="I225" s="193"/>
      <c r="J225" s="194">
        <f>BK225</f>
        <v>0</v>
      </c>
      <c r="K225" s="190"/>
      <c r="L225" s="195"/>
      <c r="M225" s="196"/>
      <c r="N225" s="197"/>
      <c r="O225" s="197"/>
      <c r="P225" s="198">
        <f>P226+P329+P399+P404+P415</f>
        <v>0</v>
      </c>
      <c r="Q225" s="197"/>
      <c r="R225" s="198">
        <f>R226+R329+R399+R404+R415</f>
        <v>8.584827609999998</v>
      </c>
      <c r="S225" s="197"/>
      <c r="T225" s="199">
        <f>T226+T329+T399+T404+T415</f>
        <v>17.791127200000002</v>
      </c>
      <c r="AR225" s="200" t="s">
        <v>85</v>
      </c>
      <c r="AT225" s="201" t="s">
        <v>74</v>
      </c>
      <c r="AU225" s="201" t="s">
        <v>75</v>
      </c>
      <c r="AY225" s="200" t="s">
        <v>153</v>
      </c>
      <c r="BK225" s="202">
        <f>BK226+BK329+BK399+BK404+BK415</f>
        <v>0</v>
      </c>
    </row>
    <row r="226" spans="2:63" s="12" customFormat="1" ht="22.9" customHeight="1">
      <c r="B226" s="189"/>
      <c r="C226" s="190"/>
      <c r="D226" s="191" t="s">
        <v>74</v>
      </c>
      <c r="E226" s="203" t="s">
        <v>738</v>
      </c>
      <c r="F226" s="203" t="s">
        <v>739</v>
      </c>
      <c r="G226" s="190"/>
      <c r="H226" s="190"/>
      <c r="I226" s="193"/>
      <c r="J226" s="204">
        <f>BK226</f>
        <v>0</v>
      </c>
      <c r="K226" s="190"/>
      <c r="L226" s="195"/>
      <c r="M226" s="196"/>
      <c r="N226" s="197"/>
      <c r="O226" s="197"/>
      <c r="P226" s="198">
        <f>SUM(P227:P328)</f>
        <v>0</v>
      </c>
      <c r="Q226" s="197"/>
      <c r="R226" s="198">
        <f>SUM(R227:R328)</f>
        <v>3.7336027599999997</v>
      </c>
      <c r="S226" s="197"/>
      <c r="T226" s="199">
        <f>SUM(T227:T328)</f>
        <v>8.148094</v>
      </c>
      <c r="AR226" s="200" t="s">
        <v>85</v>
      </c>
      <c r="AT226" s="201" t="s">
        <v>74</v>
      </c>
      <c r="AU226" s="201" t="s">
        <v>83</v>
      </c>
      <c r="AY226" s="200" t="s">
        <v>153</v>
      </c>
      <c r="BK226" s="202">
        <f>SUM(BK227:BK328)</f>
        <v>0</v>
      </c>
    </row>
    <row r="227" spans="1:65" s="2" customFormat="1" ht="21.75" customHeight="1">
      <c r="A227" s="35"/>
      <c r="B227" s="36"/>
      <c r="C227" s="205" t="s">
        <v>322</v>
      </c>
      <c r="D227" s="205" t="s">
        <v>156</v>
      </c>
      <c r="E227" s="206" t="s">
        <v>1286</v>
      </c>
      <c r="F227" s="207" t="s">
        <v>1287</v>
      </c>
      <c r="G227" s="208" t="s">
        <v>187</v>
      </c>
      <c r="H227" s="209">
        <v>571.758</v>
      </c>
      <c r="I227" s="210"/>
      <c r="J227" s="211">
        <f>ROUND(I227*H227,2)</f>
        <v>0</v>
      </c>
      <c r="K227" s="212"/>
      <c r="L227" s="40"/>
      <c r="M227" s="213" t="s">
        <v>1</v>
      </c>
      <c r="N227" s="214" t="s">
        <v>40</v>
      </c>
      <c r="O227" s="72"/>
      <c r="P227" s="215">
        <f>O227*H227</f>
        <v>0</v>
      </c>
      <c r="Q227" s="215">
        <v>0</v>
      </c>
      <c r="R227" s="215">
        <f>Q227*H227</f>
        <v>0</v>
      </c>
      <c r="S227" s="215">
        <v>0.006</v>
      </c>
      <c r="T227" s="216">
        <f>S227*H227</f>
        <v>3.4305480000000004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17" t="s">
        <v>303</v>
      </c>
      <c r="AT227" s="217" t="s">
        <v>156</v>
      </c>
      <c r="AU227" s="217" t="s">
        <v>85</v>
      </c>
      <c r="AY227" s="18" t="s">
        <v>153</v>
      </c>
      <c r="BE227" s="218">
        <f>IF(N227="základní",J227,0)</f>
        <v>0</v>
      </c>
      <c r="BF227" s="218">
        <f>IF(N227="snížená",J227,0)</f>
        <v>0</v>
      </c>
      <c r="BG227" s="218">
        <f>IF(N227="zákl. přenesená",J227,0)</f>
        <v>0</v>
      </c>
      <c r="BH227" s="218">
        <f>IF(N227="sníž. přenesená",J227,0)</f>
        <v>0</v>
      </c>
      <c r="BI227" s="218">
        <f>IF(N227="nulová",J227,0)</f>
        <v>0</v>
      </c>
      <c r="BJ227" s="18" t="s">
        <v>83</v>
      </c>
      <c r="BK227" s="218">
        <f>ROUND(I227*H227,2)</f>
        <v>0</v>
      </c>
      <c r="BL227" s="18" t="s">
        <v>303</v>
      </c>
      <c r="BM227" s="217" t="s">
        <v>1288</v>
      </c>
    </row>
    <row r="228" spans="2:51" s="13" customFormat="1" ht="12">
      <c r="B228" s="219"/>
      <c r="C228" s="220"/>
      <c r="D228" s="221" t="s">
        <v>162</v>
      </c>
      <c r="E228" s="222" t="s">
        <v>1</v>
      </c>
      <c r="F228" s="223" t="s">
        <v>1289</v>
      </c>
      <c r="G228" s="220"/>
      <c r="H228" s="222" t="s">
        <v>1</v>
      </c>
      <c r="I228" s="224"/>
      <c r="J228" s="220"/>
      <c r="K228" s="220"/>
      <c r="L228" s="225"/>
      <c r="M228" s="226"/>
      <c r="N228" s="227"/>
      <c r="O228" s="227"/>
      <c r="P228" s="227"/>
      <c r="Q228" s="227"/>
      <c r="R228" s="227"/>
      <c r="S228" s="227"/>
      <c r="T228" s="228"/>
      <c r="AT228" s="229" t="s">
        <v>162</v>
      </c>
      <c r="AU228" s="229" t="s">
        <v>85</v>
      </c>
      <c r="AV228" s="13" t="s">
        <v>83</v>
      </c>
      <c r="AW228" s="13" t="s">
        <v>31</v>
      </c>
      <c r="AX228" s="13" t="s">
        <v>75</v>
      </c>
      <c r="AY228" s="229" t="s">
        <v>153</v>
      </c>
    </row>
    <row r="229" spans="2:51" s="14" customFormat="1" ht="12">
      <c r="B229" s="230"/>
      <c r="C229" s="231"/>
      <c r="D229" s="221" t="s">
        <v>162</v>
      </c>
      <c r="E229" s="232" t="s">
        <v>1</v>
      </c>
      <c r="F229" s="233" t="s">
        <v>1290</v>
      </c>
      <c r="G229" s="231"/>
      <c r="H229" s="234">
        <v>454.034</v>
      </c>
      <c r="I229" s="235"/>
      <c r="J229" s="231"/>
      <c r="K229" s="231"/>
      <c r="L229" s="236"/>
      <c r="M229" s="237"/>
      <c r="N229" s="238"/>
      <c r="O229" s="238"/>
      <c r="P229" s="238"/>
      <c r="Q229" s="238"/>
      <c r="R229" s="238"/>
      <c r="S229" s="238"/>
      <c r="T229" s="239"/>
      <c r="AT229" s="240" t="s">
        <v>162</v>
      </c>
      <c r="AU229" s="240" t="s">
        <v>85</v>
      </c>
      <c r="AV229" s="14" t="s">
        <v>85</v>
      </c>
      <c r="AW229" s="14" t="s">
        <v>31</v>
      </c>
      <c r="AX229" s="14" t="s">
        <v>75</v>
      </c>
      <c r="AY229" s="240" t="s">
        <v>153</v>
      </c>
    </row>
    <row r="230" spans="2:51" s="14" customFormat="1" ht="12">
      <c r="B230" s="230"/>
      <c r="C230" s="231"/>
      <c r="D230" s="221" t="s">
        <v>162</v>
      </c>
      <c r="E230" s="232" t="s">
        <v>1</v>
      </c>
      <c r="F230" s="233" t="s">
        <v>1291</v>
      </c>
      <c r="G230" s="231"/>
      <c r="H230" s="234">
        <v>-13.95</v>
      </c>
      <c r="I230" s="235"/>
      <c r="J230" s="231"/>
      <c r="K230" s="231"/>
      <c r="L230" s="236"/>
      <c r="M230" s="237"/>
      <c r="N230" s="238"/>
      <c r="O230" s="238"/>
      <c r="P230" s="238"/>
      <c r="Q230" s="238"/>
      <c r="R230" s="238"/>
      <c r="S230" s="238"/>
      <c r="T230" s="239"/>
      <c r="AT230" s="240" t="s">
        <v>162</v>
      </c>
      <c r="AU230" s="240" t="s">
        <v>85</v>
      </c>
      <c r="AV230" s="14" t="s">
        <v>85</v>
      </c>
      <c r="AW230" s="14" t="s">
        <v>31</v>
      </c>
      <c r="AX230" s="14" t="s">
        <v>75</v>
      </c>
      <c r="AY230" s="240" t="s">
        <v>153</v>
      </c>
    </row>
    <row r="231" spans="2:51" s="14" customFormat="1" ht="12">
      <c r="B231" s="230"/>
      <c r="C231" s="231"/>
      <c r="D231" s="221" t="s">
        <v>162</v>
      </c>
      <c r="E231" s="232" t="s">
        <v>1</v>
      </c>
      <c r="F231" s="233" t="s">
        <v>1292</v>
      </c>
      <c r="G231" s="231"/>
      <c r="H231" s="234">
        <v>19.086</v>
      </c>
      <c r="I231" s="235"/>
      <c r="J231" s="231"/>
      <c r="K231" s="231"/>
      <c r="L231" s="236"/>
      <c r="M231" s="237"/>
      <c r="N231" s="238"/>
      <c r="O231" s="238"/>
      <c r="P231" s="238"/>
      <c r="Q231" s="238"/>
      <c r="R231" s="238"/>
      <c r="S231" s="238"/>
      <c r="T231" s="239"/>
      <c r="AT231" s="240" t="s">
        <v>162</v>
      </c>
      <c r="AU231" s="240" t="s">
        <v>85</v>
      </c>
      <c r="AV231" s="14" t="s">
        <v>85</v>
      </c>
      <c r="AW231" s="14" t="s">
        <v>31</v>
      </c>
      <c r="AX231" s="14" t="s">
        <v>75</v>
      </c>
      <c r="AY231" s="240" t="s">
        <v>153</v>
      </c>
    </row>
    <row r="232" spans="2:51" s="14" customFormat="1" ht="12">
      <c r="B232" s="230"/>
      <c r="C232" s="231"/>
      <c r="D232" s="221" t="s">
        <v>162</v>
      </c>
      <c r="E232" s="232" t="s">
        <v>1</v>
      </c>
      <c r="F232" s="233" t="s">
        <v>1293</v>
      </c>
      <c r="G232" s="231"/>
      <c r="H232" s="234">
        <v>103.821</v>
      </c>
      <c r="I232" s="235"/>
      <c r="J232" s="231"/>
      <c r="K232" s="231"/>
      <c r="L232" s="236"/>
      <c r="M232" s="237"/>
      <c r="N232" s="238"/>
      <c r="O232" s="238"/>
      <c r="P232" s="238"/>
      <c r="Q232" s="238"/>
      <c r="R232" s="238"/>
      <c r="S232" s="238"/>
      <c r="T232" s="239"/>
      <c r="AT232" s="240" t="s">
        <v>162</v>
      </c>
      <c r="AU232" s="240" t="s">
        <v>85</v>
      </c>
      <c r="AV232" s="14" t="s">
        <v>85</v>
      </c>
      <c r="AW232" s="14" t="s">
        <v>31</v>
      </c>
      <c r="AX232" s="14" t="s">
        <v>75</v>
      </c>
      <c r="AY232" s="240" t="s">
        <v>153</v>
      </c>
    </row>
    <row r="233" spans="2:51" s="14" customFormat="1" ht="12">
      <c r="B233" s="230"/>
      <c r="C233" s="231"/>
      <c r="D233" s="221" t="s">
        <v>162</v>
      </c>
      <c r="E233" s="232" t="s">
        <v>1</v>
      </c>
      <c r="F233" s="233" t="s">
        <v>1294</v>
      </c>
      <c r="G233" s="231"/>
      <c r="H233" s="234">
        <v>-2.86</v>
      </c>
      <c r="I233" s="235"/>
      <c r="J233" s="231"/>
      <c r="K233" s="231"/>
      <c r="L233" s="236"/>
      <c r="M233" s="237"/>
      <c r="N233" s="238"/>
      <c r="O233" s="238"/>
      <c r="P233" s="238"/>
      <c r="Q233" s="238"/>
      <c r="R233" s="238"/>
      <c r="S233" s="238"/>
      <c r="T233" s="239"/>
      <c r="AT233" s="240" t="s">
        <v>162</v>
      </c>
      <c r="AU233" s="240" t="s">
        <v>85</v>
      </c>
      <c r="AV233" s="14" t="s">
        <v>85</v>
      </c>
      <c r="AW233" s="14" t="s">
        <v>31</v>
      </c>
      <c r="AX233" s="14" t="s">
        <v>75</v>
      </c>
      <c r="AY233" s="240" t="s">
        <v>153</v>
      </c>
    </row>
    <row r="234" spans="2:51" s="14" customFormat="1" ht="12">
      <c r="B234" s="230"/>
      <c r="C234" s="231"/>
      <c r="D234" s="221" t="s">
        <v>162</v>
      </c>
      <c r="E234" s="232" t="s">
        <v>1</v>
      </c>
      <c r="F234" s="233" t="s">
        <v>1295</v>
      </c>
      <c r="G234" s="231"/>
      <c r="H234" s="234">
        <v>11.627</v>
      </c>
      <c r="I234" s="235"/>
      <c r="J234" s="231"/>
      <c r="K234" s="231"/>
      <c r="L234" s="236"/>
      <c r="M234" s="237"/>
      <c r="N234" s="238"/>
      <c r="O234" s="238"/>
      <c r="P234" s="238"/>
      <c r="Q234" s="238"/>
      <c r="R234" s="238"/>
      <c r="S234" s="238"/>
      <c r="T234" s="239"/>
      <c r="AT234" s="240" t="s">
        <v>162</v>
      </c>
      <c r="AU234" s="240" t="s">
        <v>85</v>
      </c>
      <c r="AV234" s="14" t="s">
        <v>85</v>
      </c>
      <c r="AW234" s="14" t="s">
        <v>31</v>
      </c>
      <c r="AX234" s="14" t="s">
        <v>75</v>
      </c>
      <c r="AY234" s="240" t="s">
        <v>153</v>
      </c>
    </row>
    <row r="235" spans="2:51" s="15" customFormat="1" ht="12">
      <c r="B235" s="241"/>
      <c r="C235" s="242"/>
      <c r="D235" s="221" t="s">
        <v>162</v>
      </c>
      <c r="E235" s="243" t="s">
        <v>1</v>
      </c>
      <c r="F235" s="244" t="s">
        <v>169</v>
      </c>
      <c r="G235" s="242"/>
      <c r="H235" s="245">
        <v>571.758</v>
      </c>
      <c r="I235" s="246"/>
      <c r="J235" s="242"/>
      <c r="K235" s="242"/>
      <c r="L235" s="247"/>
      <c r="M235" s="248"/>
      <c r="N235" s="249"/>
      <c r="O235" s="249"/>
      <c r="P235" s="249"/>
      <c r="Q235" s="249"/>
      <c r="R235" s="249"/>
      <c r="S235" s="249"/>
      <c r="T235" s="250"/>
      <c r="AT235" s="251" t="s">
        <v>162</v>
      </c>
      <c r="AU235" s="251" t="s">
        <v>85</v>
      </c>
      <c r="AV235" s="15" t="s">
        <v>160</v>
      </c>
      <c r="AW235" s="15" t="s">
        <v>31</v>
      </c>
      <c r="AX235" s="15" t="s">
        <v>83</v>
      </c>
      <c r="AY235" s="251" t="s">
        <v>153</v>
      </c>
    </row>
    <row r="236" spans="1:65" s="2" customFormat="1" ht="16.5" customHeight="1">
      <c r="A236" s="35"/>
      <c r="B236" s="36"/>
      <c r="C236" s="205" t="s">
        <v>7</v>
      </c>
      <c r="D236" s="205" t="s">
        <v>156</v>
      </c>
      <c r="E236" s="206" t="s">
        <v>1296</v>
      </c>
      <c r="F236" s="207" t="s">
        <v>1297</v>
      </c>
      <c r="G236" s="208" t="s">
        <v>187</v>
      </c>
      <c r="H236" s="209">
        <v>91.307</v>
      </c>
      <c r="I236" s="210"/>
      <c r="J236" s="211">
        <f>ROUND(I236*H236,2)</f>
        <v>0</v>
      </c>
      <c r="K236" s="212"/>
      <c r="L236" s="40"/>
      <c r="M236" s="213" t="s">
        <v>1</v>
      </c>
      <c r="N236" s="214" t="s">
        <v>40</v>
      </c>
      <c r="O236" s="72"/>
      <c r="P236" s="215">
        <f>O236*H236</f>
        <v>0</v>
      </c>
      <c r="Q236" s="215">
        <v>0</v>
      </c>
      <c r="R236" s="215">
        <f>Q236*H236</f>
        <v>0</v>
      </c>
      <c r="S236" s="215">
        <v>0.014</v>
      </c>
      <c r="T236" s="216">
        <f>S236*H236</f>
        <v>1.2782980000000002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17" t="s">
        <v>303</v>
      </c>
      <c r="AT236" s="217" t="s">
        <v>156</v>
      </c>
      <c r="AU236" s="217" t="s">
        <v>85</v>
      </c>
      <c r="AY236" s="18" t="s">
        <v>153</v>
      </c>
      <c r="BE236" s="218">
        <f>IF(N236="základní",J236,0)</f>
        <v>0</v>
      </c>
      <c r="BF236" s="218">
        <f>IF(N236="snížená",J236,0)</f>
        <v>0</v>
      </c>
      <c r="BG236" s="218">
        <f>IF(N236="zákl. přenesená",J236,0)</f>
        <v>0</v>
      </c>
      <c r="BH236" s="218">
        <f>IF(N236="sníž. přenesená",J236,0)</f>
        <v>0</v>
      </c>
      <c r="BI236" s="218">
        <f>IF(N236="nulová",J236,0)</f>
        <v>0</v>
      </c>
      <c r="BJ236" s="18" t="s">
        <v>83</v>
      </c>
      <c r="BK236" s="218">
        <f>ROUND(I236*H236,2)</f>
        <v>0</v>
      </c>
      <c r="BL236" s="18" t="s">
        <v>303</v>
      </c>
      <c r="BM236" s="217" t="s">
        <v>1298</v>
      </c>
    </row>
    <row r="237" spans="2:51" s="13" customFormat="1" ht="12">
      <c r="B237" s="219"/>
      <c r="C237" s="220"/>
      <c r="D237" s="221" t="s">
        <v>162</v>
      </c>
      <c r="E237" s="222" t="s">
        <v>1</v>
      </c>
      <c r="F237" s="223" t="s">
        <v>1275</v>
      </c>
      <c r="G237" s="220"/>
      <c r="H237" s="222" t="s">
        <v>1</v>
      </c>
      <c r="I237" s="224"/>
      <c r="J237" s="220"/>
      <c r="K237" s="220"/>
      <c r="L237" s="225"/>
      <c r="M237" s="226"/>
      <c r="N237" s="227"/>
      <c r="O237" s="227"/>
      <c r="P237" s="227"/>
      <c r="Q237" s="227"/>
      <c r="R237" s="227"/>
      <c r="S237" s="227"/>
      <c r="T237" s="228"/>
      <c r="AT237" s="229" t="s">
        <v>162</v>
      </c>
      <c r="AU237" s="229" t="s">
        <v>85</v>
      </c>
      <c r="AV237" s="13" t="s">
        <v>83</v>
      </c>
      <c r="AW237" s="13" t="s">
        <v>31</v>
      </c>
      <c r="AX237" s="13" t="s">
        <v>75</v>
      </c>
      <c r="AY237" s="229" t="s">
        <v>153</v>
      </c>
    </row>
    <row r="238" spans="2:51" s="13" customFormat="1" ht="12">
      <c r="B238" s="219"/>
      <c r="C238" s="220"/>
      <c r="D238" s="221" t="s">
        <v>162</v>
      </c>
      <c r="E238" s="222" t="s">
        <v>1</v>
      </c>
      <c r="F238" s="223" t="s">
        <v>1268</v>
      </c>
      <c r="G238" s="220"/>
      <c r="H238" s="222" t="s">
        <v>1</v>
      </c>
      <c r="I238" s="224"/>
      <c r="J238" s="220"/>
      <c r="K238" s="220"/>
      <c r="L238" s="225"/>
      <c r="M238" s="226"/>
      <c r="N238" s="227"/>
      <c r="O238" s="227"/>
      <c r="P238" s="227"/>
      <c r="Q238" s="227"/>
      <c r="R238" s="227"/>
      <c r="S238" s="227"/>
      <c r="T238" s="228"/>
      <c r="AT238" s="229" t="s">
        <v>162</v>
      </c>
      <c r="AU238" s="229" t="s">
        <v>85</v>
      </c>
      <c r="AV238" s="13" t="s">
        <v>83</v>
      </c>
      <c r="AW238" s="13" t="s">
        <v>31</v>
      </c>
      <c r="AX238" s="13" t="s">
        <v>75</v>
      </c>
      <c r="AY238" s="229" t="s">
        <v>153</v>
      </c>
    </row>
    <row r="239" spans="2:51" s="14" customFormat="1" ht="12">
      <c r="B239" s="230"/>
      <c r="C239" s="231"/>
      <c r="D239" s="221" t="s">
        <v>162</v>
      </c>
      <c r="E239" s="232" t="s">
        <v>1</v>
      </c>
      <c r="F239" s="233" t="s">
        <v>1269</v>
      </c>
      <c r="G239" s="231"/>
      <c r="H239" s="234">
        <v>15.435</v>
      </c>
      <c r="I239" s="235"/>
      <c r="J239" s="231"/>
      <c r="K239" s="231"/>
      <c r="L239" s="236"/>
      <c r="M239" s="237"/>
      <c r="N239" s="238"/>
      <c r="O239" s="238"/>
      <c r="P239" s="238"/>
      <c r="Q239" s="238"/>
      <c r="R239" s="238"/>
      <c r="S239" s="238"/>
      <c r="T239" s="239"/>
      <c r="AT239" s="240" t="s">
        <v>162</v>
      </c>
      <c r="AU239" s="240" t="s">
        <v>85</v>
      </c>
      <c r="AV239" s="14" t="s">
        <v>85</v>
      </c>
      <c r="AW239" s="14" t="s">
        <v>31</v>
      </c>
      <c r="AX239" s="14" t="s">
        <v>75</v>
      </c>
      <c r="AY239" s="240" t="s">
        <v>153</v>
      </c>
    </row>
    <row r="240" spans="2:51" s="13" customFormat="1" ht="12">
      <c r="B240" s="219"/>
      <c r="C240" s="220"/>
      <c r="D240" s="221" t="s">
        <v>162</v>
      </c>
      <c r="E240" s="222" t="s">
        <v>1</v>
      </c>
      <c r="F240" s="223" t="s">
        <v>1243</v>
      </c>
      <c r="G240" s="220"/>
      <c r="H240" s="222" t="s">
        <v>1</v>
      </c>
      <c r="I240" s="224"/>
      <c r="J240" s="220"/>
      <c r="K240" s="220"/>
      <c r="L240" s="225"/>
      <c r="M240" s="226"/>
      <c r="N240" s="227"/>
      <c r="O240" s="227"/>
      <c r="P240" s="227"/>
      <c r="Q240" s="227"/>
      <c r="R240" s="227"/>
      <c r="S240" s="227"/>
      <c r="T240" s="228"/>
      <c r="AT240" s="229" t="s">
        <v>162</v>
      </c>
      <c r="AU240" s="229" t="s">
        <v>85</v>
      </c>
      <c r="AV240" s="13" t="s">
        <v>83</v>
      </c>
      <c r="AW240" s="13" t="s">
        <v>31</v>
      </c>
      <c r="AX240" s="13" t="s">
        <v>75</v>
      </c>
      <c r="AY240" s="229" t="s">
        <v>153</v>
      </c>
    </row>
    <row r="241" spans="2:51" s="14" customFormat="1" ht="22.5">
      <c r="B241" s="230"/>
      <c r="C241" s="231"/>
      <c r="D241" s="221" t="s">
        <v>162</v>
      </c>
      <c r="E241" s="232" t="s">
        <v>1</v>
      </c>
      <c r="F241" s="233" t="s">
        <v>1270</v>
      </c>
      <c r="G241" s="231"/>
      <c r="H241" s="234">
        <v>57.855</v>
      </c>
      <c r="I241" s="235"/>
      <c r="J241" s="231"/>
      <c r="K241" s="231"/>
      <c r="L241" s="236"/>
      <c r="M241" s="237"/>
      <c r="N241" s="238"/>
      <c r="O241" s="238"/>
      <c r="P241" s="238"/>
      <c r="Q241" s="238"/>
      <c r="R241" s="238"/>
      <c r="S241" s="238"/>
      <c r="T241" s="239"/>
      <c r="AT241" s="240" t="s">
        <v>162</v>
      </c>
      <c r="AU241" s="240" t="s">
        <v>85</v>
      </c>
      <c r="AV241" s="14" t="s">
        <v>85</v>
      </c>
      <c r="AW241" s="14" t="s">
        <v>31</v>
      </c>
      <c r="AX241" s="14" t="s">
        <v>75</v>
      </c>
      <c r="AY241" s="240" t="s">
        <v>153</v>
      </c>
    </row>
    <row r="242" spans="2:51" s="14" customFormat="1" ht="12">
      <c r="B242" s="230"/>
      <c r="C242" s="231"/>
      <c r="D242" s="221" t="s">
        <v>162</v>
      </c>
      <c r="E242" s="232" t="s">
        <v>1</v>
      </c>
      <c r="F242" s="233" t="s">
        <v>1271</v>
      </c>
      <c r="G242" s="231"/>
      <c r="H242" s="234">
        <v>18.017</v>
      </c>
      <c r="I242" s="235"/>
      <c r="J242" s="231"/>
      <c r="K242" s="231"/>
      <c r="L242" s="236"/>
      <c r="M242" s="237"/>
      <c r="N242" s="238"/>
      <c r="O242" s="238"/>
      <c r="P242" s="238"/>
      <c r="Q242" s="238"/>
      <c r="R242" s="238"/>
      <c r="S242" s="238"/>
      <c r="T242" s="239"/>
      <c r="AT242" s="240" t="s">
        <v>162</v>
      </c>
      <c r="AU242" s="240" t="s">
        <v>85</v>
      </c>
      <c r="AV242" s="14" t="s">
        <v>85</v>
      </c>
      <c r="AW242" s="14" t="s">
        <v>31</v>
      </c>
      <c r="AX242" s="14" t="s">
        <v>75</v>
      </c>
      <c r="AY242" s="240" t="s">
        <v>153</v>
      </c>
    </row>
    <row r="243" spans="2:51" s="15" customFormat="1" ht="12">
      <c r="B243" s="241"/>
      <c r="C243" s="242"/>
      <c r="D243" s="221" t="s">
        <v>162</v>
      </c>
      <c r="E243" s="243" t="s">
        <v>1</v>
      </c>
      <c r="F243" s="244" t="s">
        <v>169</v>
      </c>
      <c r="G243" s="242"/>
      <c r="H243" s="245">
        <v>91.307</v>
      </c>
      <c r="I243" s="246"/>
      <c r="J243" s="242"/>
      <c r="K243" s="242"/>
      <c r="L243" s="247"/>
      <c r="M243" s="248"/>
      <c r="N243" s="249"/>
      <c r="O243" s="249"/>
      <c r="P243" s="249"/>
      <c r="Q243" s="249"/>
      <c r="R243" s="249"/>
      <c r="S243" s="249"/>
      <c r="T243" s="250"/>
      <c r="AT243" s="251" t="s">
        <v>162</v>
      </c>
      <c r="AU243" s="251" t="s">
        <v>85</v>
      </c>
      <c r="AV243" s="15" t="s">
        <v>160</v>
      </c>
      <c r="AW243" s="15" t="s">
        <v>31</v>
      </c>
      <c r="AX243" s="15" t="s">
        <v>83</v>
      </c>
      <c r="AY243" s="251" t="s">
        <v>153</v>
      </c>
    </row>
    <row r="244" spans="1:65" s="2" customFormat="1" ht="21.75" customHeight="1">
      <c r="A244" s="35"/>
      <c r="B244" s="36"/>
      <c r="C244" s="205" t="s">
        <v>343</v>
      </c>
      <c r="D244" s="205" t="s">
        <v>156</v>
      </c>
      <c r="E244" s="206" t="s">
        <v>1299</v>
      </c>
      <c r="F244" s="207" t="s">
        <v>1300</v>
      </c>
      <c r="G244" s="208" t="s">
        <v>187</v>
      </c>
      <c r="H244" s="209">
        <v>571.758</v>
      </c>
      <c r="I244" s="210"/>
      <c r="J244" s="211">
        <f>ROUND(I244*H244,2)</f>
        <v>0</v>
      </c>
      <c r="K244" s="212"/>
      <c r="L244" s="40"/>
      <c r="M244" s="213" t="s">
        <v>1</v>
      </c>
      <c r="N244" s="214" t="s">
        <v>40</v>
      </c>
      <c r="O244" s="72"/>
      <c r="P244" s="215">
        <f>O244*H244</f>
        <v>0</v>
      </c>
      <c r="Q244" s="215">
        <v>0</v>
      </c>
      <c r="R244" s="215">
        <f>Q244*H244</f>
        <v>0</v>
      </c>
      <c r="S244" s="215">
        <v>0.006</v>
      </c>
      <c r="T244" s="216">
        <f>S244*H244</f>
        <v>3.4305480000000004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217" t="s">
        <v>303</v>
      </c>
      <c r="AT244" s="217" t="s">
        <v>156</v>
      </c>
      <c r="AU244" s="217" t="s">
        <v>85</v>
      </c>
      <c r="AY244" s="18" t="s">
        <v>153</v>
      </c>
      <c r="BE244" s="218">
        <f>IF(N244="základní",J244,0)</f>
        <v>0</v>
      </c>
      <c r="BF244" s="218">
        <f>IF(N244="snížená",J244,0)</f>
        <v>0</v>
      </c>
      <c r="BG244" s="218">
        <f>IF(N244="zákl. přenesená",J244,0)</f>
        <v>0</v>
      </c>
      <c r="BH244" s="218">
        <f>IF(N244="sníž. přenesená",J244,0)</f>
        <v>0</v>
      </c>
      <c r="BI244" s="218">
        <f>IF(N244="nulová",J244,0)</f>
        <v>0</v>
      </c>
      <c r="BJ244" s="18" t="s">
        <v>83</v>
      </c>
      <c r="BK244" s="218">
        <f>ROUND(I244*H244,2)</f>
        <v>0</v>
      </c>
      <c r="BL244" s="18" t="s">
        <v>303</v>
      </c>
      <c r="BM244" s="217" t="s">
        <v>1301</v>
      </c>
    </row>
    <row r="245" spans="1:65" s="2" customFormat="1" ht="21.75" customHeight="1">
      <c r="A245" s="35"/>
      <c r="B245" s="36"/>
      <c r="C245" s="205" t="s">
        <v>353</v>
      </c>
      <c r="D245" s="205" t="s">
        <v>156</v>
      </c>
      <c r="E245" s="206" t="s">
        <v>1302</v>
      </c>
      <c r="F245" s="207" t="s">
        <v>1303</v>
      </c>
      <c r="G245" s="208" t="s">
        <v>652</v>
      </c>
      <c r="H245" s="209">
        <v>13</v>
      </c>
      <c r="I245" s="210"/>
      <c r="J245" s="211">
        <f>ROUND(I245*H245,2)</f>
        <v>0</v>
      </c>
      <c r="K245" s="212"/>
      <c r="L245" s="40"/>
      <c r="M245" s="213" t="s">
        <v>1</v>
      </c>
      <c r="N245" s="214" t="s">
        <v>40</v>
      </c>
      <c r="O245" s="72"/>
      <c r="P245" s="215">
        <f>O245*H245</f>
        <v>0</v>
      </c>
      <c r="Q245" s="215">
        <v>0</v>
      </c>
      <c r="R245" s="215">
        <f>Q245*H245</f>
        <v>0</v>
      </c>
      <c r="S245" s="215">
        <v>0.0003</v>
      </c>
      <c r="T245" s="216">
        <f>S245*H245</f>
        <v>0.0039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217" t="s">
        <v>303</v>
      </c>
      <c r="AT245" s="217" t="s">
        <v>156</v>
      </c>
      <c r="AU245" s="217" t="s">
        <v>85</v>
      </c>
      <c r="AY245" s="18" t="s">
        <v>153</v>
      </c>
      <c r="BE245" s="218">
        <f>IF(N245="základní",J245,0)</f>
        <v>0</v>
      </c>
      <c r="BF245" s="218">
        <f>IF(N245="snížená",J245,0)</f>
        <v>0</v>
      </c>
      <c r="BG245" s="218">
        <f>IF(N245="zákl. přenesená",J245,0)</f>
        <v>0</v>
      </c>
      <c r="BH245" s="218">
        <f>IF(N245="sníž. přenesená",J245,0)</f>
        <v>0</v>
      </c>
      <c r="BI245" s="218">
        <f>IF(N245="nulová",J245,0)</f>
        <v>0</v>
      </c>
      <c r="BJ245" s="18" t="s">
        <v>83</v>
      </c>
      <c r="BK245" s="218">
        <f>ROUND(I245*H245,2)</f>
        <v>0</v>
      </c>
      <c r="BL245" s="18" t="s">
        <v>303</v>
      </c>
      <c r="BM245" s="217" t="s">
        <v>1304</v>
      </c>
    </row>
    <row r="246" spans="2:51" s="14" customFormat="1" ht="12">
      <c r="B246" s="230"/>
      <c r="C246" s="231"/>
      <c r="D246" s="221" t="s">
        <v>162</v>
      </c>
      <c r="E246" s="232" t="s">
        <v>1</v>
      </c>
      <c r="F246" s="233" t="s">
        <v>1305</v>
      </c>
      <c r="G246" s="231"/>
      <c r="H246" s="234">
        <v>13</v>
      </c>
      <c r="I246" s="235"/>
      <c r="J246" s="231"/>
      <c r="K246" s="231"/>
      <c r="L246" s="236"/>
      <c r="M246" s="237"/>
      <c r="N246" s="238"/>
      <c r="O246" s="238"/>
      <c r="P246" s="238"/>
      <c r="Q246" s="238"/>
      <c r="R246" s="238"/>
      <c r="S246" s="238"/>
      <c r="T246" s="239"/>
      <c r="AT246" s="240" t="s">
        <v>162</v>
      </c>
      <c r="AU246" s="240" t="s">
        <v>85</v>
      </c>
      <c r="AV246" s="14" t="s">
        <v>85</v>
      </c>
      <c r="AW246" s="14" t="s">
        <v>31</v>
      </c>
      <c r="AX246" s="14" t="s">
        <v>83</v>
      </c>
      <c r="AY246" s="240" t="s">
        <v>153</v>
      </c>
    </row>
    <row r="247" spans="1:65" s="2" customFormat="1" ht="21.75" customHeight="1">
      <c r="A247" s="35"/>
      <c r="B247" s="36"/>
      <c r="C247" s="205" t="s">
        <v>358</v>
      </c>
      <c r="D247" s="205" t="s">
        <v>156</v>
      </c>
      <c r="E247" s="206" t="s">
        <v>1306</v>
      </c>
      <c r="F247" s="207" t="s">
        <v>1307</v>
      </c>
      <c r="G247" s="208" t="s">
        <v>652</v>
      </c>
      <c r="H247" s="209">
        <v>16</v>
      </c>
      <c r="I247" s="210"/>
      <c r="J247" s="211">
        <f>ROUND(I247*H247,2)</f>
        <v>0</v>
      </c>
      <c r="K247" s="212"/>
      <c r="L247" s="40"/>
      <c r="M247" s="213" t="s">
        <v>1</v>
      </c>
      <c r="N247" s="214" t="s">
        <v>40</v>
      </c>
      <c r="O247" s="72"/>
      <c r="P247" s="215">
        <f>O247*H247</f>
        <v>0</v>
      </c>
      <c r="Q247" s="215">
        <v>0</v>
      </c>
      <c r="R247" s="215">
        <f>Q247*H247</f>
        <v>0</v>
      </c>
      <c r="S247" s="215">
        <v>0.0003</v>
      </c>
      <c r="T247" s="216">
        <f>S247*H247</f>
        <v>0.0048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217" t="s">
        <v>303</v>
      </c>
      <c r="AT247" s="217" t="s">
        <v>156</v>
      </c>
      <c r="AU247" s="217" t="s">
        <v>85</v>
      </c>
      <c r="AY247" s="18" t="s">
        <v>153</v>
      </c>
      <c r="BE247" s="218">
        <f>IF(N247="základní",J247,0)</f>
        <v>0</v>
      </c>
      <c r="BF247" s="218">
        <f>IF(N247="snížená",J247,0)</f>
        <v>0</v>
      </c>
      <c r="BG247" s="218">
        <f>IF(N247="zákl. přenesená",J247,0)</f>
        <v>0</v>
      </c>
      <c r="BH247" s="218">
        <f>IF(N247="sníž. přenesená",J247,0)</f>
        <v>0</v>
      </c>
      <c r="BI247" s="218">
        <f>IF(N247="nulová",J247,0)</f>
        <v>0</v>
      </c>
      <c r="BJ247" s="18" t="s">
        <v>83</v>
      </c>
      <c r="BK247" s="218">
        <f>ROUND(I247*H247,2)</f>
        <v>0</v>
      </c>
      <c r="BL247" s="18" t="s">
        <v>303</v>
      </c>
      <c r="BM247" s="217" t="s">
        <v>1308</v>
      </c>
    </row>
    <row r="248" spans="2:51" s="14" customFormat="1" ht="12">
      <c r="B248" s="230"/>
      <c r="C248" s="231"/>
      <c r="D248" s="221" t="s">
        <v>162</v>
      </c>
      <c r="E248" s="232" t="s">
        <v>1</v>
      </c>
      <c r="F248" s="233" t="s">
        <v>1309</v>
      </c>
      <c r="G248" s="231"/>
      <c r="H248" s="234">
        <v>16</v>
      </c>
      <c r="I248" s="235"/>
      <c r="J248" s="231"/>
      <c r="K248" s="231"/>
      <c r="L248" s="236"/>
      <c r="M248" s="237"/>
      <c r="N248" s="238"/>
      <c r="O248" s="238"/>
      <c r="P248" s="238"/>
      <c r="Q248" s="238"/>
      <c r="R248" s="238"/>
      <c r="S248" s="238"/>
      <c r="T248" s="239"/>
      <c r="AT248" s="240" t="s">
        <v>162</v>
      </c>
      <c r="AU248" s="240" t="s">
        <v>85</v>
      </c>
      <c r="AV248" s="14" t="s">
        <v>85</v>
      </c>
      <c r="AW248" s="14" t="s">
        <v>31</v>
      </c>
      <c r="AX248" s="14" t="s">
        <v>83</v>
      </c>
      <c r="AY248" s="240" t="s">
        <v>153</v>
      </c>
    </row>
    <row r="249" spans="1:65" s="2" customFormat="1" ht="21.75" customHeight="1">
      <c r="A249" s="35"/>
      <c r="B249" s="36"/>
      <c r="C249" s="205" t="s">
        <v>367</v>
      </c>
      <c r="D249" s="205" t="s">
        <v>156</v>
      </c>
      <c r="E249" s="206" t="s">
        <v>745</v>
      </c>
      <c r="F249" s="207" t="s">
        <v>746</v>
      </c>
      <c r="G249" s="208" t="s">
        <v>187</v>
      </c>
      <c r="H249" s="209">
        <v>152.448</v>
      </c>
      <c r="I249" s="210"/>
      <c r="J249" s="211">
        <f>ROUND(I249*H249,2)</f>
        <v>0</v>
      </c>
      <c r="K249" s="212"/>
      <c r="L249" s="40"/>
      <c r="M249" s="213" t="s">
        <v>1</v>
      </c>
      <c r="N249" s="214" t="s">
        <v>40</v>
      </c>
      <c r="O249" s="72"/>
      <c r="P249" s="215">
        <f>O249*H249</f>
        <v>0</v>
      </c>
      <c r="Q249" s="215">
        <v>0</v>
      </c>
      <c r="R249" s="215">
        <f>Q249*H249</f>
        <v>0</v>
      </c>
      <c r="S249" s="215">
        <v>0</v>
      </c>
      <c r="T249" s="216">
        <f>S249*H249</f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217" t="s">
        <v>303</v>
      </c>
      <c r="AT249" s="217" t="s">
        <v>156</v>
      </c>
      <c r="AU249" s="217" t="s">
        <v>85</v>
      </c>
      <c r="AY249" s="18" t="s">
        <v>153</v>
      </c>
      <c r="BE249" s="218">
        <f>IF(N249="základní",J249,0)</f>
        <v>0</v>
      </c>
      <c r="BF249" s="218">
        <f>IF(N249="snížená",J249,0)</f>
        <v>0</v>
      </c>
      <c r="BG249" s="218">
        <f>IF(N249="zákl. přenesená",J249,0)</f>
        <v>0</v>
      </c>
      <c r="BH249" s="218">
        <f>IF(N249="sníž. přenesená",J249,0)</f>
        <v>0</v>
      </c>
      <c r="BI249" s="218">
        <f>IF(N249="nulová",J249,0)</f>
        <v>0</v>
      </c>
      <c r="BJ249" s="18" t="s">
        <v>83</v>
      </c>
      <c r="BK249" s="218">
        <f>ROUND(I249*H249,2)</f>
        <v>0</v>
      </c>
      <c r="BL249" s="18" t="s">
        <v>303</v>
      </c>
      <c r="BM249" s="217" t="s">
        <v>1310</v>
      </c>
    </row>
    <row r="250" spans="1:65" s="2" customFormat="1" ht="16.5" customHeight="1">
      <c r="A250" s="35"/>
      <c r="B250" s="36"/>
      <c r="C250" s="263" t="s">
        <v>372</v>
      </c>
      <c r="D250" s="263" t="s">
        <v>304</v>
      </c>
      <c r="E250" s="264" t="s">
        <v>720</v>
      </c>
      <c r="F250" s="265" t="s">
        <v>721</v>
      </c>
      <c r="G250" s="266" t="s">
        <v>172</v>
      </c>
      <c r="H250" s="267">
        <v>0.046</v>
      </c>
      <c r="I250" s="268"/>
      <c r="J250" s="269">
        <f>ROUND(I250*H250,2)</f>
        <v>0</v>
      </c>
      <c r="K250" s="270"/>
      <c r="L250" s="271"/>
      <c r="M250" s="272" t="s">
        <v>1</v>
      </c>
      <c r="N250" s="273" t="s">
        <v>40</v>
      </c>
      <c r="O250" s="72"/>
      <c r="P250" s="215">
        <f>O250*H250</f>
        <v>0</v>
      </c>
      <c r="Q250" s="215">
        <v>1</v>
      </c>
      <c r="R250" s="215">
        <f>Q250*H250</f>
        <v>0.046</v>
      </c>
      <c r="S250" s="215">
        <v>0</v>
      </c>
      <c r="T250" s="216">
        <f>S250*H250</f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217" t="s">
        <v>441</v>
      </c>
      <c r="AT250" s="217" t="s">
        <v>304</v>
      </c>
      <c r="AU250" s="217" t="s">
        <v>85</v>
      </c>
      <c r="AY250" s="18" t="s">
        <v>153</v>
      </c>
      <c r="BE250" s="218">
        <f>IF(N250="základní",J250,0)</f>
        <v>0</v>
      </c>
      <c r="BF250" s="218">
        <f>IF(N250="snížená",J250,0)</f>
        <v>0</v>
      </c>
      <c r="BG250" s="218">
        <f>IF(N250="zákl. přenesená",J250,0)</f>
        <v>0</v>
      </c>
      <c r="BH250" s="218">
        <f>IF(N250="sníž. přenesená",J250,0)</f>
        <v>0</v>
      </c>
      <c r="BI250" s="218">
        <f>IF(N250="nulová",J250,0)</f>
        <v>0</v>
      </c>
      <c r="BJ250" s="18" t="s">
        <v>83</v>
      </c>
      <c r="BK250" s="218">
        <f>ROUND(I250*H250,2)</f>
        <v>0</v>
      </c>
      <c r="BL250" s="18" t="s">
        <v>303</v>
      </c>
      <c r="BM250" s="217" t="s">
        <v>1311</v>
      </c>
    </row>
    <row r="251" spans="2:51" s="14" customFormat="1" ht="12">
      <c r="B251" s="230"/>
      <c r="C251" s="231"/>
      <c r="D251" s="221" t="s">
        <v>162</v>
      </c>
      <c r="E251" s="231"/>
      <c r="F251" s="233" t="s">
        <v>1312</v>
      </c>
      <c r="G251" s="231"/>
      <c r="H251" s="234">
        <v>0.046</v>
      </c>
      <c r="I251" s="235"/>
      <c r="J251" s="231"/>
      <c r="K251" s="231"/>
      <c r="L251" s="236"/>
      <c r="M251" s="237"/>
      <c r="N251" s="238"/>
      <c r="O251" s="238"/>
      <c r="P251" s="238"/>
      <c r="Q251" s="238"/>
      <c r="R251" s="238"/>
      <c r="S251" s="238"/>
      <c r="T251" s="239"/>
      <c r="AT251" s="240" t="s">
        <v>162</v>
      </c>
      <c r="AU251" s="240" t="s">
        <v>85</v>
      </c>
      <c r="AV251" s="14" t="s">
        <v>85</v>
      </c>
      <c r="AW251" s="14" t="s">
        <v>4</v>
      </c>
      <c r="AX251" s="14" t="s">
        <v>83</v>
      </c>
      <c r="AY251" s="240" t="s">
        <v>153</v>
      </c>
    </row>
    <row r="252" spans="1:65" s="2" customFormat="1" ht="21.75" customHeight="1">
      <c r="A252" s="35"/>
      <c r="B252" s="36"/>
      <c r="C252" s="205" t="s">
        <v>389</v>
      </c>
      <c r="D252" s="205" t="s">
        <v>156</v>
      </c>
      <c r="E252" s="206" t="s">
        <v>1313</v>
      </c>
      <c r="F252" s="207" t="s">
        <v>1314</v>
      </c>
      <c r="G252" s="208" t="s">
        <v>187</v>
      </c>
      <c r="H252" s="209">
        <v>152.448</v>
      </c>
      <c r="I252" s="210"/>
      <c r="J252" s="211">
        <f>ROUND(I252*H252,2)</f>
        <v>0</v>
      </c>
      <c r="K252" s="212"/>
      <c r="L252" s="40"/>
      <c r="M252" s="213" t="s">
        <v>1</v>
      </c>
      <c r="N252" s="214" t="s">
        <v>40</v>
      </c>
      <c r="O252" s="72"/>
      <c r="P252" s="215">
        <f>O252*H252</f>
        <v>0</v>
      </c>
      <c r="Q252" s="215">
        <v>0</v>
      </c>
      <c r="R252" s="215">
        <f>Q252*H252</f>
        <v>0</v>
      </c>
      <c r="S252" s="215">
        <v>0</v>
      </c>
      <c r="T252" s="216">
        <f>S252*H252</f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217" t="s">
        <v>303</v>
      </c>
      <c r="AT252" s="217" t="s">
        <v>156</v>
      </c>
      <c r="AU252" s="217" t="s">
        <v>85</v>
      </c>
      <c r="AY252" s="18" t="s">
        <v>153</v>
      </c>
      <c r="BE252" s="218">
        <f>IF(N252="základní",J252,0)</f>
        <v>0</v>
      </c>
      <c r="BF252" s="218">
        <f>IF(N252="snížená",J252,0)</f>
        <v>0</v>
      </c>
      <c r="BG252" s="218">
        <f>IF(N252="zákl. přenesená",J252,0)</f>
        <v>0</v>
      </c>
      <c r="BH252" s="218">
        <f>IF(N252="sníž. přenesená",J252,0)</f>
        <v>0</v>
      </c>
      <c r="BI252" s="218">
        <f>IF(N252="nulová",J252,0)</f>
        <v>0</v>
      </c>
      <c r="BJ252" s="18" t="s">
        <v>83</v>
      </c>
      <c r="BK252" s="218">
        <f>ROUND(I252*H252,2)</f>
        <v>0</v>
      </c>
      <c r="BL252" s="18" t="s">
        <v>303</v>
      </c>
      <c r="BM252" s="217" t="s">
        <v>1315</v>
      </c>
    </row>
    <row r="253" spans="2:51" s="13" customFormat="1" ht="12">
      <c r="B253" s="219"/>
      <c r="C253" s="220"/>
      <c r="D253" s="221" t="s">
        <v>162</v>
      </c>
      <c r="E253" s="222" t="s">
        <v>1</v>
      </c>
      <c r="F253" s="223" t="s">
        <v>1316</v>
      </c>
      <c r="G253" s="220"/>
      <c r="H253" s="222" t="s">
        <v>1</v>
      </c>
      <c r="I253" s="224"/>
      <c r="J253" s="220"/>
      <c r="K253" s="220"/>
      <c r="L253" s="225"/>
      <c r="M253" s="226"/>
      <c r="N253" s="227"/>
      <c r="O253" s="227"/>
      <c r="P253" s="227"/>
      <c r="Q253" s="227"/>
      <c r="R253" s="227"/>
      <c r="S253" s="227"/>
      <c r="T253" s="228"/>
      <c r="AT253" s="229" t="s">
        <v>162</v>
      </c>
      <c r="AU253" s="229" t="s">
        <v>85</v>
      </c>
      <c r="AV253" s="13" t="s">
        <v>83</v>
      </c>
      <c r="AW253" s="13" t="s">
        <v>31</v>
      </c>
      <c r="AX253" s="13" t="s">
        <v>75</v>
      </c>
      <c r="AY253" s="229" t="s">
        <v>153</v>
      </c>
    </row>
    <row r="254" spans="2:51" s="13" customFormat="1" ht="12">
      <c r="B254" s="219"/>
      <c r="C254" s="220"/>
      <c r="D254" s="221" t="s">
        <v>162</v>
      </c>
      <c r="E254" s="222" t="s">
        <v>1</v>
      </c>
      <c r="F254" s="223" t="s">
        <v>1317</v>
      </c>
      <c r="G254" s="220"/>
      <c r="H254" s="222" t="s">
        <v>1</v>
      </c>
      <c r="I254" s="224"/>
      <c r="J254" s="220"/>
      <c r="K254" s="220"/>
      <c r="L254" s="225"/>
      <c r="M254" s="226"/>
      <c r="N254" s="227"/>
      <c r="O254" s="227"/>
      <c r="P254" s="227"/>
      <c r="Q254" s="227"/>
      <c r="R254" s="227"/>
      <c r="S254" s="227"/>
      <c r="T254" s="228"/>
      <c r="AT254" s="229" t="s">
        <v>162</v>
      </c>
      <c r="AU254" s="229" t="s">
        <v>85</v>
      </c>
      <c r="AV254" s="13" t="s">
        <v>83</v>
      </c>
      <c r="AW254" s="13" t="s">
        <v>31</v>
      </c>
      <c r="AX254" s="13" t="s">
        <v>75</v>
      </c>
      <c r="AY254" s="229" t="s">
        <v>153</v>
      </c>
    </row>
    <row r="255" spans="2:51" s="13" customFormat="1" ht="12">
      <c r="B255" s="219"/>
      <c r="C255" s="220"/>
      <c r="D255" s="221" t="s">
        <v>162</v>
      </c>
      <c r="E255" s="222" t="s">
        <v>1</v>
      </c>
      <c r="F255" s="223" t="s">
        <v>1243</v>
      </c>
      <c r="G255" s="220"/>
      <c r="H255" s="222" t="s">
        <v>1</v>
      </c>
      <c r="I255" s="224"/>
      <c r="J255" s="220"/>
      <c r="K255" s="220"/>
      <c r="L255" s="225"/>
      <c r="M255" s="226"/>
      <c r="N255" s="227"/>
      <c r="O255" s="227"/>
      <c r="P255" s="227"/>
      <c r="Q255" s="227"/>
      <c r="R255" s="227"/>
      <c r="S255" s="227"/>
      <c r="T255" s="228"/>
      <c r="AT255" s="229" t="s">
        <v>162</v>
      </c>
      <c r="AU255" s="229" t="s">
        <v>85</v>
      </c>
      <c r="AV255" s="13" t="s">
        <v>83</v>
      </c>
      <c r="AW255" s="13" t="s">
        <v>31</v>
      </c>
      <c r="AX255" s="13" t="s">
        <v>75</v>
      </c>
      <c r="AY255" s="229" t="s">
        <v>153</v>
      </c>
    </row>
    <row r="256" spans="2:51" s="14" customFormat="1" ht="22.5">
      <c r="B256" s="230"/>
      <c r="C256" s="231"/>
      <c r="D256" s="221" t="s">
        <v>162</v>
      </c>
      <c r="E256" s="232" t="s">
        <v>1</v>
      </c>
      <c r="F256" s="233" t="s">
        <v>1318</v>
      </c>
      <c r="G256" s="231"/>
      <c r="H256" s="234">
        <v>49.35</v>
      </c>
      <c r="I256" s="235"/>
      <c r="J256" s="231"/>
      <c r="K256" s="231"/>
      <c r="L256" s="236"/>
      <c r="M256" s="237"/>
      <c r="N256" s="238"/>
      <c r="O256" s="238"/>
      <c r="P256" s="238"/>
      <c r="Q256" s="238"/>
      <c r="R256" s="238"/>
      <c r="S256" s="238"/>
      <c r="T256" s="239"/>
      <c r="AT256" s="240" t="s">
        <v>162</v>
      </c>
      <c r="AU256" s="240" t="s">
        <v>85</v>
      </c>
      <c r="AV256" s="14" t="s">
        <v>85</v>
      </c>
      <c r="AW256" s="14" t="s">
        <v>31</v>
      </c>
      <c r="AX256" s="14" t="s">
        <v>75</v>
      </c>
      <c r="AY256" s="240" t="s">
        <v>153</v>
      </c>
    </row>
    <row r="257" spans="2:51" s="14" customFormat="1" ht="12">
      <c r="B257" s="230"/>
      <c r="C257" s="231"/>
      <c r="D257" s="221" t="s">
        <v>162</v>
      </c>
      <c r="E257" s="232" t="s">
        <v>1</v>
      </c>
      <c r="F257" s="233" t="s">
        <v>1319</v>
      </c>
      <c r="G257" s="231"/>
      <c r="H257" s="234">
        <v>14.7</v>
      </c>
      <c r="I257" s="235"/>
      <c r="J257" s="231"/>
      <c r="K257" s="231"/>
      <c r="L257" s="236"/>
      <c r="M257" s="237"/>
      <c r="N257" s="238"/>
      <c r="O257" s="238"/>
      <c r="P257" s="238"/>
      <c r="Q257" s="238"/>
      <c r="R257" s="238"/>
      <c r="S257" s="238"/>
      <c r="T257" s="239"/>
      <c r="AT257" s="240" t="s">
        <v>162</v>
      </c>
      <c r="AU257" s="240" t="s">
        <v>85</v>
      </c>
      <c r="AV257" s="14" t="s">
        <v>85</v>
      </c>
      <c r="AW257" s="14" t="s">
        <v>31</v>
      </c>
      <c r="AX257" s="14" t="s">
        <v>75</v>
      </c>
      <c r="AY257" s="240" t="s">
        <v>153</v>
      </c>
    </row>
    <row r="258" spans="2:51" s="13" customFormat="1" ht="12">
      <c r="B258" s="219"/>
      <c r="C258" s="220"/>
      <c r="D258" s="221" t="s">
        <v>162</v>
      </c>
      <c r="E258" s="222" t="s">
        <v>1</v>
      </c>
      <c r="F258" s="223" t="s">
        <v>1268</v>
      </c>
      <c r="G258" s="220"/>
      <c r="H258" s="222" t="s">
        <v>1</v>
      </c>
      <c r="I258" s="224"/>
      <c r="J258" s="220"/>
      <c r="K258" s="220"/>
      <c r="L258" s="225"/>
      <c r="M258" s="226"/>
      <c r="N258" s="227"/>
      <c r="O258" s="227"/>
      <c r="P258" s="227"/>
      <c r="Q258" s="227"/>
      <c r="R258" s="227"/>
      <c r="S258" s="227"/>
      <c r="T258" s="228"/>
      <c r="AT258" s="229" t="s">
        <v>162</v>
      </c>
      <c r="AU258" s="229" t="s">
        <v>85</v>
      </c>
      <c r="AV258" s="13" t="s">
        <v>83</v>
      </c>
      <c r="AW258" s="13" t="s">
        <v>31</v>
      </c>
      <c r="AX258" s="13" t="s">
        <v>75</v>
      </c>
      <c r="AY258" s="229" t="s">
        <v>153</v>
      </c>
    </row>
    <row r="259" spans="2:51" s="14" customFormat="1" ht="12">
      <c r="B259" s="230"/>
      <c r="C259" s="231"/>
      <c r="D259" s="221" t="s">
        <v>162</v>
      </c>
      <c r="E259" s="232" t="s">
        <v>1</v>
      </c>
      <c r="F259" s="233" t="s">
        <v>1320</v>
      </c>
      <c r="G259" s="231"/>
      <c r="H259" s="234">
        <v>13.29</v>
      </c>
      <c r="I259" s="235"/>
      <c r="J259" s="231"/>
      <c r="K259" s="231"/>
      <c r="L259" s="236"/>
      <c r="M259" s="237"/>
      <c r="N259" s="238"/>
      <c r="O259" s="238"/>
      <c r="P259" s="238"/>
      <c r="Q259" s="238"/>
      <c r="R259" s="238"/>
      <c r="S259" s="238"/>
      <c r="T259" s="239"/>
      <c r="AT259" s="240" t="s">
        <v>162</v>
      </c>
      <c r="AU259" s="240" t="s">
        <v>85</v>
      </c>
      <c r="AV259" s="14" t="s">
        <v>85</v>
      </c>
      <c r="AW259" s="14" t="s">
        <v>31</v>
      </c>
      <c r="AX259" s="14" t="s">
        <v>75</v>
      </c>
      <c r="AY259" s="240" t="s">
        <v>153</v>
      </c>
    </row>
    <row r="260" spans="2:51" s="16" customFormat="1" ht="12">
      <c r="B260" s="252"/>
      <c r="C260" s="253"/>
      <c r="D260" s="221" t="s">
        <v>162</v>
      </c>
      <c r="E260" s="254" t="s">
        <v>1</v>
      </c>
      <c r="F260" s="255" t="s">
        <v>286</v>
      </c>
      <c r="G260" s="253"/>
      <c r="H260" s="256">
        <v>77.34</v>
      </c>
      <c r="I260" s="257"/>
      <c r="J260" s="253"/>
      <c r="K260" s="253"/>
      <c r="L260" s="258"/>
      <c r="M260" s="259"/>
      <c r="N260" s="260"/>
      <c r="O260" s="260"/>
      <c r="P260" s="260"/>
      <c r="Q260" s="260"/>
      <c r="R260" s="260"/>
      <c r="S260" s="260"/>
      <c r="T260" s="261"/>
      <c r="AT260" s="262" t="s">
        <v>162</v>
      </c>
      <c r="AU260" s="262" t="s">
        <v>85</v>
      </c>
      <c r="AV260" s="16" t="s">
        <v>154</v>
      </c>
      <c r="AW260" s="16" t="s">
        <v>31</v>
      </c>
      <c r="AX260" s="16" t="s">
        <v>75</v>
      </c>
      <c r="AY260" s="262" t="s">
        <v>153</v>
      </c>
    </row>
    <row r="261" spans="2:51" s="13" customFormat="1" ht="12">
      <c r="B261" s="219"/>
      <c r="C261" s="220"/>
      <c r="D261" s="221" t="s">
        <v>162</v>
      </c>
      <c r="E261" s="222" t="s">
        <v>1</v>
      </c>
      <c r="F261" s="223" t="s">
        <v>1321</v>
      </c>
      <c r="G261" s="220"/>
      <c r="H261" s="222" t="s">
        <v>1</v>
      </c>
      <c r="I261" s="224"/>
      <c r="J261" s="220"/>
      <c r="K261" s="220"/>
      <c r="L261" s="225"/>
      <c r="M261" s="226"/>
      <c r="N261" s="227"/>
      <c r="O261" s="227"/>
      <c r="P261" s="227"/>
      <c r="Q261" s="227"/>
      <c r="R261" s="227"/>
      <c r="S261" s="227"/>
      <c r="T261" s="228"/>
      <c r="AT261" s="229" t="s">
        <v>162</v>
      </c>
      <c r="AU261" s="229" t="s">
        <v>85</v>
      </c>
      <c r="AV261" s="13" t="s">
        <v>83</v>
      </c>
      <c r="AW261" s="13" t="s">
        <v>31</v>
      </c>
      <c r="AX261" s="13" t="s">
        <v>75</v>
      </c>
      <c r="AY261" s="229" t="s">
        <v>153</v>
      </c>
    </row>
    <row r="262" spans="2:51" s="13" customFormat="1" ht="12">
      <c r="B262" s="219"/>
      <c r="C262" s="220"/>
      <c r="D262" s="221" t="s">
        <v>162</v>
      </c>
      <c r="E262" s="222" t="s">
        <v>1</v>
      </c>
      <c r="F262" s="223" t="s">
        <v>1243</v>
      </c>
      <c r="G262" s="220"/>
      <c r="H262" s="222" t="s">
        <v>1</v>
      </c>
      <c r="I262" s="224"/>
      <c r="J262" s="220"/>
      <c r="K262" s="220"/>
      <c r="L262" s="225"/>
      <c r="M262" s="226"/>
      <c r="N262" s="227"/>
      <c r="O262" s="227"/>
      <c r="P262" s="227"/>
      <c r="Q262" s="227"/>
      <c r="R262" s="227"/>
      <c r="S262" s="227"/>
      <c r="T262" s="228"/>
      <c r="AT262" s="229" t="s">
        <v>162</v>
      </c>
      <c r="AU262" s="229" t="s">
        <v>85</v>
      </c>
      <c r="AV262" s="13" t="s">
        <v>83</v>
      </c>
      <c r="AW262" s="13" t="s">
        <v>31</v>
      </c>
      <c r="AX262" s="13" t="s">
        <v>75</v>
      </c>
      <c r="AY262" s="229" t="s">
        <v>153</v>
      </c>
    </row>
    <row r="263" spans="2:51" s="13" customFormat="1" ht="12">
      <c r="B263" s="219"/>
      <c r="C263" s="220"/>
      <c r="D263" s="221" t="s">
        <v>162</v>
      </c>
      <c r="E263" s="222" t="s">
        <v>1</v>
      </c>
      <c r="F263" s="223" t="s">
        <v>1322</v>
      </c>
      <c r="G263" s="220"/>
      <c r="H263" s="222" t="s">
        <v>1</v>
      </c>
      <c r="I263" s="224"/>
      <c r="J263" s="220"/>
      <c r="K263" s="220"/>
      <c r="L263" s="225"/>
      <c r="M263" s="226"/>
      <c r="N263" s="227"/>
      <c r="O263" s="227"/>
      <c r="P263" s="227"/>
      <c r="Q263" s="227"/>
      <c r="R263" s="227"/>
      <c r="S263" s="227"/>
      <c r="T263" s="228"/>
      <c r="AT263" s="229" t="s">
        <v>162</v>
      </c>
      <c r="AU263" s="229" t="s">
        <v>85</v>
      </c>
      <c r="AV263" s="13" t="s">
        <v>83</v>
      </c>
      <c r="AW263" s="13" t="s">
        <v>31</v>
      </c>
      <c r="AX263" s="13" t="s">
        <v>75</v>
      </c>
      <c r="AY263" s="229" t="s">
        <v>153</v>
      </c>
    </row>
    <row r="264" spans="2:51" s="14" customFormat="1" ht="12">
      <c r="B264" s="230"/>
      <c r="C264" s="231"/>
      <c r="D264" s="221" t="s">
        <v>162</v>
      </c>
      <c r="E264" s="232" t="s">
        <v>1</v>
      </c>
      <c r="F264" s="233" t="s">
        <v>1323</v>
      </c>
      <c r="G264" s="231"/>
      <c r="H264" s="234">
        <v>3.945</v>
      </c>
      <c r="I264" s="235"/>
      <c r="J264" s="231"/>
      <c r="K264" s="231"/>
      <c r="L264" s="236"/>
      <c r="M264" s="237"/>
      <c r="N264" s="238"/>
      <c r="O264" s="238"/>
      <c r="P264" s="238"/>
      <c r="Q264" s="238"/>
      <c r="R264" s="238"/>
      <c r="S264" s="238"/>
      <c r="T264" s="239"/>
      <c r="AT264" s="240" t="s">
        <v>162</v>
      </c>
      <c r="AU264" s="240" t="s">
        <v>85</v>
      </c>
      <c r="AV264" s="14" t="s">
        <v>85</v>
      </c>
      <c r="AW264" s="14" t="s">
        <v>31</v>
      </c>
      <c r="AX264" s="14" t="s">
        <v>75</v>
      </c>
      <c r="AY264" s="240" t="s">
        <v>153</v>
      </c>
    </row>
    <row r="265" spans="2:51" s="13" customFormat="1" ht="12">
      <c r="B265" s="219"/>
      <c r="C265" s="220"/>
      <c r="D265" s="221" t="s">
        <v>162</v>
      </c>
      <c r="E265" s="222" t="s">
        <v>1</v>
      </c>
      <c r="F265" s="223" t="s">
        <v>1268</v>
      </c>
      <c r="G265" s="220"/>
      <c r="H265" s="222" t="s">
        <v>1</v>
      </c>
      <c r="I265" s="224"/>
      <c r="J265" s="220"/>
      <c r="K265" s="220"/>
      <c r="L265" s="225"/>
      <c r="M265" s="226"/>
      <c r="N265" s="227"/>
      <c r="O265" s="227"/>
      <c r="P265" s="227"/>
      <c r="Q265" s="227"/>
      <c r="R265" s="227"/>
      <c r="S265" s="227"/>
      <c r="T265" s="228"/>
      <c r="AT265" s="229" t="s">
        <v>162</v>
      </c>
      <c r="AU265" s="229" t="s">
        <v>85</v>
      </c>
      <c r="AV265" s="13" t="s">
        <v>83</v>
      </c>
      <c r="AW265" s="13" t="s">
        <v>31</v>
      </c>
      <c r="AX265" s="13" t="s">
        <v>75</v>
      </c>
      <c r="AY265" s="229" t="s">
        <v>153</v>
      </c>
    </row>
    <row r="266" spans="2:51" s="14" customFormat="1" ht="12">
      <c r="B266" s="230"/>
      <c r="C266" s="231"/>
      <c r="D266" s="221" t="s">
        <v>162</v>
      </c>
      <c r="E266" s="232" t="s">
        <v>1</v>
      </c>
      <c r="F266" s="233" t="s">
        <v>1324</v>
      </c>
      <c r="G266" s="231"/>
      <c r="H266" s="234">
        <v>11.325</v>
      </c>
      <c r="I266" s="235"/>
      <c r="J266" s="231"/>
      <c r="K266" s="231"/>
      <c r="L266" s="236"/>
      <c r="M266" s="237"/>
      <c r="N266" s="238"/>
      <c r="O266" s="238"/>
      <c r="P266" s="238"/>
      <c r="Q266" s="238"/>
      <c r="R266" s="238"/>
      <c r="S266" s="238"/>
      <c r="T266" s="239"/>
      <c r="AT266" s="240" t="s">
        <v>162</v>
      </c>
      <c r="AU266" s="240" t="s">
        <v>85</v>
      </c>
      <c r="AV266" s="14" t="s">
        <v>85</v>
      </c>
      <c r="AW266" s="14" t="s">
        <v>31</v>
      </c>
      <c r="AX266" s="14" t="s">
        <v>75</v>
      </c>
      <c r="AY266" s="240" t="s">
        <v>153</v>
      </c>
    </row>
    <row r="267" spans="2:51" s="13" customFormat="1" ht="12">
      <c r="B267" s="219"/>
      <c r="C267" s="220"/>
      <c r="D267" s="221" t="s">
        <v>162</v>
      </c>
      <c r="E267" s="222" t="s">
        <v>1</v>
      </c>
      <c r="F267" s="223" t="s">
        <v>1325</v>
      </c>
      <c r="G267" s="220"/>
      <c r="H267" s="222" t="s">
        <v>1</v>
      </c>
      <c r="I267" s="224"/>
      <c r="J267" s="220"/>
      <c r="K267" s="220"/>
      <c r="L267" s="225"/>
      <c r="M267" s="226"/>
      <c r="N267" s="227"/>
      <c r="O267" s="227"/>
      <c r="P267" s="227"/>
      <c r="Q267" s="227"/>
      <c r="R267" s="227"/>
      <c r="S267" s="227"/>
      <c r="T267" s="228"/>
      <c r="AT267" s="229" t="s">
        <v>162</v>
      </c>
      <c r="AU267" s="229" t="s">
        <v>85</v>
      </c>
      <c r="AV267" s="13" t="s">
        <v>83</v>
      </c>
      <c r="AW267" s="13" t="s">
        <v>31</v>
      </c>
      <c r="AX267" s="13" t="s">
        <v>75</v>
      </c>
      <c r="AY267" s="229" t="s">
        <v>153</v>
      </c>
    </row>
    <row r="268" spans="2:51" s="14" customFormat="1" ht="12">
      <c r="B268" s="230"/>
      <c r="C268" s="231"/>
      <c r="D268" s="221" t="s">
        <v>162</v>
      </c>
      <c r="E268" s="232" t="s">
        <v>1</v>
      </c>
      <c r="F268" s="233" t="s">
        <v>1326</v>
      </c>
      <c r="G268" s="231"/>
      <c r="H268" s="234">
        <v>59.838</v>
      </c>
      <c r="I268" s="235"/>
      <c r="J268" s="231"/>
      <c r="K268" s="231"/>
      <c r="L268" s="236"/>
      <c r="M268" s="237"/>
      <c r="N268" s="238"/>
      <c r="O268" s="238"/>
      <c r="P268" s="238"/>
      <c r="Q268" s="238"/>
      <c r="R268" s="238"/>
      <c r="S268" s="238"/>
      <c r="T268" s="239"/>
      <c r="AT268" s="240" t="s">
        <v>162</v>
      </c>
      <c r="AU268" s="240" t="s">
        <v>85</v>
      </c>
      <c r="AV268" s="14" t="s">
        <v>85</v>
      </c>
      <c r="AW268" s="14" t="s">
        <v>31</v>
      </c>
      <c r="AX268" s="14" t="s">
        <v>75</v>
      </c>
      <c r="AY268" s="240" t="s">
        <v>153</v>
      </c>
    </row>
    <row r="269" spans="2:51" s="16" customFormat="1" ht="12">
      <c r="B269" s="252"/>
      <c r="C269" s="253"/>
      <c r="D269" s="221" t="s">
        <v>162</v>
      </c>
      <c r="E269" s="254" t="s">
        <v>1</v>
      </c>
      <c r="F269" s="255" t="s">
        <v>286</v>
      </c>
      <c r="G269" s="253"/>
      <c r="H269" s="256">
        <v>75.108</v>
      </c>
      <c r="I269" s="257"/>
      <c r="J269" s="253"/>
      <c r="K269" s="253"/>
      <c r="L269" s="258"/>
      <c r="M269" s="259"/>
      <c r="N269" s="260"/>
      <c r="O269" s="260"/>
      <c r="P269" s="260"/>
      <c r="Q269" s="260"/>
      <c r="R269" s="260"/>
      <c r="S269" s="260"/>
      <c r="T269" s="261"/>
      <c r="AT269" s="262" t="s">
        <v>162</v>
      </c>
      <c r="AU269" s="262" t="s">
        <v>85</v>
      </c>
      <c r="AV269" s="16" t="s">
        <v>154</v>
      </c>
      <c r="AW269" s="16" t="s">
        <v>31</v>
      </c>
      <c r="AX269" s="16" t="s">
        <v>75</v>
      </c>
      <c r="AY269" s="262" t="s">
        <v>153</v>
      </c>
    </row>
    <row r="270" spans="2:51" s="15" customFormat="1" ht="12">
      <c r="B270" s="241"/>
      <c r="C270" s="242"/>
      <c r="D270" s="221" t="s">
        <v>162</v>
      </c>
      <c r="E270" s="243" t="s">
        <v>1</v>
      </c>
      <c r="F270" s="244" t="s">
        <v>169</v>
      </c>
      <c r="G270" s="242"/>
      <c r="H270" s="245">
        <v>152.448</v>
      </c>
      <c r="I270" s="246"/>
      <c r="J270" s="242"/>
      <c r="K270" s="242"/>
      <c r="L270" s="247"/>
      <c r="M270" s="248"/>
      <c r="N270" s="249"/>
      <c r="O270" s="249"/>
      <c r="P270" s="249"/>
      <c r="Q270" s="249"/>
      <c r="R270" s="249"/>
      <c r="S270" s="249"/>
      <c r="T270" s="250"/>
      <c r="AT270" s="251" t="s">
        <v>162</v>
      </c>
      <c r="AU270" s="251" t="s">
        <v>85</v>
      </c>
      <c r="AV270" s="15" t="s">
        <v>160</v>
      </c>
      <c r="AW270" s="15" t="s">
        <v>31</v>
      </c>
      <c r="AX270" s="15" t="s">
        <v>83</v>
      </c>
      <c r="AY270" s="251" t="s">
        <v>153</v>
      </c>
    </row>
    <row r="271" spans="1:65" s="2" customFormat="1" ht="44.25" customHeight="1">
      <c r="A271" s="35"/>
      <c r="B271" s="36"/>
      <c r="C271" s="263" t="s">
        <v>394</v>
      </c>
      <c r="D271" s="263" t="s">
        <v>304</v>
      </c>
      <c r="E271" s="264" t="s">
        <v>1327</v>
      </c>
      <c r="F271" s="265" t="s">
        <v>1328</v>
      </c>
      <c r="G271" s="266" t="s">
        <v>187</v>
      </c>
      <c r="H271" s="267">
        <v>175.315</v>
      </c>
      <c r="I271" s="268"/>
      <c r="J271" s="269">
        <f>ROUND(I271*H271,2)</f>
        <v>0</v>
      </c>
      <c r="K271" s="270"/>
      <c r="L271" s="271"/>
      <c r="M271" s="272" t="s">
        <v>1</v>
      </c>
      <c r="N271" s="273" t="s">
        <v>40</v>
      </c>
      <c r="O271" s="72"/>
      <c r="P271" s="215">
        <f>O271*H271</f>
        <v>0</v>
      </c>
      <c r="Q271" s="215">
        <v>0.004</v>
      </c>
      <c r="R271" s="215">
        <f>Q271*H271</f>
        <v>0.70126</v>
      </c>
      <c r="S271" s="215">
        <v>0</v>
      </c>
      <c r="T271" s="216">
        <f>S271*H271</f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217" t="s">
        <v>441</v>
      </c>
      <c r="AT271" s="217" t="s">
        <v>304</v>
      </c>
      <c r="AU271" s="217" t="s">
        <v>85</v>
      </c>
      <c r="AY271" s="18" t="s">
        <v>153</v>
      </c>
      <c r="BE271" s="218">
        <f>IF(N271="základní",J271,0)</f>
        <v>0</v>
      </c>
      <c r="BF271" s="218">
        <f>IF(N271="snížená",J271,0)</f>
        <v>0</v>
      </c>
      <c r="BG271" s="218">
        <f>IF(N271="zákl. přenesená",J271,0)</f>
        <v>0</v>
      </c>
      <c r="BH271" s="218">
        <f>IF(N271="sníž. přenesená",J271,0)</f>
        <v>0</v>
      </c>
      <c r="BI271" s="218">
        <f>IF(N271="nulová",J271,0)</f>
        <v>0</v>
      </c>
      <c r="BJ271" s="18" t="s">
        <v>83</v>
      </c>
      <c r="BK271" s="218">
        <f>ROUND(I271*H271,2)</f>
        <v>0</v>
      </c>
      <c r="BL271" s="18" t="s">
        <v>303</v>
      </c>
      <c r="BM271" s="217" t="s">
        <v>1329</v>
      </c>
    </row>
    <row r="272" spans="2:51" s="14" customFormat="1" ht="12">
      <c r="B272" s="230"/>
      <c r="C272" s="231"/>
      <c r="D272" s="221" t="s">
        <v>162</v>
      </c>
      <c r="E272" s="231"/>
      <c r="F272" s="233" t="s">
        <v>1330</v>
      </c>
      <c r="G272" s="231"/>
      <c r="H272" s="234">
        <v>175.315</v>
      </c>
      <c r="I272" s="235"/>
      <c r="J272" s="231"/>
      <c r="K272" s="231"/>
      <c r="L272" s="236"/>
      <c r="M272" s="237"/>
      <c r="N272" s="238"/>
      <c r="O272" s="238"/>
      <c r="P272" s="238"/>
      <c r="Q272" s="238"/>
      <c r="R272" s="238"/>
      <c r="S272" s="238"/>
      <c r="T272" s="239"/>
      <c r="AT272" s="240" t="s">
        <v>162</v>
      </c>
      <c r="AU272" s="240" t="s">
        <v>85</v>
      </c>
      <c r="AV272" s="14" t="s">
        <v>85</v>
      </c>
      <c r="AW272" s="14" t="s">
        <v>4</v>
      </c>
      <c r="AX272" s="14" t="s">
        <v>83</v>
      </c>
      <c r="AY272" s="240" t="s">
        <v>153</v>
      </c>
    </row>
    <row r="273" spans="1:65" s="2" customFormat="1" ht="21.75" customHeight="1">
      <c r="A273" s="35"/>
      <c r="B273" s="36"/>
      <c r="C273" s="205" t="s">
        <v>425</v>
      </c>
      <c r="D273" s="205" t="s">
        <v>156</v>
      </c>
      <c r="E273" s="206" t="s">
        <v>1331</v>
      </c>
      <c r="F273" s="207" t="s">
        <v>1332</v>
      </c>
      <c r="G273" s="208" t="s">
        <v>187</v>
      </c>
      <c r="H273" s="209">
        <v>51.825</v>
      </c>
      <c r="I273" s="210"/>
      <c r="J273" s="211">
        <f>ROUND(I273*H273,2)</f>
        <v>0</v>
      </c>
      <c r="K273" s="212"/>
      <c r="L273" s="40"/>
      <c r="M273" s="213" t="s">
        <v>1</v>
      </c>
      <c r="N273" s="214" t="s">
        <v>40</v>
      </c>
      <c r="O273" s="72"/>
      <c r="P273" s="215">
        <f>O273*H273</f>
        <v>0</v>
      </c>
      <c r="Q273" s="215">
        <v>0</v>
      </c>
      <c r="R273" s="215">
        <f>Q273*H273</f>
        <v>0</v>
      </c>
      <c r="S273" s="215">
        <v>0</v>
      </c>
      <c r="T273" s="216">
        <f>S273*H273</f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217" t="s">
        <v>303</v>
      </c>
      <c r="AT273" s="217" t="s">
        <v>156</v>
      </c>
      <c r="AU273" s="217" t="s">
        <v>85</v>
      </c>
      <c r="AY273" s="18" t="s">
        <v>153</v>
      </c>
      <c r="BE273" s="218">
        <f>IF(N273="základní",J273,0)</f>
        <v>0</v>
      </c>
      <c r="BF273" s="218">
        <f>IF(N273="snížená",J273,0)</f>
        <v>0</v>
      </c>
      <c r="BG273" s="218">
        <f>IF(N273="zákl. přenesená",J273,0)</f>
        <v>0</v>
      </c>
      <c r="BH273" s="218">
        <f>IF(N273="sníž. přenesená",J273,0)</f>
        <v>0</v>
      </c>
      <c r="BI273" s="218">
        <f>IF(N273="nulová",J273,0)</f>
        <v>0</v>
      </c>
      <c r="BJ273" s="18" t="s">
        <v>83</v>
      </c>
      <c r="BK273" s="218">
        <f>ROUND(I273*H273,2)</f>
        <v>0</v>
      </c>
      <c r="BL273" s="18" t="s">
        <v>303</v>
      </c>
      <c r="BM273" s="217" t="s">
        <v>1333</v>
      </c>
    </row>
    <row r="274" spans="2:51" s="14" customFormat="1" ht="12">
      <c r="B274" s="230"/>
      <c r="C274" s="231"/>
      <c r="D274" s="221" t="s">
        <v>162</v>
      </c>
      <c r="E274" s="232" t="s">
        <v>1</v>
      </c>
      <c r="F274" s="233" t="s">
        <v>1334</v>
      </c>
      <c r="G274" s="231"/>
      <c r="H274" s="234">
        <v>14.955</v>
      </c>
      <c r="I274" s="235"/>
      <c r="J274" s="231"/>
      <c r="K274" s="231"/>
      <c r="L274" s="236"/>
      <c r="M274" s="237"/>
      <c r="N274" s="238"/>
      <c r="O274" s="238"/>
      <c r="P274" s="238"/>
      <c r="Q274" s="238"/>
      <c r="R274" s="238"/>
      <c r="S274" s="238"/>
      <c r="T274" s="239"/>
      <c r="AT274" s="240" t="s">
        <v>162</v>
      </c>
      <c r="AU274" s="240" t="s">
        <v>85</v>
      </c>
      <c r="AV274" s="14" t="s">
        <v>85</v>
      </c>
      <c r="AW274" s="14" t="s">
        <v>31</v>
      </c>
      <c r="AX274" s="14" t="s">
        <v>75</v>
      </c>
      <c r="AY274" s="240" t="s">
        <v>153</v>
      </c>
    </row>
    <row r="275" spans="2:51" s="14" customFormat="1" ht="12">
      <c r="B275" s="230"/>
      <c r="C275" s="231"/>
      <c r="D275" s="221" t="s">
        <v>162</v>
      </c>
      <c r="E275" s="232" t="s">
        <v>1</v>
      </c>
      <c r="F275" s="233" t="s">
        <v>1335</v>
      </c>
      <c r="G275" s="231"/>
      <c r="H275" s="234">
        <v>11.026</v>
      </c>
      <c r="I275" s="235"/>
      <c r="J275" s="231"/>
      <c r="K275" s="231"/>
      <c r="L275" s="236"/>
      <c r="M275" s="237"/>
      <c r="N275" s="238"/>
      <c r="O275" s="238"/>
      <c r="P275" s="238"/>
      <c r="Q275" s="238"/>
      <c r="R275" s="238"/>
      <c r="S275" s="238"/>
      <c r="T275" s="239"/>
      <c r="AT275" s="240" t="s">
        <v>162</v>
      </c>
      <c r="AU275" s="240" t="s">
        <v>85</v>
      </c>
      <c r="AV275" s="14" t="s">
        <v>85</v>
      </c>
      <c r="AW275" s="14" t="s">
        <v>31</v>
      </c>
      <c r="AX275" s="14" t="s">
        <v>75</v>
      </c>
      <c r="AY275" s="240" t="s">
        <v>153</v>
      </c>
    </row>
    <row r="276" spans="2:51" s="14" customFormat="1" ht="12">
      <c r="B276" s="230"/>
      <c r="C276" s="231"/>
      <c r="D276" s="221" t="s">
        <v>162</v>
      </c>
      <c r="E276" s="232" t="s">
        <v>1</v>
      </c>
      <c r="F276" s="233" t="s">
        <v>1336</v>
      </c>
      <c r="G276" s="231"/>
      <c r="H276" s="234">
        <v>1.05</v>
      </c>
      <c r="I276" s="235"/>
      <c r="J276" s="231"/>
      <c r="K276" s="231"/>
      <c r="L276" s="236"/>
      <c r="M276" s="237"/>
      <c r="N276" s="238"/>
      <c r="O276" s="238"/>
      <c r="P276" s="238"/>
      <c r="Q276" s="238"/>
      <c r="R276" s="238"/>
      <c r="S276" s="238"/>
      <c r="T276" s="239"/>
      <c r="AT276" s="240" t="s">
        <v>162</v>
      </c>
      <c r="AU276" s="240" t="s">
        <v>85</v>
      </c>
      <c r="AV276" s="14" t="s">
        <v>85</v>
      </c>
      <c r="AW276" s="14" t="s">
        <v>31</v>
      </c>
      <c r="AX276" s="14" t="s">
        <v>75</v>
      </c>
      <c r="AY276" s="240" t="s">
        <v>153</v>
      </c>
    </row>
    <row r="277" spans="2:51" s="14" customFormat="1" ht="12">
      <c r="B277" s="230"/>
      <c r="C277" s="231"/>
      <c r="D277" s="221" t="s">
        <v>162</v>
      </c>
      <c r="E277" s="232" t="s">
        <v>1</v>
      </c>
      <c r="F277" s="233" t="s">
        <v>1337</v>
      </c>
      <c r="G277" s="231"/>
      <c r="H277" s="234">
        <v>3.443</v>
      </c>
      <c r="I277" s="235"/>
      <c r="J277" s="231"/>
      <c r="K277" s="231"/>
      <c r="L277" s="236"/>
      <c r="M277" s="237"/>
      <c r="N277" s="238"/>
      <c r="O277" s="238"/>
      <c r="P277" s="238"/>
      <c r="Q277" s="238"/>
      <c r="R277" s="238"/>
      <c r="S277" s="238"/>
      <c r="T277" s="239"/>
      <c r="AT277" s="240" t="s">
        <v>162</v>
      </c>
      <c r="AU277" s="240" t="s">
        <v>85</v>
      </c>
      <c r="AV277" s="14" t="s">
        <v>85</v>
      </c>
      <c r="AW277" s="14" t="s">
        <v>31</v>
      </c>
      <c r="AX277" s="14" t="s">
        <v>75</v>
      </c>
      <c r="AY277" s="240" t="s">
        <v>153</v>
      </c>
    </row>
    <row r="278" spans="2:51" s="14" customFormat="1" ht="12">
      <c r="B278" s="230"/>
      <c r="C278" s="231"/>
      <c r="D278" s="221" t="s">
        <v>162</v>
      </c>
      <c r="E278" s="232" t="s">
        <v>1</v>
      </c>
      <c r="F278" s="233" t="s">
        <v>1338</v>
      </c>
      <c r="G278" s="231"/>
      <c r="H278" s="234">
        <v>21.351</v>
      </c>
      <c r="I278" s="235"/>
      <c r="J278" s="231"/>
      <c r="K278" s="231"/>
      <c r="L278" s="236"/>
      <c r="M278" s="237"/>
      <c r="N278" s="238"/>
      <c r="O278" s="238"/>
      <c r="P278" s="238"/>
      <c r="Q278" s="238"/>
      <c r="R278" s="238"/>
      <c r="S278" s="238"/>
      <c r="T278" s="239"/>
      <c r="AT278" s="240" t="s">
        <v>162</v>
      </c>
      <c r="AU278" s="240" t="s">
        <v>85</v>
      </c>
      <c r="AV278" s="14" t="s">
        <v>85</v>
      </c>
      <c r="AW278" s="14" t="s">
        <v>31</v>
      </c>
      <c r="AX278" s="14" t="s">
        <v>75</v>
      </c>
      <c r="AY278" s="240" t="s">
        <v>153</v>
      </c>
    </row>
    <row r="279" spans="2:51" s="15" customFormat="1" ht="12">
      <c r="B279" s="241"/>
      <c r="C279" s="242"/>
      <c r="D279" s="221" t="s">
        <v>162</v>
      </c>
      <c r="E279" s="243" t="s">
        <v>1</v>
      </c>
      <c r="F279" s="244" t="s">
        <v>169</v>
      </c>
      <c r="G279" s="242"/>
      <c r="H279" s="245">
        <v>51.825</v>
      </c>
      <c r="I279" s="246"/>
      <c r="J279" s="242"/>
      <c r="K279" s="242"/>
      <c r="L279" s="247"/>
      <c r="M279" s="248"/>
      <c r="N279" s="249"/>
      <c r="O279" s="249"/>
      <c r="P279" s="249"/>
      <c r="Q279" s="249"/>
      <c r="R279" s="249"/>
      <c r="S279" s="249"/>
      <c r="T279" s="250"/>
      <c r="AT279" s="251" t="s">
        <v>162</v>
      </c>
      <c r="AU279" s="251" t="s">
        <v>85</v>
      </c>
      <c r="AV279" s="15" t="s">
        <v>160</v>
      </c>
      <c r="AW279" s="15" t="s">
        <v>31</v>
      </c>
      <c r="AX279" s="15" t="s">
        <v>83</v>
      </c>
      <c r="AY279" s="251" t="s">
        <v>153</v>
      </c>
    </row>
    <row r="280" spans="1:65" s="2" customFormat="1" ht="21.75" customHeight="1">
      <c r="A280" s="35"/>
      <c r="B280" s="36"/>
      <c r="C280" s="205" t="s">
        <v>430</v>
      </c>
      <c r="D280" s="205" t="s">
        <v>156</v>
      </c>
      <c r="E280" s="206" t="s">
        <v>1339</v>
      </c>
      <c r="F280" s="207" t="s">
        <v>1340</v>
      </c>
      <c r="G280" s="208" t="s">
        <v>652</v>
      </c>
      <c r="H280" s="209">
        <v>14</v>
      </c>
      <c r="I280" s="210"/>
      <c r="J280" s="211">
        <f>ROUND(I280*H280,2)</f>
        <v>0</v>
      </c>
      <c r="K280" s="212"/>
      <c r="L280" s="40"/>
      <c r="M280" s="213" t="s">
        <v>1</v>
      </c>
      <c r="N280" s="214" t="s">
        <v>40</v>
      </c>
      <c r="O280" s="72"/>
      <c r="P280" s="215">
        <f>O280*H280</f>
        <v>0</v>
      </c>
      <c r="Q280" s="215">
        <v>0.0075</v>
      </c>
      <c r="R280" s="215">
        <f>Q280*H280</f>
        <v>0.105</v>
      </c>
      <c r="S280" s="215">
        <v>0</v>
      </c>
      <c r="T280" s="216">
        <f>S280*H280</f>
        <v>0</v>
      </c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R280" s="217" t="s">
        <v>303</v>
      </c>
      <c r="AT280" s="217" t="s">
        <v>156</v>
      </c>
      <c r="AU280" s="217" t="s">
        <v>85</v>
      </c>
      <c r="AY280" s="18" t="s">
        <v>153</v>
      </c>
      <c r="BE280" s="218">
        <f>IF(N280="základní",J280,0)</f>
        <v>0</v>
      </c>
      <c r="BF280" s="218">
        <f>IF(N280="snížená",J280,0)</f>
        <v>0</v>
      </c>
      <c r="BG280" s="218">
        <f>IF(N280="zákl. přenesená",J280,0)</f>
        <v>0</v>
      </c>
      <c r="BH280" s="218">
        <f>IF(N280="sníž. přenesená",J280,0)</f>
        <v>0</v>
      </c>
      <c r="BI280" s="218">
        <f>IF(N280="nulová",J280,0)</f>
        <v>0</v>
      </c>
      <c r="BJ280" s="18" t="s">
        <v>83</v>
      </c>
      <c r="BK280" s="218">
        <f>ROUND(I280*H280,2)</f>
        <v>0</v>
      </c>
      <c r="BL280" s="18" t="s">
        <v>303</v>
      </c>
      <c r="BM280" s="217" t="s">
        <v>1341</v>
      </c>
    </row>
    <row r="281" spans="2:51" s="14" customFormat="1" ht="12">
      <c r="B281" s="230"/>
      <c r="C281" s="231"/>
      <c r="D281" s="221" t="s">
        <v>162</v>
      </c>
      <c r="E281" s="232" t="s">
        <v>1</v>
      </c>
      <c r="F281" s="233" t="s">
        <v>1342</v>
      </c>
      <c r="G281" s="231"/>
      <c r="H281" s="234">
        <v>3</v>
      </c>
      <c r="I281" s="235"/>
      <c r="J281" s="231"/>
      <c r="K281" s="231"/>
      <c r="L281" s="236"/>
      <c r="M281" s="237"/>
      <c r="N281" s="238"/>
      <c r="O281" s="238"/>
      <c r="P281" s="238"/>
      <c r="Q281" s="238"/>
      <c r="R281" s="238"/>
      <c r="S281" s="238"/>
      <c r="T281" s="239"/>
      <c r="AT281" s="240" t="s">
        <v>162</v>
      </c>
      <c r="AU281" s="240" t="s">
        <v>85</v>
      </c>
      <c r="AV281" s="14" t="s">
        <v>85</v>
      </c>
      <c r="AW281" s="14" t="s">
        <v>31</v>
      </c>
      <c r="AX281" s="14" t="s">
        <v>75</v>
      </c>
      <c r="AY281" s="240" t="s">
        <v>153</v>
      </c>
    </row>
    <row r="282" spans="2:51" s="14" customFormat="1" ht="12">
      <c r="B282" s="230"/>
      <c r="C282" s="231"/>
      <c r="D282" s="221" t="s">
        <v>162</v>
      </c>
      <c r="E282" s="232" t="s">
        <v>1</v>
      </c>
      <c r="F282" s="233" t="s">
        <v>1343</v>
      </c>
      <c r="G282" s="231"/>
      <c r="H282" s="234">
        <v>11</v>
      </c>
      <c r="I282" s="235"/>
      <c r="J282" s="231"/>
      <c r="K282" s="231"/>
      <c r="L282" s="236"/>
      <c r="M282" s="237"/>
      <c r="N282" s="238"/>
      <c r="O282" s="238"/>
      <c r="P282" s="238"/>
      <c r="Q282" s="238"/>
      <c r="R282" s="238"/>
      <c r="S282" s="238"/>
      <c r="T282" s="239"/>
      <c r="AT282" s="240" t="s">
        <v>162</v>
      </c>
      <c r="AU282" s="240" t="s">
        <v>85</v>
      </c>
      <c r="AV282" s="14" t="s">
        <v>85</v>
      </c>
      <c r="AW282" s="14" t="s">
        <v>31</v>
      </c>
      <c r="AX282" s="14" t="s">
        <v>75</v>
      </c>
      <c r="AY282" s="240" t="s">
        <v>153</v>
      </c>
    </row>
    <row r="283" spans="2:51" s="15" customFormat="1" ht="12">
      <c r="B283" s="241"/>
      <c r="C283" s="242"/>
      <c r="D283" s="221" t="s">
        <v>162</v>
      </c>
      <c r="E283" s="243" t="s">
        <v>1</v>
      </c>
      <c r="F283" s="244" t="s">
        <v>169</v>
      </c>
      <c r="G283" s="242"/>
      <c r="H283" s="245">
        <v>14</v>
      </c>
      <c r="I283" s="246"/>
      <c r="J283" s="242"/>
      <c r="K283" s="242"/>
      <c r="L283" s="247"/>
      <c r="M283" s="248"/>
      <c r="N283" s="249"/>
      <c r="O283" s="249"/>
      <c r="P283" s="249"/>
      <c r="Q283" s="249"/>
      <c r="R283" s="249"/>
      <c r="S283" s="249"/>
      <c r="T283" s="250"/>
      <c r="AT283" s="251" t="s">
        <v>162</v>
      </c>
      <c r="AU283" s="251" t="s">
        <v>85</v>
      </c>
      <c r="AV283" s="15" t="s">
        <v>160</v>
      </c>
      <c r="AW283" s="15" t="s">
        <v>31</v>
      </c>
      <c r="AX283" s="15" t="s">
        <v>83</v>
      </c>
      <c r="AY283" s="251" t="s">
        <v>153</v>
      </c>
    </row>
    <row r="284" spans="1:65" s="2" customFormat="1" ht="21.75" customHeight="1">
      <c r="A284" s="35"/>
      <c r="B284" s="36"/>
      <c r="C284" s="263" t="s">
        <v>438</v>
      </c>
      <c r="D284" s="263" t="s">
        <v>304</v>
      </c>
      <c r="E284" s="264" t="s">
        <v>1344</v>
      </c>
      <c r="F284" s="265" t="s">
        <v>1345</v>
      </c>
      <c r="G284" s="266" t="s">
        <v>652</v>
      </c>
      <c r="H284" s="267">
        <v>14</v>
      </c>
      <c r="I284" s="268"/>
      <c r="J284" s="269">
        <f>ROUND(I284*H284,2)</f>
        <v>0</v>
      </c>
      <c r="K284" s="270"/>
      <c r="L284" s="271"/>
      <c r="M284" s="272" t="s">
        <v>1</v>
      </c>
      <c r="N284" s="273" t="s">
        <v>40</v>
      </c>
      <c r="O284" s="72"/>
      <c r="P284" s="215">
        <f>O284*H284</f>
        <v>0</v>
      </c>
      <c r="Q284" s="215">
        <v>0.0001</v>
      </c>
      <c r="R284" s="215">
        <f>Q284*H284</f>
        <v>0.0014</v>
      </c>
      <c r="S284" s="215">
        <v>0</v>
      </c>
      <c r="T284" s="216">
        <f>S284*H284</f>
        <v>0</v>
      </c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R284" s="217" t="s">
        <v>441</v>
      </c>
      <c r="AT284" s="217" t="s">
        <v>304</v>
      </c>
      <c r="AU284" s="217" t="s">
        <v>85</v>
      </c>
      <c r="AY284" s="18" t="s">
        <v>153</v>
      </c>
      <c r="BE284" s="218">
        <f>IF(N284="základní",J284,0)</f>
        <v>0</v>
      </c>
      <c r="BF284" s="218">
        <f>IF(N284="snížená",J284,0)</f>
        <v>0</v>
      </c>
      <c r="BG284" s="218">
        <f>IF(N284="zákl. přenesená",J284,0)</f>
        <v>0</v>
      </c>
      <c r="BH284" s="218">
        <f>IF(N284="sníž. přenesená",J284,0)</f>
        <v>0</v>
      </c>
      <c r="BI284" s="218">
        <f>IF(N284="nulová",J284,0)</f>
        <v>0</v>
      </c>
      <c r="BJ284" s="18" t="s">
        <v>83</v>
      </c>
      <c r="BK284" s="218">
        <f>ROUND(I284*H284,2)</f>
        <v>0</v>
      </c>
      <c r="BL284" s="18" t="s">
        <v>303</v>
      </c>
      <c r="BM284" s="217" t="s">
        <v>1346</v>
      </c>
    </row>
    <row r="285" spans="1:65" s="2" customFormat="1" ht="33" customHeight="1">
      <c r="A285" s="35"/>
      <c r="B285" s="36"/>
      <c r="C285" s="205" t="s">
        <v>441</v>
      </c>
      <c r="D285" s="205" t="s">
        <v>156</v>
      </c>
      <c r="E285" s="206" t="s">
        <v>1347</v>
      </c>
      <c r="F285" s="207" t="s">
        <v>1348</v>
      </c>
      <c r="G285" s="208" t="s">
        <v>276</v>
      </c>
      <c r="H285" s="209">
        <v>149.55</v>
      </c>
      <c r="I285" s="210"/>
      <c r="J285" s="211">
        <f>ROUND(I285*H285,2)</f>
        <v>0</v>
      </c>
      <c r="K285" s="212"/>
      <c r="L285" s="40"/>
      <c r="M285" s="213" t="s">
        <v>1</v>
      </c>
      <c r="N285" s="214" t="s">
        <v>40</v>
      </c>
      <c r="O285" s="72"/>
      <c r="P285" s="215">
        <f>O285*H285</f>
        <v>0</v>
      </c>
      <c r="Q285" s="215">
        <v>0.0006</v>
      </c>
      <c r="R285" s="215">
        <f>Q285*H285</f>
        <v>0.08973</v>
      </c>
      <c r="S285" s="215">
        <v>0</v>
      </c>
      <c r="T285" s="216">
        <f>S285*H285</f>
        <v>0</v>
      </c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R285" s="217" t="s">
        <v>303</v>
      </c>
      <c r="AT285" s="217" t="s">
        <v>156</v>
      </c>
      <c r="AU285" s="217" t="s">
        <v>85</v>
      </c>
      <c r="AY285" s="18" t="s">
        <v>153</v>
      </c>
      <c r="BE285" s="218">
        <f>IF(N285="základní",J285,0)</f>
        <v>0</v>
      </c>
      <c r="BF285" s="218">
        <f>IF(N285="snížená",J285,0)</f>
        <v>0</v>
      </c>
      <c r="BG285" s="218">
        <f>IF(N285="zákl. přenesená",J285,0)</f>
        <v>0</v>
      </c>
      <c r="BH285" s="218">
        <f>IF(N285="sníž. přenesená",J285,0)</f>
        <v>0</v>
      </c>
      <c r="BI285" s="218">
        <f>IF(N285="nulová",J285,0)</f>
        <v>0</v>
      </c>
      <c r="BJ285" s="18" t="s">
        <v>83</v>
      </c>
      <c r="BK285" s="218">
        <f>ROUND(I285*H285,2)</f>
        <v>0</v>
      </c>
      <c r="BL285" s="18" t="s">
        <v>303</v>
      </c>
      <c r="BM285" s="217" t="s">
        <v>1349</v>
      </c>
    </row>
    <row r="286" spans="2:51" s="13" customFormat="1" ht="12">
      <c r="B286" s="219"/>
      <c r="C286" s="220"/>
      <c r="D286" s="221" t="s">
        <v>162</v>
      </c>
      <c r="E286" s="222" t="s">
        <v>1</v>
      </c>
      <c r="F286" s="223" t="s">
        <v>1268</v>
      </c>
      <c r="G286" s="220"/>
      <c r="H286" s="222" t="s">
        <v>1</v>
      </c>
      <c r="I286" s="224"/>
      <c r="J286" s="220"/>
      <c r="K286" s="220"/>
      <c r="L286" s="225"/>
      <c r="M286" s="226"/>
      <c r="N286" s="227"/>
      <c r="O286" s="227"/>
      <c r="P286" s="227"/>
      <c r="Q286" s="227"/>
      <c r="R286" s="227"/>
      <c r="S286" s="227"/>
      <c r="T286" s="228"/>
      <c r="AT286" s="229" t="s">
        <v>162</v>
      </c>
      <c r="AU286" s="229" t="s">
        <v>85</v>
      </c>
      <c r="AV286" s="13" t="s">
        <v>83</v>
      </c>
      <c r="AW286" s="13" t="s">
        <v>31</v>
      </c>
      <c r="AX286" s="13" t="s">
        <v>75</v>
      </c>
      <c r="AY286" s="229" t="s">
        <v>153</v>
      </c>
    </row>
    <row r="287" spans="2:51" s="14" customFormat="1" ht="12">
      <c r="B287" s="230"/>
      <c r="C287" s="231"/>
      <c r="D287" s="221" t="s">
        <v>162</v>
      </c>
      <c r="E287" s="232" t="s">
        <v>1</v>
      </c>
      <c r="F287" s="233" t="s">
        <v>1350</v>
      </c>
      <c r="G287" s="231"/>
      <c r="H287" s="234">
        <v>36.74</v>
      </c>
      <c r="I287" s="235"/>
      <c r="J287" s="231"/>
      <c r="K287" s="231"/>
      <c r="L287" s="236"/>
      <c r="M287" s="237"/>
      <c r="N287" s="238"/>
      <c r="O287" s="238"/>
      <c r="P287" s="238"/>
      <c r="Q287" s="238"/>
      <c r="R287" s="238"/>
      <c r="S287" s="238"/>
      <c r="T287" s="239"/>
      <c r="AT287" s="240" t="s">
        <v>162</v>
      </c>
      <c r="AU287" s="240" t="s">
        <v>85</v>
      </c>
      <c r="AV287" s="14" t="s">
        <v>85</v>
      </c>
      <c r="AW287" s="14" t="s">
        <v>31</v>
      </c>
      <c r="AX287" s="14" t="s">
        <v>75</v>
      </c>
      <c r="AY287" s="240" t="s">
        <v>153</v>
      </c>
    </row>
    <row r="288" spans="2:51" s="13" customFormat="1" ht="12">
      <c r="B288" s="219"/>
      <c r="C288" s="220"/>
      <c r="D288" s="221" t="s">
        <v>162</v>
      </c>
      <c r="E288" s="222" t="s">
        <v>1</v>
      </c>
      <c r="F288" s="223" t="s">
        <v>1243</v>
      </c>
      <c r="G288" s="220"/>
      <c r="H288" s="222" t="s">
        <v>1</v>
      </c>
      <c r="I288" s="224"/>
      <c r="J288" s="220"/>
      <c r="K288" s="220"/>
      <c r="L288" s="225"/>
      <c r="M288" s="226"/>
      <c r="N288" s="227"/>
      <c r="O288" s="227"/>
      <c r="P288" s="227"/>
      <c r="Q288" s="227"/>
      <c r="R288" s="227"/>
      <c r="S288" s="227"/>
      <c r="T288" s="228"/>
      <c r="AT288" s="229" t="s">
        <v>162</v>
      </c>
      <c r="AU288" s="229" t="s">
        <v>85</v>
      </c>
      <c r="AV288" s="13" t="s">
        <v>83</v>
      </c>
      <c r="AW288" s="13" t="s">
        <v>31</v>
      </c>
      <c r="AX288" s="13" t="s">
        <v>75</v>
      </c>
      <c r="AY288" s="229" t="s">
        <v>153</v>
      </c>
    </row>
    <row r="289" spans="2:51" s="14" customFormat="1" ht="22.5">
      <c r="B289" s="230"/>
      <c r="C289" s="231"/>
      <c r="D289" s="221" t="s">
        <v>162</v>
      </c>
      <c r="E289" s="232" t="s">
        <v>1</v>
      </c>
      <c r="F289" s="233" t="s">
        <v>1351</v>
      </c>
      <c r="G289" s="231"/>
      <c r="H289" s="234">
        <v>97.69</v>
      </c>
      <c r="I289" s="235"/>
      <c r="J289" s="231"/>
      <c r="K289" s="231"/>
      <c r="L289" s="236"/>
      <c r="M289" s="237"/>
      <c r="N289" s="238"/>
      <c r="O289" s="238"/>
      <c r="P289" s="238"/>
      <c r="Q289" s="238"/>
      <c r="R289" s="238"/>
      <c r="S289" s="238"/>
      <c r="T289" s="239"/>
      <c r="AT289" s="240" t="s">
        <v>162</v>
      </c>
      <c r="AU289" s="240" t="s">
        <v>85</v>
      </c>
      <c r="AV289" s="14" t="s">
        <v>85</v>
      </c>
      <c r="AW289" s="14" t="s">
        <v>31</v>
      </c>
      <c r="AX289" s="14" t="s">
        <v>75</v>
      </c>
      <c r="AY289" s="240" t="s">
        <v>153</v>
      </c>
    </row>
    <row r="290" spans="2:51" s="14" customFormat="1" ht="12">
      <c r="B290" s="230"/>
      <c r="C290" s="231"/>
      <c r="D290" s="221" t="s">
        <v>162</v>
      </c>
      <c r="E290" s="232" t="s">
        <v>1</v>
      </c>
      <c r="F290" s="233" t="s">
        <v>1352</v>
      </c>
      <c r="G290" s="231"/>
      <c r="H290" s="234">
        <v>15.12</v>
      </c>
      <c r="I290" s="235"/>
      <c r="J290" s="231"/>
      <c r="K290" s="231"/>
      <c r="L290" s="236"/>
      <c r="M290" s="237"/>
      <c r="N290" s="238"/>
      <c r="O290" s="238"/>
      <c r="P290" s="238"/>
      <c r="Q290" s="238"/>
      <c r="R290" s="238"/>
      <c r="S290" s="238"/>
      <c r="T290" s="239"/>
      <c r="AT290" s="240" t="s">
        <v>162</v>
      </c>
      <c r="AU290" s="240" t="s">
        <v>85</v>
      </c>
      <c r="AV290" s="14" t="s">
        <v>85</v>
      </c>
      <c r="AW290" s="14" t="s">
        <v>31</v>
      </c>
      <c r="AX290" s="14" t="s">
        <v>75</v>
      </c>
      <c r="AY290" s="240" t="s">
        <v>153</v>
      </c>
    </row>
    <row r="291" spans="2:51" s="15" customFormat="1" ht="12">
      <c r="B291" s="241"/>
      <c r="C291" s="242"/>
      <c r="D291" s="221" t="s">
        <v>162</v>
      </c>
      <c r="E291" s="243" t="s">
        <v>1</v>
      </c>
      <c r="F291" s="244" t="s">
        <v>169</v>
      </c>
      <c r="G291" s="242"/>
      <c r="H291" s="245">
        <v>149.55</v>
      </c>
      <c r="I291" s="246"/>
      <c r="J291" s="242"/>
      <c r="K291" s="242"/>
      <c r="L291" s="247"/>
      <c r="M291" s="248"/>
      <c r="N291" s="249"/>
      <c r="O291" s="249"/>
      <c r="P291" s="249"/>
      <c r="Q291" s="249"/>
      <c r="R291" s="249"/>
      <c r="S291" s="249"/>
      <c r="T291" s="250"/>
      <c r="AT291" s="251" t="s">
        <v>162</v>
      </c>
      <c r="AU291" s="251" t="s">
        <v>85</v>
      </c>
      <c r="AV291" s="15" t="s">
        <v>160</v>
      </c>
      <c r="AW291" s="15" t="s">
        <v>31</v>
      </c>
      <c r="AX291" s="15" t="s">
        <v>83</v>
      </c>
      <c r="AY291" s="251" t="s">
        <v>153</v>
      </c>
    </row>
    <row r="292" spans="1:65" s="2" customFormat="1" ht="33" customHeight="1">
      <c r="A292" s="35"/>
      <c r="B292" s="36"/>
      <c r="C292" s="205" t="s">
        <v>456</v>
      </c>
      <c r="D292" s="205" t="s">
        <v>156</v>
      </c>
      <c r="E292" s="206" t="s">
        <v>1353</v>
      </c>
      <c r="F292" s="207" t="s">
        <v>1354</v>
      </c>
      <c r="G292" s="208" t="s">
        <v>276</v>
      </c>
      <c r="H292" s="209">
        <v>110.26</v>
      </c>
      <c r="I292" s="210"/>
      <c r="J292" s="211">
        <f>ROUND(I292*H292,2)</f>
        <v>0</v>
      </c>
      <c r="K292" s="212"/>
      <c r="L292" s="40"/>
      <c r="M292" s="213" t="s">
        <v>1</v>
      </c>
      <c r="N292" s="214" t="s">
        <v>40</v>
      </c>
      <c r="O292" s="72"/>
      <c r="P292" s="215">
        <f>O292*H292</f>
        <v>0</v>
      </c>
      <c r="Q292" s="215">
        <v>0.0006</v>
      </c>
      <c r="R292" s="215">
        <f>Q292*H292</f>
        <v>0.06615599999999999</v>
      </c>
      <c r="S292" s="215">
        <v>0</v>
      </c>
      <c r="T292" s="216">
        <f>S292*H292</f>
        <v>0</v>
      </c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R292" s="217" t="s">
        <v>303</v>
      </c>
      <c r="AT292" s="217" t="s">
        <v>156</v>
      </c>
      <c r="AU292" s="217" t="s">
        <v>85</v>
      </c>
      <c r="AY292" s="18" t="s">
        <v>153</v>
      </c>
      <c r="BE292" s="218">
        <f>IF(N292="základní",J292,0)</f>
        <v>0</v>
      </c>
      <c r="BF292" s="218">
        <f>IF(N292="snížená",J292,0)</f>
        <v>0</v>
      </c>
      <c r="BG292" s="218">
        <f>IF(N292="zákl. přenesená",J292,0)</f>
        <v>0</v>
      </c>
      <c r="BH292" s="218">
        <f>IF(N292="sníž. přenesená",J292,0)</f>
        <v>0</v>
      </c>
      <c r="BI292" s="218">
        <f>IF(N292="nulová",J292,0)</f>
        <v>0</v>
      </c>
      <c r="BJ292" s="18" t="s">
        <v>83</v>
      </c>
      <c r="BK292" s="218">
        <f>ROUND(I292*H292,2)</f>
        <v>0</v>
      </c>
      <c r="BL292" s="18" t="s">
        <v>303</v>
      </c>
      <c r="BM292" s="217" t="s">
        <v>1355</v>
      </c>
    </row>
    <row r="293" spans="2:51" s="13" customFormat="1" ht="12">
      <c r="B293" s="219"/>
      <c r="C293" s="220"/>
      <c r="D293" s="221" t="s">
        <v>162</v>
      </c>
      <c r="E293" s="222" t="s">
        <v>1</v>
      </c>
      <c r="F293" s="223" t="s">
        <v>1268</v>
      </c>
      <c r="G293" s="220"/>
      <c r="H293" s="222" t="s">
        <v>1</v>
      </c>
      <c r="I293" s="224"/>
      <c r="J293" s="220"/>
      <c r="K293" s="220"/>
      <c r="L293" s="225"/>
      <c r="M293" s="226"/>
      <c r="N293" s="227"/>
      <c r="O293" s="227"/>
      <c r="P293" s="227"/>
      <c r="Q293" s="227"/>
      <c r="R293" s="227"/>
      <c r="S293" s="227"/>
      <c r="T293" s="228"/>
      <c r="AT293" s="229" t="s">
        <v>162</v>
      </c>
      <c r="AU293" s="229" t="s">
        <v>85</v>
      </c>
      <c r="AV293" s="13" t="s">
        <v>83</v>
      </c>
      <c r="AW293" s="13" t="s">
        <v>31</v>
      </c>
      <c r="AX293" s="13" t="s">
        <v>75</v>
      </c>
      <c r="AY293" s="229" t="s">
        <v>153</v>
      </c>
    </row>
    <row r="294" spans="2:51" s="14" customFormat="1" ht="12">
      <c r="B294" s="230"/>
      <c r="C294" s="231"/>
      <c r="D294" s="221" t="s">
        <v>162</v>
      </c>
      <c r="E294" s="232" t="s">
        <v>1</v>
      </c>
      <c r="F294" s="233" t="s">
        <v>1356</v>
      </c>
      <c r="G294" s="231"/>
      <c r="H294" s="234">
        <v>22.57</v>
      </c>
      <c r="I294" s="235"/>
      <c r="J294" s="231"/>
      <c r="K294" s="231"/>
      <c r="L294" s="236"/>
      <c r="M294" s="237"/>
      <c r="N294" s="238"/>
      <c r="O294" s="238"/>
      <c r="P294" s="238"/>
      <c r="Q294" s="238"/>
      <c r="R294" s="238"/>
      <c r="S294" s="238"/>
      <c r="T294" s="239"/>
      <c r="AT294" s="240" t="s">
        <v>162</v>
      </c>
      <c r="AU294" s="240" t="s">
        <v>85</v>
      </c>
      <c r="AV294" s="14" t="s">
        <v>85</v>
      </c>
      <c r="AW294" s="14" t="s">
        <v>31</v>
      </c>
      <c r="AX294" s="14" t="s">
        <v>75</v>
      </c>
      <c r="AY294" s="240" t="s">
        <v>153</v>
      </c>
    </row>
    <row r="295" spans="2:51" s="13" customFormat="1" ht="12">
      <c r="B295" s="219"/>
      <c r="C295" s="220"/>
      <c r="D295" s="221" t="s">
        <v>162</v>
      </c>
      <c r="E295" s="222" t="s">
        <v>1</v>
      </c>
      <c r="F295" s="223" t="s">
        <v>1243</v>
      </c>
      <c r="G295" s="220"/>
      <c r="H295" s="222" t="s">
        <v>1</v>
      </c>
      <c r="I295" s="224"/>
      <c r="J295" s="220"/>
      <c r="K295" s="220"/>
      <c r="L295" s="225"/>
      <c r="M295" s="226"/>
      <c r="N295" s="227"/>
      <c r="O295" s="227"/>
      <c r="P295" s="227"/>
      <c r="Q295" s="227"/>
      <c r="R295" s="227"/>
      <c r="S295" s="227"/>
      <c r="T295" s="228"/>
      <c r="AT295" s="229" t="s">
        <v>162</v>
      </c>
      <c r="AU295" s="229" t="s">
        <v>85</v>
      </c>
      <c r="AV295" s="13" t="s">
        <v>83</v>
      </c>
      <c r="AW295" s="13" t="s">
        <v>31</v>
      </c>
      <c r="AX295" s="13" t="s">
        <v>75</v>
      </c>
      <c r="AY295" s="229" t="s">
        <v>153</v>
      </c>
    </row>
    <row r="296" spans="2:51" s="14" customFormat="1" ht="22.5">
      <c r="B296" s="230"/>
      <c r="C296" s="231"/>
      <c r="D296" s="221" t="s">
        <v>162</v>
      </c>
      <c r="E296" s="232" t="s">
        <v>1</v>
      </c>
      <c r="F296" s="233" t="s">
        <v>1357</v>
      </c>
      <c r="G296" s="231"/>
      <c r="H296" s="234">
        <v>87.69</v>
      </c>
      <c r="I296" s="235"/>
      <c r="J296" s="231"/>
      <c r="K296" s="231"/>
      <c r="L296" s="236"/>
      <c r="M296" s="237"/>
      <c r="N296" s="238"/>
      <c r="O296" s="238"/>
      <c r="P296" s="238"/>
      <c r="Q296" s="238"/>
      <c r="R296" s="238"/>
      <c r="S296" s="238"/>
      <c r="T296" s="239"/>
      <c r="AT296" s="240" t="s">
        <v>162</v>
      </c>
      <c r="AU296" s="240" t="s">
        <v>85</v>
      </c>
      <c r="AV296" s="14" t="s">
        <v>85</v>
      </c>
      <c r="AW296" s="14" t="s">
        <v>31</v>
      </c>
      <c r="AX296" s="14" t="s">
        <v>75</v>
      </c>
      <c r="AY296" s="240" t="s">
        <v>153</v>
      </c>
    </row>
    <row r="297" spans="2:51" s="15" customFormat="1" ht="12">
      <c r="B297" s="241"/>
      <c r="C297" s="242"/>
      <c r="D297" s="221" t="s">
        <v>162</v>
      </c>
      <c r="E297" s="243" t="s">
        <v>1</v>
      </c>
      <c r="F297" s="244" t="s">
        <v>169</v>
      </c>
      <c r="G297" s="242"/>
      <c r="H297" s="245">
        <v>110.26</v>
      </c>
      <c r="I297" s="246"/>
      <c r="J297" s="242"/>
      <c r="K297" s="242"/>
      <c r="L297" s="247"/>
      <c r="M297" s="248"/>
      <c r="N297" s="249"/>
      <c r="O297" s="249"/>
      <c r="P297" s="249"/>
      <c r="Q297" s="249"/>
      <c r="R297" s="249"/>
      <c r="S297" s="249"/>
      <c r="T297" s="250"/>
      <c r="AT297" s="251" t="s">
        <v>162</v>
      </c>
      <c r="AU297" s="251" t="s">
        <v>85</v>
      </c>
      <c r="AV297" s="15" t="s">
        <v>160</v>
      </c>
      <c r="AW297" s="15" t="s">
        <v>31</v>
      </c>
      <c r="AX297" s="15" t="s">
        <v>83</v>
      </c>
      <c r="AY297" s="251" t="s">
        <v>153</v>
      </c>
    </row>
    <row r="298" spans="1:65" s="2" customFormat="1" ht="33" customHeight="1">
      <c r="A298" s="35"/>
      <c r="B298" s="36"/>
      <c r="C298" s="205" t="s">
        <v>459</v>
      </c>
      <c r="D298" s="205" t="s">
        <v>156</v>
      </c>
      <c r="E298" s="206" t="s">
        <v>1358</v>
      </c>
      <c r="F298" s="207" t="s">
        <v>1359</v>
      </c>
      <c r="G298" s="208" t="s">
        <v>276</v>
      </c>
      <c r="H298" s="209">
        <v>15</v>
      </c>
      <c r="I298" s="210"/>
      <c r="J298" s="211">
        <f>ROUND(I298*H298,2)</f>
        <v>0</v>
      </c>
      <c r="K298" s="212"/>
      <c r="L298" s="40"/>
      <c r="M298" s="213" t="s">
        <v>1</v>
      </c>
      <c r="N298" s="214" t="s">
        <v>40</v>
      </c>
      <c r="O298" s="72"/>
      <c r="P298" s="215">
        <f>O298*H298</f>
        <v>0</v>
      </c>
      <c r="Q298" s="215">
        <v>0.00043</v>
      </c>
      <c r="R298" s="215">
        <f>Q298*H298</f>
        <v>0.00645</v>
      </c>
      <c r="S298" s="215">
        <v>0</v>
      </c>
      <c r="T298" s="216">
        <f>S298*H298</f>
        <v>0</v>
      </c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R298" s="217" t="s">
        <v>303</v>
      </c>
      <c r="AT298" s="217" t="s">
        <v>156</v>
      </c>
      <c r="AU298" s="217" t="s">
        <v>85</v>
      </c>
      <c r="AY298" s="18" t="s">
        <v>153</v>
      </c>
      <c r="BE298" s="218">
        <f>IF(N298="základní",J298,0)</f>
        <v>0</v>
      </c>
      <c r="BF298" s="218">
        <f>IF(N298="snížená",J298,0)</f>
        <v>0</v>
      </c>
      <c r="BG298" s="218">
        <f>IF(N298="zákl. přenesená",J298,0)</f>
        <v>0</v>
      </c>
      <c r="BH298" s="218">
        <f>IF(N298="sníž. přenesená",J298,0)</f>
        <v>0</v>
      </c>
      <c r="BI298" s="218">
        <f>IF(N298="nulová",J298,0)</f>
        <v>0</v>
      </c>
      <c r="BJ298" s="18" t="s">
        <v>83</v>
      </c>
      <c r="BK298" s="218">
        <f>ROUND(I298*H298,2)</f>
        <v>0</v>
      </c>
      <c r="BL298" s="18" t="s">
        <v>303</v>
      </c>
      <c r="BM298" s="217" t="s">
        <v>1360</v>
      </c>
    </row>
    <row r="299" spans="2:51" s="14" customFormat="1" ht="12">
      <c r="B299" s="230"/>
      <c r="C299" s="231"/>
      <c r="D299" s="221" t="s">
        <v>162</v>
      </c>
      <c r="E299" s="232" t="s">
        <v>1</v>
      </c>
      <c r="F299" s="233" t="s">
        <v>1361</v>
      </c>
      <c r="G299" s="231"/>
      <c r="H299" s="234">
        <v>15</v>
      </c>
      <c r="I299" s="235"/>
      <c r="J299" s="231"/>
      <c r="K299" s="231"/>
      <c r="L299" s="236"/>
      <c r="M299" s="237"/>
      <c r="N299" s="238"/>
      <c r="O299" s="238"/>
      <c r="P299" s="238"/>
      <c r="Q299" s="238"/>
      <c r="R299" s="238"/>
      <c r="S299" s="238"/>
      <c r="T299" s="239"/>
      <c r="AT299" s="240" t="s">
        <v>162</v>
      </c>
      <c r="AU299" s="240" t="s">
        <v>85</v>
      </c>
      <c r="AV299" s="14" t="s">
        <v>85</v>
      </c>
      <c r="AW299" s="14" t="s">
        <v>31</v>
      </c>
      <c r="AX299" s="14" t="s">
        <v>83</v>
      </c>
      <c r="AY299" s="240" t="s">
        <v>153</v>
      </c>
    </row>
    <row r="300" spans="1:65" s="2" customFormat="1" ht="33" customHeight="1">
      <c r="A300" s="35"/>
      <c r="B300" s="36"/>
      <c r="C300" s="205" t="s">
        <v>472</v>
      </c>
      <c r="D300" s="205" t="s">
        <v>156</v>
      </c>
      <c r="E300" s="206" t="s">
        <v>1362</v>
      </c>
      <c r="F300" s="207" t="s">
        <v>1363</v>
      </c>
      <c r="G300" s="208" t="s">
        <v>276</v>
      </c>
      <c r="H300" s="209">
        <v>22.59</v>
      </c>
      <c r="I300" s="210"/>
      <c r="J300" s="211">
        <f>ROUND(I300*H300,2)</f>
        <v>0</v>
      </c>
      <c r="K300" s="212"/>
      <c r="L300" s="40"/>
      <c r="M300" s="213" t="s">
        <v>1</v>
      </c>
      <c r="N300" s="214" t="s">
        <v>40</v>
      </c>
      <c r="O300" s="72"/>
      <c r="P300" s="215">
        <f>O300*H300</f>
        <v>0</v>
      </c>
      <c r="Q300" s="215">
        <v>0.0015</v>
      </c>
      <c r="R300" s="215">
        <f>Q300*H300</f>
        <v>0.033885</v>
      </c>
      <c r="S300" s="215">
        <v>0</v>
      </c>
      <c r="T300" s="216">
        <f>S300*H300</f>
        <v>0</v>
      </c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R300" s="217" t="s">
        <v>303</v>
      </c>
      <c r="AT300" s="217" t="s">
        <v>156</v>
      </c>
      <c r="AU300" s="217" t="s">
        <v>85</v>
      </c>
      <c r="AY300" s="18" t="s">
        <v>153</v>
      </c>
      <c r="BE300" s="218">
        <f>IF(N300="základní",J300,0)</f>
        <v>0</v>
      </c>
      <c r="BF300" s="218">
        <f>IF(N300="snížená",J300,0)</f>
        <v>0</v>
      </c>
      <c r="BG300" s="218">
        <f>IF(N300="zákl. přenesená",J300,0)</f>
        <v>0</v>
      </c>
      <c r="BH300" s="218">
        <f>IF(N300="sníž. přenesená",J300,0)</f>
        <v>0</v>
      </c>
      <c r="BI300" s="218">
        <f>IF(N300="nulová",J300,0)</f>
        <v>0</v>
      </c>
      <c r="BJ300" s="18" t="s">
        <v>83</v>
      </c>
      <c r="BK300" s="218">
        <f>ROUND(I300*H300,2)</f>
        <v>0</v>
      </c>
      <c r="BL300" s="18" t="s">
        <v>303</v>
      </c>
      <c r="BM300" s="217" t="s">
        <v>1364</v>
      </c>
    </row>
    <row r="301" spans="2:51" s="14" customFormat="1" ht="12">
      <c r="B301" s="230"/>
      <c r="C301" s="231"/>
      <c r="D301" s="221" t="s">
        <v>162</v>
      </c>
      <c r="E301" s="232" t="s">
        <v>1</v>
      </c>
      <c r="F301" s="233" t="s">
        <v>1365</v>
      </c>
      <c r="G301" s="231"/>
      <c r="H301" s="234">
        <v>15.82</v>
      </c>
      <c r="I301" s="235"/>
      <c r="J301" s="231"/>
      <c r="K301" s="231"/>
      <c r="L301" s="236"/>
      <c r="M301" s="237"/>
      <c r="N301" s="238"/>
      <c r="O301" s="238"/>
      <c r="P301" s="238"/>
      <c r="Q301" s="238"/>
      <c r="R301" s="238"/>
      <c r="S301" s="238"/>
      <c r="T301" s="239"/>
      <c r="AT301" s="240" t="s">
        <v>162</v>
      </c>
      <c r="AU301" s="240" t="s">
        <v>85</v>
      </c>
      <c r="AV301" s="14" t="s">
        <v>85</v>
      </c>
      <c r="AW301" s="14" t="s">
        <v>31</v>
      </c>
      <c r="AX301" s="14" t="s">
        <v>75</v>
      </c>
      <c r="AY301" s="240" t="s">
        <v>153</v>
      </c>
    </row>
    <row r="302" spans="2:51" s="14" customFormat="1" ht="12">
      <c r="B302" s="230"/>
      <c r="C302" s="231"/>
      <c r="D302" s="221" t="s">
        <v>162</v>
      </c>
      <c r="E302" s="232" t="s">
        <v>1</v>
      </c>
      <c r="F302" s="233" t="s">
        <v>1366</v>
      </c>
      <c r="G302" s="231"/>
      <c r="H302" s="234">
        <v>6.77</v>
      </c>
      <c r="I302" s="235"/>
      <c r="J302" s="231"/>
      <c r="K302" s="231"/>
      <c r="L302" s="236"/>
      <c r="M302" s="237"/>
      <c r="N302" s="238"/>
      <c r="O302" s="238"/>
      <c r="P302" s="238"/>
      <c r="Q302" s="238"/>
      <c r="R302" s="238"/>
      <c r="S302" s="238"/>
      <c r="T302" s="239"/>
      <c r="AT302" s="240" t="s">
        <v>162</v>
      </c>
      <c r="AU302" s="240" t="s">
        <v>85</v>
      </c>
      <c r="AV302" s="14" t="s">
        <v>85</v>
      </c>
      <c r="AW302" s="14" t="s">
        <v>31</v>
      </c>
      <c r="AX302" s="14" t="s">
        <v>75</v>
      </c>
      <c r="AY302" s="240" t="s">
        <v>153</v>
      </c>
    </row>
    <row r="303" spans="2:51" s="15" customFormat="1" ht="12">
      <c r="B303" s="241"/>
      <c r="C303" s="242"/>
      <c r="D303" s="221" t="s">
        <v>162</v>
      </c>
      <c r="E303" s="243" t="s">
        <v>1</v>
      </c>
      <c r="F303" s="244" t="s">
        <v>169</v>
      </c>
      <c r="G303" s="242"/>
      <c r="H303" s="245">
        <v>22.59</v>
      </c>
      <c r="I303" s="246"/>
      <c r="J303" s="242"/>
      <c r="K303" s="242"/>
      <c r="L303" s="247"/>
      <c r="M303" s="248"/>
      <c r="N303" s="249"/>
      <c r="O303" s="249"/>
      <c r="P303" s="249"/>
      <c r="Q303" s="249"/>
      <c r="R303" s="249"/>
      <c r="S303" s="249"/>
      <c r="T303" s="250"/>
      <c r="AT303" s="251" t="s">
        <v>162</v>
      </c>
      <c r="AU303" s="251" t="s">
        <v>85</v>
      </c>
      <c r="AV303" s="15" t="s">
        <v>160</v>
      </c>
      <c r="AW303" s="15" t="s">
        <v>31</v>
      </c>
      <c r="AX303" s="15" t="s">
        <v>83</v>
      </c>
      <c r="AY303" s="251" t="s">
        <v>153</v>
      </c>
    </row>
    <row r="304" spans="1:65" s="2" customFormat="1" ht="21.75" customHeight="1">
      <c r="A304" s="35"/>
      <c r="B304" s="36"/>
      <c r="C304" s="205" t="s">
        <v>477</v>
      </c>
      <c r="D304" s="205" t="s">
        <v>156</v>
      </c>
      <c r="E304" s="206" t="s">
        <v>1367</v>
      </c>
      <c r="F304" s="207" t="s">
        <v>1368</v>
      </c>
      <c r="G304" s="208" t="s">
        <v>276</v>
      </c>
      <c r="H304" s="209">
        <v>142.34</v>
      </c>
      <c r="I304" s="210"/>
      <c r="J304" s="211">
        <f>ROUND(I304*H304,2)</f>
        <v>0</v>
      </c>
      <c r="K304" s="212"/>
      <c r="L304" s="40"/>
      <c r="M304" s="213" t="s">
        <v>1</v>
      </c>
      <c r="N304" s="214" t="s">
        <v>40</v>
      </c>
      <c r="O304" s="72"/>
      <c r="P304" s="215">
        <f>O304*H304</f>
        <v>0</v>
      </c>
      <c r="Q304" s="215">
        <v>0.0015</v>
      </c>
      <c r="R304" s="215">
        <f>Q304*H304</f>
        <v>0.21351</v>
      </c>
      <c r="S304" s="215">
        <v>0</v>
      </c>
      <c r="T304" s="216">
        <f>S304*H304</f>
        <v>0</v>
      </c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R304" s="217" t="s">
        <v>303</v>
      </c>
      <c r="AT304" s="217" t="s">
        <v>156</v>
      </c>
      <c r="AU304" s="217" t="s">
        <v>85</v>
      </c>
      <c r="AY304" s="18" t="s">
        <v>153</v>
      </c>
      <c r="BE304" s="218">
        <f>IF(N304="základní",J304,0)</f>
        <v>0</v>
      </c>
      <c r="BF304" s="218">
        <f>IF(N304="snížená",J304,0)</f>
        <v>0</v>
      </c>
      <c r="BG304" s="218">
        <f>IF(N304="zákl. přenesená",J304,0)</f>
        <v>0</v>
      </c>
      <c r="BH304" s="218">
        <f>IF(N304="sníž. přenesená",J304,0)</f>
        <v>0</v>
      </c>
      <c r="BI304" s="218">
        <f>IF(N304="nulová",J304,0)</f>
        <v>0</v>
      </c>
      <c r="BJ304" s="18" t="s">
        <v>83</v>
      </c>
      <c r="BK304" s="218">
        <f>ROUND(I304*H304,2)</f>
        <v>0</v>
      </c>
      <c r="BL304" s="18" t="s">
        <v>303</v>
      </c>
      <c r="BM304" s="217" t="s">
        <v>1369</v>
      </c>
    </row>
    <row r="305" spans="2:51" s="13" customFormat="1" ht="12">
      <c r="B305" s="219"/>
      <c r="C305" s="220"/>
      <c r="D305" s="221" t="s">
        <v>162</v>
      </c>
      <c r="E305" s="222" t="s">
        <v>1</v>
      </c>
      <c r="F305" s="223" t="s">
        <v>1268</v>
      </c>
      <c r="G305" s="220"/>
      <c r="H305" s="222" t="s">
        <v>1</v>
      </c>
      <c r="I305" s="224"/>
      <c r="J305" s="220"/>
      <c r="K305" s="220"/>
      <c r="L305" s="225"/>
      <c r="M305" s="226"/>
      <c r="N305" s="227"/>
      <c r="O305" s="227"/>
      <c r="P305" s="227"/>
      <c r="Q305" s="227"/>
      <c r="R305" s="227"/>
      <c r="S305" s="227"/>
      <c r="T305" s="228"/>
      <c r="AT305" s="229" t="s">
        <v>162</v>
      </c>
      <c r="AU305" s="229" t="s">
        <v>85</v>
      </c>
      <c r="AV305" s="13" t="s">
        <v>83</v>
      </c>
      <c r="AW305" s="13" t="s">
        <v>31</v>
      </c>
      <c r="AX305" s="13" t="s">
        <v>75</v>
      </c>
      <c r="AY305" s="229" t="s">
        <v>153</v>
      </c>
    </row>
    <row r="306" spans="2:51" s="14" customFormat="1" ht="12">
      <c r="B306" s="230"/>
      <c r="C306" s="231"/>
      <c r="D306" s="221" t="s">
        <v>162</v>
      </c>
      <c r="E306" s="232" t="s">
        <v>1</v>
      </c>
      <c r="F306" s="233" t="s">
        <v>1370</v>
      </c>
      <c r="G306" s="231"/>
      <c r="H306" s="234">
        <v>23.4</v>
      </c>
      <c r="I306" s="235"/>
      <c r="J306" s="231"/>
      <c r="K306" s="231"/>
      <c r="L306" s="236"/>
      <c r="M306" s="237"/>
      <c r="N306" s="238"/>
      <c r="O306" s="238"/>
      <c r="P306" s="238"/>
      <c r="Q306" s="238"/>
      <c r="R306" s="238"/>
      <c r="S306" s="238"/>
      <c r="T306" s="239"/>
      <c r="AT306" s="240" t="s">
        <v>162</v>
      </c>
      <c r="AU306" s="240" t="s">
        <v>85</v>
      </c>
      <c r="AV306" s="14" t="s">
        <v>85</v>
      </c>
      <c r="AW306" s="14" t="s">
        <v>31</v>
      </c>
      <c r="AX306" s="14" t="s">
        <v>75</v>
      </c>
      <c r="AY306" s="240" t="s">
        <v>153</v>
      </c>
    </row>
    <row r="307" spans="2:51" s="13" customFormat="1" ht="12">
      <c r="B307" s="219"/>
      <c r="C307" s="220"/>
      <c r="D307" s="221" t="s">
        <v>162</v>
      </c>
      <c r="E307" s="222" t="s">
        <v>1</v>
      </c>
      <c r="F307" s="223" t="s">
        <v>1243</v>
      </c>
      <c r="G307" s="220"/>
      <c r="H307" s="222" t="s">
        <v>1</v>
      </c>
      <c r="I307" s="224"/>
      <c r="J307" s="220"/>
      <c r="K307" s="220"/>
      <c r="L307" s="225"/>
      <c r="M307" s="226"/>
      <c r="N307" s="227"/>
      <c r="O307" s="227"/>
      <c r="P307" s="227"/>
      <c r="Q307" s="227"/>
      <c r="R307" s="227"/>
      <c r="S307" s="227"/>
      <c r="T307" s="228"/>
      <c r="AT307" s="229" t="s">
        <v>162</v>
      </c>
      <c r="AU307" s="229" t="s">
        <v>85</v>
      </c>
      <c r="AV307" s="13" t="s">
        <v>83</v>
      </c>
      <c r="AW307" s="13" t="s">
        <v>31</v>
      </c>
      <c r="AX307" s="13" t="s">
        <v>75</v>
      </c>
      <c r="AY307" s="229" t="s">
        <v>153</v>
      </c>
    </row>
    <row r="308" spans="2:51" s="14" customFormat="1" ht="22.5">
      <c r="B308" s="230"/>
      <c r="C308" s="231"/>
      <c r="D308" s="221" t="s">
        <v>162</v>
      </c>
      <c r="E308" s="232" t="s">
        <v>1</v>
      </c>
      <c r="F308" s="233" t="s">
        <v>1371</v>
      </c>
      <c r="G308" s="231"/>
      <c r="H308" s="234">
        <v>90.52</v>
      </c>
      <c r="I308" s="235"/>
      <c r="J308" s="231"/>
      <c r="K308" s="231"/>
      <c r="L308" s="236"/>
      <c r="M308" s="237"/>
      <c r="N308" s="238"/>
      <c r="O308" s="238"/>
      <c r="P308" s="238"/>
      <c r="Q308" s="238"/>
      <c r="R308" s="238"/>
      <c r="S308" s="238"/>
      <c r="T308" s="239"/>
      <c r="AT308" s="240" t="s">
        <v>162</v>
      </c>
      <c r="AU308" s="240" t="s">
        <v>85</v>
      </c>
      <c r="AV308" s="14" t="s">
        <v>85</v>
      </c>
      <c r="AW308" s="14" t="s">
        <v>31</v>
      </c>
      <c r="AX308" s="14" t="s">
        <v>75</v>
      </c>
      <c r="AY308" s="240" t="s">
        <v>153</v>
      </c>
    </row>
    <row r="309" spans="2:51" s="14" customFormat="1" ht="12">
      <c r="B309" s="230"/>
      <c r="C309" s="231"/>
      <c r="D309" s="221" t="s">
        <v>162</v>
      </c>
      <c r="E309" s="232" t="s">
        <v>1</v>
      </c>
      <c r="F309" s="233" t="s">
        <v>1372</v>
      </c>
      <c r="G309" s="231"/>
      <c r="H309" s="234">
        <v>28.42</v>
      </c>
      <c r="I309" s="235"/>
      <c r="J309" s="231"/>
      <c r="K309" s="231"/>
      <c r="L309" s="236"/>
      <c r="M309" s="237"/>
      <c r="N309" s="238"/>
      <c r="O309" s="238"/>
      <c r="P309" s="238"/>
      <c r="Q309" s="238"/>
      <c r="R309" s="238"/>
      <c r="S309" s="238"/>
      <c r="T309" s="239"/>
      <c r="AT309" s="240" t="s">
        <v>162</v>
      </c>
      <c r="AU309" s="240" t="s">
        <v>85</v>
      </c>
      <c r="AV309" s="14" t="s">
        <v>85</v>
      </c>
      <c r="AW309" s="14" t="s">
        <v>31</v>
      </c>
      <c r="AX309" s="14" t="s">
        <v>75</v>
      </c>
      <c r="AY309" s="240" t="s">
        <v>153</v>
      </c>
    </row>
    <row r="310" spans="2:51" s="15" customFormat="1" ht="12">
      <c r="B310" s="241"/>
      <c r="C310" s="242"/>
      <c r="D310" s="221" t="s">
        <v>162</v>
      </c>
      <c r="E310" s="243" t="s">
        <v>1</v>
      </c>
      <c r="F310" s="244" t="s">
        <v>169</v>
      </c>
      <c r="G310" s="242"/>
      <c r="H310" s="245">
        <v>142.34</v>
      </c>
      <c r="I310" s="246"/>
      <c r="J310" s="242"/>
      <c r="K310" s="242"/>
      <c r="L310" s="247"/>
      <c r="M310" s="248"/>
      <c r="N310" s="249"/>
      <c r="O310" s="249"/>
      <c r="P310" s="249"/>
      <c r="Q310" s="249"/>
      <c r="R310" s="249"/>
      <c r="S310" s="249"/>
      <c r="T310" s="250"/>
      <c r="AT310" s="251" t="s">
        <v>162</v>
      </c>
      <c r="AU310" s="251" t="s">
        <v>85</v>
      </c>
      <c r="AV310" s="15" t="s">
        <v>160</v>
      </c>
      <c r="AW310" s="15" t="s">
        <v>31</v>
      </c>
      <c r="AX310" s="15" t="s">
        <v>83</v>
      </c>
      <c r="AY310" s="251" t="s">
        <v>153</v>
      </c>
    </row>
    <row r="311" spans="1:65" s="2" customFormat="1" ht="21.75" customHeight="1">
      <c r="A311" s="35"/>
      <c r="B311" s="36"/>
      <c r="C311" s="205" t="s">
        <v>490</v>
      </c>
      <c r="D311" s="205" t="s">
        <v>156</v>
      </c>
      <c r="E311" s="206" t="s">
        <v>1373</v>
      </c>
      <c r="F311" s="207" t="s">
        <v>1374</v>
      </c>
      <c r="G311" s="208" t="s">
        <v>276</v>
      </c>
      <c r="H311" s="209">
        <v>15</v>
      </c>
      <c r="I311" s="210"/>
      <c r="J311" s="211">
        <f>ROUND(I311*H311,2)</f>
        <v>0</v>
      </c>
      <c r="K311" s="212"/>
      <c r="L311" s="40"/>
      <c r="M311" s="213" t="s">
        <v>1</v>
      </c>
      <c r="N311" s="214" t="s">
        <v>40</v>
      </c>
      <c r="O311" s="72"/>
      <c r="P311" s="215">
        <f>O311*H311</f>
        <v>0</v>
      </c>
      <c r="Q311" s="215">
        <v>0.00054</v>
      </c>
      <c r="R311" s="215">
        <f>Q311*H311</f>
        <v>0.0081</v>
      </c>
      <c r="S311" s="215">
        <v>0</v>
      </c>
      <c r="T311" s="216">
        <f>S311*H311</f>
        <v>0</v>
      </c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R311" s="217" t="s">
        <v>303</v>
      </c>
      <c r="AT311" s="217" t="s">
        <v>156</v>
      </c>
      <c r="AU311" s="217" t="s">
        <v>85</v>
      </c>
      <c r="AY311" s="18" t="s">
        <v>153</v>
      </c>
      <c r="BE311" s="218">
        <f>IF(N311="základní",J311,0)</f>
        <v>0</v>
      </c>
      <c r="BF311" s="218">
        <f>IF(N311="snížená",J311,0)</f>
        <v>0</v>
      </c>
      <c r="BG311" s="218">
        <f>IF(N311="zákl. přenesená",J311,0)</f>
        <v>0</v>
      </c>
      <c r="BH311" s="218">
        <f>IF(N311="sníž. přenesená",J311,0)</f>
        <v>0</v>
      </c>
      <c r="BI311" s="218">
        <f>IF(N311="nulová",J311,0)</f>
        <v>0</v>
      </c>
      <c r="BJ311" s="18" t="s">
        <v>83</v>
      </c>
      <c r="BK311" s="218">
        <f>ROUND(I311*H311,2)</f>
        <v>0</v>
      </c>
      <c r="BL311" s="18" t="s">
        <v>303</v>
      </c>
      <c r="BM311" s="217" t="s">
        <v>1375</v>
      </c>
    </row>
    <row r="312" spans="2:51" s="14" customFormat="1" ht="12">
      <c r="B312" s="230"/>
      <c r="C312" s="231"/>
      <c r="D312" s="221" t="s">
        <v>162</v>
      </c>
      <c r="E312" s="232" t="s">
        <v>1</v>
      </c>
      <c r="F312" s="233" t="s">
        <v>1361</v>
      </c>
      <c r="G312" s="231"/>
      <c r="H312" s="234">
        <v>15</v>
      </c>
      <c r="I312" s="235"/>
      <c r="J312" s="231"/>
      <c r="K312" s="231"/>
      <c r="L312" s="236"/>
      <c r="M312" s="237"/>
      <c r="N312" s="238"/>
      <c r="O312" s="238"/>
      <c r="P312" s="238"/>
      <c r="Q312" s="238"/>
      <c r="R312" s="238"/>
      <c r="S312" s="238"/>
      <c r="T312" s="239"/>
      <c r="AT312" s="240" t="s">
        <v>162</v>
      </c>
      <c r="AU312" s="240" t="s">
        <v>85</v>
      </c>
      <c r="AV312" s="14" t="s">
        <v>85</v>
      </c>
      <c r="AW312" s="14" t="s">
        <v>31</v>
      </c>
      <c r="AX312" s="14" t="s">
        <v>83</v>
      </c>
      <c r="AY312" s="240" t="s">
        <v>153</v>
      </c>
    </row>
    <row r="313" spans="1:65" s="2" customFormat="1" ht="21.75" customHeight="1">
      <c r="A313" s="35"/>
      <c r="B313" s="36"/>
      <c r="C313" s="205" t="s">
        <v>495</v>
      </c>
      <c r="D313" s="205" t="s">
        <v>156</v>
      </c>
      <c r="E313" s="206" t="s">
        <v>1376</v>
      </c>
      <c r="F313" s="207" t="s">
        <v>1377</v>
      </c>
      <c r="G313" s="208" t="s">
        <v>187</v>
      </c>
      <c r="H313" s="209">
        <v>779.482</v>
      </c>
      <c r="I313" s="210"/>
      <c r="J313" s="211">
        <f>ROUND(I313*H313,2)</f>
        <v>0</v>
      </c>
      <c r="K313" s="212"/>
      <c r="L313" s="40"/>
      <c r="M313" s="213" t="s">
        <v>1</v>
      </c>
      <c r="N313" s="214" t="s">
        <v>40</v>
      </c>
      <c r="O313" s="72"/>
      <c r="P313" s="215">
        <f>O313*H313</f>
        <v>0</v>
      </c>
      <c r="Q313" s="215">
        <v>0</v>
      </c>
      <c r="R313" s="215">
        <f>Q313*H313</f>
        <v>0</v>
      </c>
      <c r="S313" s="215">
        <v>0</v>
      </c>
      <c r="T313" s="216">
        <f>S313*H313</f>
        <v>0</v>
      </c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R313" s="217" t="s">
        <v>303</v>
      </c>
      <c r="AT313" s="217" t="s">
        <v>156</v>
      </c>
      <c r="AU313" s="217" t="s">
        <v>85</v>
      </c>
      <c r="AY313" s="18" t="s">
        <v>153</v>
      </c>
      <c r="BE313" s="218">
        <f>IF(N313="základní",J313,0)</f>
        <v>0</v>
      </c>
      <c r="BF313" s="218">
        <f>IF(N313="snížená",J313,0)</f>
        <v>0</v>
      </c>
      <c r="BG313" s="218">
        <f>IF(N313="zákl. přenesená",J313,0)</f>
        <v>0</v>
      </c>
      <c r="BH313" s="218">
        <f>IF(N313="sníž. přenesená",J313,0)</f>
        <v>0</v>
      </c>
      <c r="BI313" s="218">
        <f>IF(N313="nulová",J313,0)</f>
        <v>0</v>
      </c>
      <c r="BJ313" s="18" t="s">
        <v>83</v>
      </c>
      <c r="BK313" s="218">
        <f>ROUND(I313*H313,2)</f>
        <v>0</v>
      </c>
      <c r="BL313" s="18" t="s">
        <v>303</v>
      </c>
      <c r="BM313" s="217" t="s">
        <v>1378</v>
      </c>
    </row>
    <row r="314" spans="1:65" s="2" customFormat="1" ht="16.5" customHeight="1">
      <c r="A314" s="35"/>
      <c r="B314" s="36"/>
      <c r="C314" s="263" t="s">
        <v>501</v>
      </c>
      <c r="D314" s="263" t="s">
        <v>304</v>
      </c>
      <c r="E314" s="264" t="s">
        <v>1379</v>
      </c>
      <c r="F314" s="265" t="s">
        <v>1380</v>
      </c>
      <c r="G314" s="266" t="s">
        <v>187</v>
      </c>
      <c r="H314" s="267">
        <v>896.404</v>
      </c>
      <c r="I314" s="268"/>
      <c r="J314" s="269">
        <f>ROUND(I314*H314,2)</f>
        <v>0</v>
      </c>
      <c r="K314" s="270"/>
      <c r="L314" s="271"/>
      <c r="M314" s="272" t="s">
        <v>1</v>
      </c>
      <c r="N314" s="273" t="s">
        <v>40</v>
      </c>
      <c r="O314" s="72"/>
      <c r="P314" s="215">
        <f>O314*H314</f>
        <v>0</v>
      </c>
      <c r="Q314" s="215">
        <v>0.0003</v>
      </c>
      <c r="R314" s="215">
        <f>Q314*H314</f>
        <v>0.26892119999999997</v>
      </c>
      <c r="S314" s="215">
        <v>0</v>
      </c>
      <c r="T314" s="216">
        <f>S314*H314</f>
        <v>0</v>
      </c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R314" s="217" t="s">
        <v>441</v>
      </c>
      <c r="AT314" s="217" t="s">
        <v>304</v>
      </c>
      <c r="AU314" s="217" t="s">
        <v>85</v>
      </c>
      <c r="AY314" s="18" t="s">
        <v>153</v>
      </c>
      <c r="BE314" s="218">
        <f>IF(N314="základní",J314,0)</f>
        <v>0</v>
      </c>
      <c r="BF314" s="218">
        <f>IF(N314="snížená",J314,0)</f>
        <v>0</v>
      </c>
      <c r="BG314" s="218">
        <f>IF(N314="zákl. přenesená",J314,0)</f>
        <v>0</v>
      </c>
      <c r="BH314" s="218">
        <f>IF(N314="sníž. přenesená",J314,0)</f>
        <v>0</v>
      </c>
      <c r="BI314" s="218">
        <f>IF(N314="nulová",J314,0)</f>
        <v>0</v>
      </c>
      <c r="BJ314" s="18" t="s">
        <v>83</v>
      </c>
      <c r="BK314" s="218">
        <f>ROUND(I314*H314,2)</f>
        <v>0</v>
      </c>
      <c r="BL314" s="18" t="s">
        <v>303</v>
      </c>
      <c r="BM314" s="217" t="s">
        <v>1381</v>
      </c>
    </row>
    <row r="315" spans="2:51" s="14" customFormat="1" ht="12">
      <c r="B315" s="230"/>
      <c r="C315" s="231"/>
      <c r="D315" s="221" t="s">
        <v>162</v>
      </c>
      <c r="E315" s="231"/>
      <c r="F315" s="233" t="s">
        <v>1382</v>
      </c>
      <c r="G315" s="231"/>
      <c r="H315" s="234">
        <v>896.404</v>
      </c>
      <c r="I315" s="235"/>
      <c r="J315" s="231"/>
      <c r="K315" s="231"/>
      <c r="L315" s="236"/>
      <c r="M315" s="237"/>
      <c r="N315" s="238"/>
      <c r="O315" s="238"/>
      <c r="P315" s="238"/>
      <c r="Q315" s="238"/>
      <c r="R315" s="238"/>
      <c r="S315" s="238"/>
      <c r="T315" s="239"/>
      <c r="AT315" s="240" t="s">
        <v>162</v>
      </c>
      <c r="AU315" s="240" t="s">
        <v>85</v>
      </c>
      <c r="AV315" s="14" t="s">
        <v>85</v>
      </c>
      <c r="AW315" s="14" t="s">
        <v>4</v>
      </c>
      <c r="AX315" s="14" t="s">
        <v>83</v>
      </c>
      <c r="AY315" s="240" t="s">
        <v>153</v>
      </c>
    </row>
    <row r="316" spans="1:65" s="2" customFormat="1" ht="44.25" customHeight="1">
      <c r="A316" s="35"/>
      <c r="B316" s="36"/>
      <c r="C316" s="205" t="s">
        <v>506</v>
      </c>
      <c r="D316" s="205" t="s">
        <v>156</v>
      </c>
      <c r="E316" s="206" t="s">
        <v>1383</v>
      </c>
      <c r="F316" s="207" t="s">
        <v>1384</v>
      </c>
      <c r="G316" s="208" t="s">
        <v>187</v>
      </c>
      <c r="H316" s="209">
        <v>779.482</v>
      </c>
      <c r="I316" s="210"/>
      <c r="J316" s="211">
        <f>ROUND(I316*H316,2)</f>
        <v>0</v>
      </c>
      <c r="K316" s="212"/>
      <c r="L316" s="40"/>
      <c r="M316" s="213" t="s">
        <v>1</v>
      </c>
      <c r="N316" s="214" t="s">
        <v>40</v>
      </c>
      <c r="O316" s="72"/>
      <c r="P316" s="215">
        <f>O316*H316</f>
        <v>0</v>
      </c>
      <c r="Q316" s="215">
        <v>0.00028</v>
      </c>
      <c r="R316" s="215">
        <f>Q316*H316</f>
        <v>0.21825495999999997</v>
      </c>
      <c r="S316" s="215">
        <v>0</v>
      </c>
      <c r="T316" s="216">
        <f>S316*H316</f>
        <v>0</v>
      </c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R316" s="217" t="s">
        <v>303</v>
      </c>
      <c r="AT316" s="217" t="s">
        <v>156</v>
      </c>
      <c r="AU316" s="217" t="s">
        <v>85</v>
      </c>
      <c r="AY316" s="18" t="s">
        <v>153</v>
      </c>
      <c r="BE316" s="218">
        <f>IF(N316="základní",J316,0)</f>
        <v>0</v>
      </c>
      <c r="BF316" s="218">
        <f>IF(N316="snížená",J316,0)</f>
        <v>0</v>
      </c>
      <c r="BG316" s="218">
        <f>IF(N316="zákl. přenesená",J316,0)</f>
        <v>0</v>
      </c>
      <c r="BH316" s="218">
        <f>IF(N316="sníž. přenesená",J316,0)</f>
        <v>0</v>
      </c>
      <c r="BI316" s="218">
        <f>IF(N316="nulová",J316,0)</f>
        <v>0</v>
      </c>
      <c r="BJ316" s="18" t="s">
        <v>83</v>
      </c>
      <c r="BK316" s="218">
        <f>ROUND(I316*H316,2)</f>
        <v>0</v>
      </c>
      <c r="BL316" s="18" t="s">
        <v>303</v>
      </c>
      <c r="BM316" s="217" t="s">
        <v>1385</v>
      </c>
    </row>
    <row r="317" spans="2:51" s="13" customFormat="1" ht="12">
      <c r="B317" s="219"/>
      <c r="C317" s="220"/>
      <c r="D317" s="221" t="s">
        <v>162</v>
      </c>
      <c r="E317" s="222" t="s">
        <v>1</v>
      </c>
      <c r="F317" s="223" t="s">
        <v>1386</v>
      </c>
      <c r="G317" s="220"/>
      <c r="H317" s="222" t="s">
        <v>1</v>
      </c>
      <c r="I317" s="224"/>
      <c r="J317" s="220"/>
      <c r="K317" s="220"/>
      <c r="L317" s="225"/>
      <c r="M317" s="226"/>
      <c r="N317" s="227"/>
      <c r="O317" s="227"/>
      <c r="P317" s="227"/>
      <c r="Q317" s="227"/>
      <c r="R317" s="227"/>
      <c r="S317" s="227"/>
      <c r="T317" s="228"/>
      <c r="AT317" s="229" t="s">
        <v>162</v>
      </c>
      <c r="AU317" s="229" t="s">
        <v>85</v>
      </c>
      <c r="AV317" s="13" t="s">
        <v>83</v>
      </c>
      <c r="AW317" s="13" t="s">
        <v>31</v>
      </c>
      <c r="AX317" s="13" t="s">
        <v>75</v>
      </c>
      <c r="AY317" s="229" t="s">
        <v>153</v>
      </c>
    </row>
    <row r="318" spans="2:51" s="14" customFormat="1" ht="12">
      <c r="B318" s="230"/>
      <c r="C318" s="231"/>
      <c r="D318" s="221" t="s">
        <v>162</v>
      </c>
      <c r="E318" s="232" t="s">
        <v>1</v>
      </c>
      <c r="F318" s="233" t="s">
        <v>1387</v>
      </c>
      <c r="G318" s="231"/>
      <c r="H318" s="234">
        <v>736.86</v>
      </c>
      <c r="I318" s="235"/>
      <c r="J318" s="231"/>
      <c r="K318" s="231"/>
      <c r="L318" s="236"/>
      <c r="M318" s="237"/>
      <c r="N318" s="238"/>
      <c r="O318" s="238"/>
      <c r="P318" s="238"/>
      <c r="Q318" s="238"/>
      <c r="R318" s="238"/>
      <c r="S318" s="238"/>
      <c r="T318" s="239"/>
      <c r="AT318" s="240" t="s">
        <v>162</v>
      </c>
      <c r="AU318" s="240" t="s">
        <v>85</v>
      </c>
      <c r="AV318" s="14" t="s">
        <v>85</v>
      </c>
      <c r="AW318" s="14" t="s">
        <v>31</v>
      </c>
      <c r="AX318" s="14" t="s">
        <v>75</v>
      </c>
      <c r="AY318" s="240" t="s">
        <v>153</v>
      </c>
    </row>
    <row r="319" spans="2:51" s="13" customFormat="1" ht="12">
      <c r="B319" s="219"/>
      <c r="C319" s="220"/>
      <c r="D319" s="221" t="s">
        <v>162</v>
      </c>
      <c r="E319" s="222" t="s">
        <v>1</v>
      </c>
      <c r="F319" s="223" t="s">
        <v>1388</v>
      </c>
      <c r="G319" s="220"/>
      <c r="H319" s="222" t="s">
        <v>1</v>
      </c>
      <c r="I319" s="224"/>
      <c r="J319" s="220"/>
      <c r="K319" s="220"/>
      <c r="L319" s="225"/>
      <c r="M319" s="226"/>
      <c r="N319" s="227"/>
      <c r="O319" s="227"/>
      <c r="P319" s="227"/>
      <c r="Q319" s="227"/>
      <c r="R319" s="227"/>
      <c r="S319" s="227"/>
      <c r="T319" s="228"/>
      <c r="AT319" s="229" t="s">
        <v>162</v>
      </c>
      <c r="AU319" s="229" t="s">
        <v>85</v>
      </c>
      <c r="AV319" s="13" t="s">
        <v>83</v>
      </c>
      <c r="AW319" s="13" t="s">
        <v>31</v>
      </c>
      <c r="AX319" s="13" t="s">
        <v>75</v>
      </c>
      <c r="AY319" s="229" t="s">
        <v>153</v>
      </c>
    </row>
    <row r="320" spans="2:51" s="14" customFormat="1" ht="12">
      <c r="B320" s="230"/>
      <c r="C320" s="231"/>
      <c r="D320" s="221" t="s">
        <v>162</v>
      </c>
      <c r="E320" s="232" t="s">
        <v>1</v>
      </c>
      <c r="F320" s="233" t="s">
        <v>1389</v>
      </c>
      <c r="G320" s="231"/>
      <c r="H320" s="234">
        <v>6.783</v>
      </c>
      <c r="I320" s="235"/>
      <c r="J320" s="231"/>
      <c r="K320" s="231"/>
      <c r="L320" s="236"/>
      <c r="M320" s="237"/>
      <c r="N320" s="238"/>
      <c r="O320" s="238"/>
      <c r="P320" s="238"/>
      <c r="Q320" s="238"/>
      <c r="R320" s="238"/>
      <c r="S320" s="238"/>
      <c r="T320" s="239"/>
      <c r="AT320" s="240" t="s">
        <v>162</v>
      </c>
      <c r="AU320" s="240" t="s">
        <v>85</v>
      </c>
      <c r="AV320" s="14" t="s">
        <v>85</v>
      </c>
      <c r="AW320" s="14" t="s">
        <v>31</v>
      </c>
      <c r="AX320" s="14" t="s">
        <v>75</v>
      </c>
      <c r="AY320" s="240" t="s">
        <v>153</v>
      </c>
    </row>
    <row r="321" spans="2:51" s="14" customFormat="1" ht="12">
      <c r="B321" s="230"/>
      <c r="C321" s="231"/>
      <c r="D321" s="221" t="s">
        <v>162</v>
      </c>
      <c r="E321" s="232" t="s">
        <v>1</v>
      </c>
      <c r="F321" s="233" t="s">
        <v>1390</v>
      </c>
      <c r="G321" s="231"/>
      <c r="H321" s="234">
        <v>12.198</v>
      </c>
      <c r="I321" s="235"/>
      <c r="J321" s="231"/>
      <c r="K321" s="231"/>
      <c r="L321" s="236"/>
      <c r="M321" s="237"/>
      <c r="N321" s="238"/>
      <c r="O321" s="238"/>
      <c r="P321" s="238"/>
      <c r="Q321" s="238"/>
      <c r="R321" s="238"/>
      <c r="S321" s="238"/>
      <c r="T321" s="239"/>
      <c r="AT321" s="240" t="s">
        <v>162</v>
      </c>
      <c r="AU321" s="240" t="s">
        <v>85</v>
      </c>
      <c r="AV321" s="14" t="s">
        <v>85</v>
      </c>
      <c r="AW321" s="14" t="s">
        <v>31</v>
      </c>
      <c r="AX321" s="14" t="s">
        <v>75</v>
      </c>
      <c r="AY321" s="240" t="s">
        <v>153</v>
      </c>
    </row>
    <row r="322" spans="2:51" s="14" customFormat="1" ht="22.5">
      <c r="B322" s="230"/>
      <c r="C322" s="231"/>
      <c r="D322" s="221" t="s">
        <v>162</v>
      </c>
      <c r="E322" s="232" t="s">
        <v>1</v>
      </c>
      <c r="F322" s="233" t="s">
        <v>1391</v>
      </c>
      <c r="G322" s="231"/>
      <c r="H322" s="234">
        <v>14.654</v>
      </c>
      <c r="I322" s="235"/>
      <c r="J322" s="231"/>
      <c r="K322" s="231"/>
      <c r="L322" s="236"/>
      <c r="M322" s="237"/>
      <c r="N322" s="238"/>
      <c r="O322" s="238"/>
      <c r="P322" s="238"/>
      <c r="Q322" s="238"/>
      <c r="R322" s="238"/>
      <c r="S322" s="238"/>
      <c r="T322" s="239"/>
      <c r="AT322" s="240" t="s">
        <v>162</v>
      </c>
      <c r="AU322" s="240" t="s">
        <v>85</v>
      </c>
      <c r="AV322" s="14" t="s">
        <v>85</v>
      </c>
      <c r="AW322" s="14" t="s">
        <v>31</v>
      </c>
      <c r="AX322" s="14" t="s">
        <v>75</v>
      </c>
      <c r="AY322" s="240" t="s">
        <v>153</v>
      </c>
    </row>
    <row r="323" spans="2:51" s="14" customFormat="1" ht="12">
      <c r="B323" s="230"/>
      <c r="C323" s="231"/>
      <c r="D323" s="221" t="s">
        <v>162</v>
      </c>
      <c r="E323" s="232" t="s">
        <v>1</v>
      </c>
      <c r="F323" s="233" t="s">
        <v>1392</v>
      </c>
      <c r="G323" s="231"/>
      <c r="H323" s="234">
        <v>8.987</v>
      </c>
      <c r="I323" s="235"/>
      <c r="J323" s="231"/>
      <c r="K323" s="231"/>
      <c r="L323" s="236"/>
      <c r="M323" s="237"/>
      <c r="N323" s="238"/>
      <c r="O323" s="238"/>
      <c r="P323" s="238"/>
      <c r="Q323" s="238"/>
      <c r="R323" s="238"/>
      <c r="S323" s="238"/>
      <c r="T323" s="239"/>
      <c r="AT323" s="240" t="s">
        <v>162</v>
      </c>
      <c r="AU323" s="240" t="s">
        <v>85</v>
      </c>
      <c r="AV323" s="14" t="s">
        <v>85</v>
      </c>
      <c r="AW323" s="14" t="s">
        <v>31</v>
      </c>
      <c r="AX323" s="14" t="s">
        <v>75</v>
      </c>
      <c r="AY323" s="240" t="s">
        <v>153</v>
      </c>
    </row>
    <row r="324" spans="2:51" s="15" customFormat="1" ht="12">
      <c r="B324" s="241"/>
      <c r="C324" s="242"/>
      <c r="D324" s="221" t="s">
        <v>162</v>
      </c>
      <c r="E324" s="243" t="s">
        <v>1</v>
      </c>
      <c r="F324" s="244" t="s">
        <v>169</v>
      </c>
      <c r="G324" s="242"/>
      <c r="H324" s="245">
        <v>779.482</v>
      </c>
      <c r="I324" s="246"/>
      <c r="J324" s="242"/>
      <c r="K324" s="242"/>
      <c r="L324" s="247"/>
      <c r="M324" s="248"/>
      <c r="N324" s="249"/>
      <c r="O324" s="249"/>
      <c r="P324" s="249"/>
      <c r="Q324" s="249"/>
      <c r="R324" s="249"/>
      <c r="S324" s="249"/>
      <c r="T324" s="250"/>
      <c r="AT324" s="251" t="s">
        <v>162</v>
      </c>
      <c r="AU324" s="251" t="s">
        <v>85</v>
      </c>
      <c r="AV324" s="15" t="s">
        <v>160</v>
      </c>
      <c r="AW324" s="15" t="s">
        <v>31</v>
      </c>
      <c r="AX324" s="15" t="s">
        <v>83</v>
      </c>
      <c r="AY324" s="251" t="s">
        <v>153</v>
      </c>
    </row>
    <row r="325" spans="1:65" s="2" customFormat="1" ht="21.75" customHeight="1">
      <c r="A325" s="35"/>
      <c r="B325" s="36"/>
      <c r="C325" s="263" t="s">
        <v>511</v>
      </c>
      <c r="D325" s="263" t="s">
        <v>304</v>
      </c>
      <c r="E325" s="264" t="s">
        <v>1393</v>
      </c>
      <c r="F325" s="265" t="s">
        <v>1394</v>
      </c>
      <c r="G325" s="266" t="s">
        <v>187</v>
      </c>
      <c r="H325" s="267">
        <v>896.404</v>
      </c>
      <c r="I325" s="268"/>
      <c r="J325" s="269">
        <f>ROUND(I325*H325,2)</f>
        <v>0</v>
      </c>
      <c r="K325" s="270"/>
      <c r="L325" s="271"/>
      <c r="M325" s="272" t="s">
        <v>1</v>
      </c>
      <c r="N325" s="273" t="s">
        <v>40</v>
      </c>
      <c r="O325" s="72"/>
      <c r="P325" s="215">
        <f>O325*H325</f>
        <v>0</v>
      </c>
      <c r="Q325" s="215">
        <v>0.0022</v>
      </c>
      <c r="R325" s="215">
        <f>Q325*H325</f>
        <v>1.9720888</v>
      </c>
      <c r="S325" s="215">
        <v>0</v>
      </c>
      <c r="T325" s="216">
        <f>S325*H325</f>
        <v>0</v>
      </c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R325" s="217" t="s">
        <v>441</v>
      </c>
      <c r="AT325" s="217" t="s">
        <v>304</v>
      </c>
      <c r="AU325" s="217" t="s">
        <v>85</v>
      </c>
      <c r="AY325" s="18" t="s">
        <v>153</v>
      </c>
      <c r="BE325" s="218">
        <f>IF(N325="základní",J325,0)</f>
        <v>0</v>
      </c>
      <c r="BF325" s="218">
        <f>IF(N325="snížená",J325,0)</f>
        <v>0</v>
      </c>
      <c r="BG325" s="218">
        <f>IF(N325="zákl. přenesená",J325,0)</f>
        <v>0</v>
      </c>
      <c r="BH325" s="218">
        <f>IF(N325="sníž. přenesená",J325,0)</f>
        <v>0</v>
      </c>
      <c r="BI325" s="218">
        <f>IF(N325="nulová",J325,0)</f>
        <v>0</v>
      </c>
      <c r="BJ325" s="18" t="s">
        <v>83</v>
      </c>
      <c r="BK325" s="218">
        <f>ROUND(I325*H325,2)</f>
        <v>0</v>
      </c>
      <c r="BL325" s="18" t="s">
        <v>303</v>
      </c>
      <c r="BM325" s="217" t="s">
        <v>1395</v>
      </c>
    </row>
    <row r="326" spans="2:51" s="14" customFormat="1" ht="12">
      <c r="B326" s="230"/>
      <c r="C326" s="231"/>
      <c r="D326" s="221" t="s">
        <v>162</v>
      </c>
      <c r="E326" s="231"/>
      <c r="F326" s="233" t="s">
        <v>1382</v>
      </c>
      <c r="G326" s="231"/>
      <c r="H326" s="234">
        <v>896.404</v>
      </c>
      <c r="I326" s="235"/>
      <c r="J326" s="231"/>
      <c r="K326" s="231"/>
      <c r="L326" s="236"/>
      <c r="M326" s="237"/>
      <c r="N326" s="238"/>
      <c r="O326" s="238"/>
      <c r="P326" s="238"/>
      <c r="Q326" s="238"/>
      <c r="R326" s="238"/>
      <c r="S326" s="238"/>
      <c r="T326" s="239"/>
      <c r="AT326" s="240" t="s">
        <v>162</v>
      </c>
      <c r="AU326" s="240" t="s">
        <v>85</v>
      </c>
      <c r="AV326" s="14" t="s">
        <v>85</v>
      </c>
      <c r="AW326" s="14" t="s">
        <v>4</v>
      </c>
      <c r="AX326" s="14" t="s">
        <v>83</v>
      </c>
      <c r="AY326" s="240" t="s">
        <v>153</v>
      </c>
    </row>
    <row r="327" spans="1:65" s="2" customFormat="1" ht="21.75" customHeight="1">
      <c r="A327" s="35"/>
      <c r="B327" s="36"/>
      <c r="C327" s="205" t="s">
        <v>519</v>
      </c>
      <c r="D327" s="205" t="s">
        <v>156</v>
      </c>
      <c r="E327" s="206" t="s">
        <v>1396</v>
      </c>
      <c r="F327" s="207" t="s">
        <v>1397</v>
      </c>
      <c r="G327" s="208" t="s">
        <v>276</v>
      </c>
      <c r="H327" s="209">
        <v>142.34</v>
      </c>
      <c r="I327" s="210"/>
      <c r="J327" s="211">
        <f>ROUND(I327*H327,2)</f>
        <v>0</v>
      </c>
      <c r="K327" s="212"/>
      <c r="L327" s="40"/>
      <c r="M327" s="213" t="s">
        <v>1</v>
      </c>
      <c r="N327" s="214" t="s">
        <v>40</v>
      </c>
      <c r="O327" s="72"/>
      <c r="P327" s="215">
        <f>O327*H327</f>
        <v>0</v>
      </c>
      <c r="Q327" s="215">
        <v>2E-05</v>
      </c>
      <c r="R327" s="215">
        <f>Q327*H327</f>
        <v>0.0028468000000000005</v>
      </c>
      <c r="S327" s="215">
        <v>0</v>
      </c>
      <c r="T327" s="216">
        <f>S327*H327</f>
        <v>0</v>
      </c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R327" s="217" t="s">
        <v>303</v>
      </c>
      <c r="AT327" s="217" t="s">
        <v>156</v>
      </c>
      <c r="AU327" s="217" t="s">
        <v>85</v>
      </c>
      <c r="AY327" s="18" t="s">
        <v>153</v>
      </c>
      <c r="BE327" s="218">
        <f>IF(N327="základní",J327,0)</f>
        <v>0</v>
      </c>
      <c r="BF327" s="218">
        <f>IF(N327="snížená",J327,0)</f>
        <v>0</v>
      </c>
      <c r="BG327" s="218">
        <f>IF(N327="zákl. přenesená",J327,0)</f>
        <v>0</v>
      </c>
      <c r="BH327" s="218">
        <f>IF(N327="sníž. přenesená",J327,0)</f>
        <v>0</v>
      </c>
      <c r="BI327" s="218">
        <f>IF(N327="nulová",J327,0)</f>
        <v>0</v>
      </c>
      <c r="BJ327" s="18" t="s">
        <v>83</v>
      </c>
      <c r="BK327" s="218">
        <f>ROUND(I327*H327,2)</f>
        <v>0</v>
      </c>
      <c r="BL327" s="18" t="s">
        <v>303</v>
      </c>
      <c r="BM327" s="217" t="s">
        <v>1398</v>
      </c>
    </row>
    <row r="328" spans="1:65" s="2" customFormat="1" ht="21.75" customHeight="1">
      <c r="A328" s="35"/>
      <c r="B328" s="36"/>
      <c r="C328" s="205" t="s">
        <v>526</v>
      </c>
      <c r="D328" s="205" t="s">
        <v>156</v>
      </c>
      <c r="E328" s="206" t="s">
        <v>764</v>
      </c>
      <c r="F328" s="207" t="s">
        <v>765</v>
      </c>
      <c r="G328" s="208" t="s">
        <v>736</v>
      </c>
      <c r="H328" s="274"/>
      <c r="I328" s="210"/>
      <c r="J328" s="211">
        <f>ROUND(I328*H328,2)</f>
        <v>0</v>
      </c>
      <c r="K328" s="212"/>
      <c r="L328" s="40"/>
      <c r="M328" s="213" t="s">
        <v>1</v>
      </c>
      <c r="N328" s="214" t="s">
        <v>40</v>
      </c>
      <c r="O328" s="72"/>
      <c r="P328" s="215">
        <f>O328*H328</f>
        <v>0</v>
      </c>
      <c r="Q328" s="215">
        <v>0</v>
      </c>
      <c r="R328" s="215">
        <f>Q328*H328</f>
        <v>0</v>
      </c>
      <c r="S328" s="215">
        <v>0</v>
      </c>
      <c r="T328" s="216">
        <f>S328*H328</f>
        <v>0</v>
      </c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R328" s="217" t="s">
        <v>303</v>
      </c>
      <c r="AT328" s="217" t="s">
        <v>156</v>
      </c>
      <c r="AU328" s="217" t="s">
        <v>85</v>
      </c>
      <c r="AY328" s="18" t="s">
        <v>153</v>
      </c>
      <c r="BE328" s="218">
        <f>IF(N328="základní",J328,0)</f>
        <v>0</v>
      </c>
      <c r="BF328" s="218">
        <f>IF(N328="snížená",J328,0)</f>
        <v>0</v>
      </c>
      <c r="BG328" s="218">
        <f>IF(N328="zákl. přenesená",J328,0)</f>
        <v>0</v>
      </c>
      <c r="BH328" s="218">
        <f>IF(N328="sníž. přenesená",J328,0)</f>
        <v>0</v>
      </c>
      <c r="BI328" s="218">
        <f>IF(N328="nulová",J328,0)</f>
        <v>0</v>
      </c>
      <c r="BJ328" s="18" t="s">
        <v>83</v>
      </c>
      <c r="BK328" s="218">
        <f>ROUND(I328*H328,2)</f>
        <v>0</v>
      </c>
      <c r="BL328" s="18" t="s">
        <v>303</v>
      </c>
      <c r="BM328" s="217" t="s">
        <v>1399</v>
      </c>
    </row>
    <row r="329" spans="2:63" s="12" customFormat="1" ht="22.9" customHeight="1">
      <c r="B329" s="189"/>
      <c r="C329" s="190"/>
      <c r="D329" s="191" t="s">
        <v>74</v>
      </c>
      <c r="E329" s="203" t="s">
        <v>767</v>
      </c>
      <c r="F329" s="203" t="s">
        <v>768</v>
      </c>
      <c r="G329" s="190"/>
      <c r="H329" s="190"/>
      <c r="I329" s="193"/>
      <c r="J329" s="204">
        <f>BK329</f>
        <v>0</v>
      </c>
      <c r="K329" s="190"/>
      <c r="L329" s="195"/>
      <c r="M329" s="196"/>
      <c r="N329" s="197"/>
      <c r="O329" s="197"/>
      <c r="P329" s="198">
        <f>SUM(P330:P398)</f>
        <v>0</v>
      </c>
      <c r="Q329" s="197"/>
      <c r="R329" s="198">
        <f>SUM(R330:R398)</f>
        <v>4.302422669999999</v>
      </c>
      <c r="S329" s="197"/>
      <c r="T329" s="199">
        <f>SUM(T330:T398)</f>
        <v>9.1417225</v>
      </c>
      <c r="AR329" s="200" t="s">
        <v>85</v>
      </c>
      <c r="AT329" s="201" t="s">
        <v>74</v>
      </c>
      <c r="AU329" s="201" t="s">
        <v>83</v>
      </c>
      <c r="AY329" s="200" t="s">
        <v>153</v>
      </c>
      <c r="BK329" s="202">
        <f>SUM(BK330:BK398)</f>
        <v>0</v>
      </c>
    </row>
    <row r="330" spans="1:65" s="2" customFormat="1" ht="21.75" customHeight="1">
      <c r="A330" s="35"/>
      <c r="B330" s="36"/>
      <c r="C330" s="205" t="s">
        <v>538</v>
      </c>
      <c r="D330" s="205" t="s">
        <v>156</v>
      </c>
      <c r="E330" s="206" t="s">
        <v>1400</v>
      </c>
      <c r="F330" s="207" t="s">
        <v>1401</v>
      </c>
      <c r="G330" s="208" t="s">
        <v>187</v>
      </c>
      <c r="H330" s="209">
        <v>2.275</v>
      </c>
      <c r="I330" s="210"/>
      <c r="J330" s="211">
        <f>ROUND(I330*H330,2)</f>
        <v>0</v>
      </c>
      <c r="K330" s="212"/>
      <c r="L330" s="40"/>
      <c r="M330" s="213" t="s">
        <v>1</v>
      </c>
      <c r="N330" s="214" t="s">
        <v>40</v>
      </c>
      <c r="O330" s="72"/>
      <c r="P330" s="215">
        <f>O330*H330</f>
        <v>0</v>
      </c>
      <c r="Q330" s="215">
        <v>0</v>
      </c>
      <c r="R330" s="215">
        <f>Q330*H330</f>
        <v>0</v>
      </c>
      <c r="S330" s="215">
        <v>0.0145</v>
      </c>
      <c r="T330" s="216">
        <f>S330*H330</f>
        <v>0.0329875</v>
      </c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R330" s="217" t="s">
        <v>303</v>
      </c>
      <c r="AT330" s="217" t="s">
        <v>156</v>
      </c>
      <c r="AU330" s="217" t="s">
        <v>85</v>
      </c>
      <c r="AY330" s="18" t="s">
        <v>153</v>
      </c>
      <c r="BE330" s="218">
        <f>IF(N330="základní",J330,0)</f>
        <v>0</v>
      </c>
      <c r="BF330" s="218">
        <f>IF(N330="snížená",J330,0)</f>
        <v>0</v>
      </c>
      <c r="BG330" s="218">
        <f>IF(N330="zákl. přenesená",J330,0)</f>
        <v>0</v>
      </c>
      <c r="BH330" s="218">
        <f>IF(N330="sníž. přenesená",J330,0)</f>
        <v>0</v>
      </c>
      <c r="BI330" s="218">
        <f>IF(N330="nulová",J330,0)</f>
        <v>0</v>
      </c>
      <c r="BJ330" s="18" t="s">
        <v>83</v>
      </c>
      <c r="BK330" s="218">
        <f>ROUND(I330*H330,2)</f>
        <v>0</v>
      </c>
      <c r="BL330" s="18" t="s">
        <v>303</v>
      </c>
      <c r="BM330" s="217" t="s">
        <v>1402</v>
      </c>
    </row>
    <row r="331" spans="2:51" s="13" customFormat="1" ht="12">
      <c r="B331" s="219"/>
      <c r="C331" s="220"/>
      <c r="D331" s="221" t="s">
        <v>162</v>
      </c>
      <c r="E331" s="222" t="s">
        <v>1</v>
      </c>
      <c r="F331" s="223" t="s">
        <v>1268</v>
      </c>
      <c r="G331" s="220"/>
      <c r="H331" s="222" t="s">
        <v>1</v>
      </c>
      <c r="I331" s="224"/>
      <c r="J331" s="220"/>
      <c r="K331" s="220"/>
      <c r="L331" s="225"/>
      <c r="M331" s="226"/>
      <c r="N331" s="227"/>
      <c r="O331" s="227"/>
      <c r="P331" s="227"/>
      <c r="Q331" s="227"/>
      <c r="R331" s="227"/>
      <c r="S331" s="227"/>
      <c r="T331" s="228"/>
      <c r="AT331" s="229" t="s">
        <v>162</v>
      </c>
      <c r="AU331" s="229" t="s">
        <v>85</v>
      </c>
      <c r="AV331" s="13" t="s">
        <v>83</v>
      </c>
      <c r="AW331" s="13" t="s">
        <v>31</v>
      </c>
      <c r="AX331" s="13" t="s">
        <v>75</v>
      </c>
      <c r="AY331" s="229" t="s">
        <v>153</v>
      </c>
    </row>
    <row r="332" spans="2:51" s="13" customFormat="1" ht="12">
      <c r="B332" s="219"/>
      <c r="C332" s="220"/>
      <c r="D332" s="221" t="s">
        <v>162</v>
      </c>
      <c r="E332" s="222" t="s">
        <v>1</v>
      </c>
      <c r="F332" s="223" t="s">
        <v>1403</v>
      </c>
      <c r="G332" s="220"/>
      <c r="H332" s="222" t="s">
        <v>1</v>
      </c>
      <c r="I332" s="224"/>
      <c r="J332" s="220"/>
      <c r="K332" s="220"/>
      <c r="L332" s="225"/>
      <c r="M332" s="226"/>
      <c r="N332" s="227"/>
      <c r="O332" s="227"/>
      <c r="P332" s="227"/>
      <c r="Q332" s="227"/>
      <c r="R332" s="227"/>
      <c r="S332" s="227"/>
      <c r="T332" s="228"/>
      <c r="AT332" s="229" t="s">
        <v>162</v>
      </c>
      <c r="AU332" s="229" t="s">
        <v>85</v>
      </c>
      <c r="AV332" s="13" t="s">
        <v>83</v>
      </c>
      <c r="AW332" s="13" t="s">
        <v>31</v>
      </c>
      <c r="AX332" s="13" t="s">
        <v>75</v>
      </c>
      <c r="AY332" s="229" t="s">
        <v>153</v>
      </c>
    </row>
    <row r="333" spans="2:51" s="14" customFormat="1" ht="12">
      <c r="B333" s="230"/>
      <c r="C333" s="231"/>
      <c r="D333" s="221" t="s">
        <v>162</v>
      </c>
      <c r="E333" s="232" t="s">
        <v>1</v>
      </c>
      <c r="F333" s="233" t="s">
        <v>1404</v>
      </c>
      <c r="G333" s="231"/>
      <c r="H333" s="234">
        <v>1.03</v>
      </c>
      <c r="I333" s="235"/>
      <c r="J333" s="231"/>
      <c r="K333" s="231"/>
      <c r="L333" s="236"/>
      <c r="M333" s="237"/>
      <c r="N333" s="238"/>
      <c r="O333" s="238"/>
      <c r="P333" s="238"/>
      <c r="Q333" s="238"/>
      <c r="R333" s="238"/>
      <c r="S333" s="238"/>
      <c r="T333" s="239"/>
      <c r="AT333" s="240" t="s">
        <v>162</v>
      </c>
      <c r="AU333" s="240" t="s">
        <v>85</v>
      </c>
      <c r="AV333" s="14" t="s">
        <v>85</v>
      </c>
      <c r="AW333" s="14" t="s">
        <v>31</v>
      </c>
      <c r="AX333" s="14" t="s">
        <v>75</v>
      </c>
      <c r="AY333" s="240" t="s">
        <v>153</v>
      </c>
    </row>
    <row r="334" spans="2:51" s="14" customFormat="1" ht="12">
      <c r="B334" s="230"/>
      <c r="C334" s="231"/>
      <c r="D334" s="221" t="s">
        <v>162</v>
      </c>
      <c r="E334" s="232" t="s">
        <v>1</v>
      </c>
      <c r="F334" s="233" t="s">
        <v>1405</v>
      </c>
      <c r="G334" s="231"/>
      <c r="H334" s="234">
        <v>1.245</v>
      </c>
      <c r="I334" s="235"/>
      <c r="J334" s="231"/>
      <c r="K334" s="231"/>
      <c r="L334" s="236"/>
      <c r="M334" s="237"/>
      <c r="N334" s="238"/>
      <c r="O334" s="238"/>
      <c r="P334" s="238"/>
      <c r="Q334" s="238"/>
      <c r="R334" s="238"/>
      <c r="S334" s="238"/>
      <c r="T334" s="239"/>
      <c r="AT334" s="240" t="s">
        <v>162</v>
      </c>
      <c r="AU334" s="240" t="s">
        <v>85</v>
      </c>
      <c r="AV334" s="14" t="s">
        <v>85</v>
      </c>
      <c r="AW334" s="14" t="s">
        <v>31</v>
      </c>
      <c r="AX334" s="14" t="s">
        <v>75</v>
      </c>
      <c r="AY334" s="240" t="s">
        <v>153</v>
      </c>
    </row>
    <row r="335" spans="2:51" s="15" customFormat="1" ht="12">
      <c r="B335" s="241"/>
      <c r="C335" s="242"/>
      <c r="D335" s="221" t="s">
        <v>162</v>
      </c>
      <c r="E335" s="243" t="s">
        <v>1</v>
      </c>
      <c r="F335" s="244" t="s">
        <v>169</v>
      </c>
      <c r="G335" s="242"/>
      <c r="H335" s="245">
        <v>2.275</v>
      </c>
      <c r="I335" s="246"/>
      <c r="J335" s="242"/>
      <c r="K335" s="242"/>
      <c r="L335" s="247"/>
      <c r="M335" s="248"/>
      <c r="N335" s="249"/>
      <c r="O335" s="249"/>
      <c r="P335" s="249"/>
      <c r="Q335" s="249"/>
      <c r="R335" s="249"/>
      <c r="S335" s="249"/>
      <c r="T335" s="250"/>
      <c r="AT335" s="251" t="s">
        <v>162</v>
      </c>
      <c r="AU335" s="251" t="s">
        <v>85</v>
      </c>
      <c r="AV335" s="15" t="s">
        <v>160</v>
      </c>
      <c r="AW335" s="15" t="s">
        <v>31</v>
      </c>
      <c r="AX335" s="15" t="s">
        <v>83</v>
      </c>
      <c r="AY335" s="251" t="s">
        <v>153</v>
      </c>
    </row>
    <row r="336" spans="1:65" s="2" customFormat="1" ht="21.75" customHeight="1">
      <c r="A336" s="35"/>
      <c r="B336" s="36"/>
      <c r="C336" s="205" t="s">
        <v>553</v>
      </c>
      <c r="D336" s="205" t="s">
        <v>156</v>
      </c>
      <c r="E336" s="206" t="s">
        <v>1406</v>
      </c>
      <c r="F336" s="207" t="s">
        <v>1407</v>
      </c>
      <c r="G336" s="208" t="s">
        <v>187</v>
      </c>
      <c r="H336" s="209">
        <v>2.275</v>
      </c>
      <c r="I336" s="210"/>
      <c r="J336" s="211">
        <f>ROUND(I336*H336,2)</f>
        <v>0</v>
      </c>
      <c r="K336" s="212"/>
      <c r="L336" s="40"/>
      <c r="M336" s="213" t="s">
        <v>1</v>
      </c>
      <c r="N336" s="214" t="s">
        <v>40</v>
      </c>
      <c r="O336" s="72"/>
      <c r="P336" s="215">
        <f>O336*H336</f>
        <v>0</v>
      </c>
      <c r="Q336" s="215">
        <v>0</v>
      </c>
      <c r="R336" s="215">
        <f>Q336*H336</f>
        <v>0</v>
      </c>
      <c r="S336" s="215">
        <v>0.0018</v>
      </c>
      <c r="T336" s="216">
        <f>S336*H336</f>
        <v>0.004095</v>
      </c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R336" s="217" t="s">
        <v>303</v>
      </c>
      <c r="AT336" s="217" t="s">
        <v>156</v>
      </c>
      <c r="AU336" s="217" t="s">
        <v>85</v>
      </c>
      <c r="AY336" s="18" t="s">
        <v>153</v>
      </c>
      <c r="BE336" s="218">
        <f>IF(N336="základní",J336,0)</f>
        <v>0</v>
      </c>
      <c r="BF336" s="218">
        <f>IF(N336="snížená",J336,0)</f>
        <v>0</v>
      </c>
      <c r="BG336" s="218">
        <f>IF(N336="zákl. přenesená",J336,0)</f>
        <v>0</v>
      </c>
      <c r="BH336" s="218">
        <f>IF(N336="sníž. přenesená",J336,0)</f>
        <v>0</v>
      </c>
      <c r="BI336" s="218">
        <f>IF(N336="nulová",J336,0)</f>
        <v>0</v>
      </c>
      <c r="BJ336" s="18" t="s">
        <v>83</v>
      </c>
      <c r="BK336" s="218">
        <f>ROUND(I336*H336,2)</f>
        <v>0</v>
      </c>
      <c r="BL336" s="18" t="s">
        <v>303</v>
      </c>
      <c r="BM336" s="217" t="s">
        <v>1408</v>
      </c>
    </row>
    <row r="337" spans="2:51" s="13" customFormat="1" ht="12">
      <c r="B337" s="219"/>
      <c r="C337" s="220"/>
      <c r="D337" s="221" t="s">
        <v>162</v>
      </c>
      <c r="E337" s="222" t="s">
        <v>1</v>
      </c>
      <c r="F337" s="223" t="s">
        <v>1268</v>
      </c>
      <c r="G337" s="220"/>
      <c r="H337" s="222" t="s">
        <v>1</v>
      </c>
      <c r="I337" s="224"/>
      <c r="J337" s="220"/>
      <c r="K337" s="220"/>
      <c r="L337" s="225"/>
      <c r="M337" s="226"/>
      <c r="N337" s="227"/>
      <c r="O337" s="227"/>
      <c r="P337" s="227"/>
      <c r="Q337" s="227"/>
      <c r="R337" s="227"/>
      <c r="S337" s="227"/>
      <c r="T337" s="228"/>
      <c r="AT337" s="229" t="s">
        <v>162</v>
      </c>
      <c r="AU337" s="229" t="s">
        <v>85</v>
      </c>
      <c r="AV337" s="13" t="s">
        <v>83</v>
      </c>
      <c r="AW337" s="13" t="s">
        <v>31</v>
      </c>
      <c r="AX337" s="13" t="s">
        <v>75</v>
      </c>
      <c r="AY337" s="229" t="s">
        <v>153</v>
      </c>
    </row>
    <row r="338" spans="2:51" s="13" customFormat="1" ht="12">
      <c r="B338" s="219"/>
      <c r="C338" s="220"/>
      <c r="D338" s="221" t="s">
        <v>162</v>
      </c>
      <c r="E338" s="222" t="s">
        <v>1</v>
      </c>
      <c r="F338" s="223" t="s">
        <v>1403</v>
      </c>
      <c r="G338" s="220"/>
      <c r="H338" s="222" t="s">
        <v>1</v>
      </c>
      <c r="I338" s="224"/>
      <c r="J338" s="220"/>
      <c r="K338" s="220"/>
      <c r="L338" s="225"/>
      <c r="M338" s="226"/>
      <c r="N338" s="227"/>
      <c r="O338" s="227"/>
      <c r="P338" s="227"/>
      <c r="Q338" s="227"/>
      <c r="R338" s="227"/>
      <c r="S338" s="227"/>
      <c r="T338" s="228"/>
      <c r="AT338" s="229" t="s">
        <v>162</v>
      </c>
      <c r="AU338" s="229" t="s">
        <v>85</v>
      </c>
      <c r="AV338" s="13" t="s">
        <v>83</v>
      </c>
      <c r="AW338" s="13" t="s">
        <v>31</v>
      </c>
      <c r="AX338" s="13" t="s">
        <v>75</v>
      </c>
      <c r="AY338" s="229" t="s">
        <v>153</v>
      </c>
    </row>
    <row r="339" spans="2:51" s="14" customFormat="1" ht="12">
      <c r="B339" s="230"/>
      <c r="C339" s="231"/>
      <c r="D339" s="221" t="s">
        <v>162</v>
      </c>
      <c r="E339" s="232" t="s">
        <v>1</v>
      </c>
      <c r="F339" s="233" t="s">
        <v>1404</v>
      </c>
      <c r="G339" s="231"/>
      <c r="H339" s="234">
        <v>1.03</v>
      </c>
      <c r="I339" s="235"/>
      <c r="J339" s="231"/>
      <c r="K339" s="231"/>
      <c r="L339" s="236"/>
      <c r="M339" s="237"/>
      <c r="N339" s="238"/>
      <c r="O339" s="238"/>
      <c r="P339" s="238"/>
      <c r="Q339" s="238"/>
      <c r="R339" s="238"/>
      <c r="S339" s="238"/>
      <c r="T339" s="239"/>
      <c r="AT339" s="240" t="s">
        <v>162</v>
      </c>
      <c r="AU339" s="240" t="s">
        <v>85</v>
      </c>
      <c r="AV339" s="14" t="s">
        <v>85</v>
      </c>
      <c r="AW339" s="14" t="s">
        <v>31</v>
      </c>
      <c r="AX339" s="14" t="s">
        <v>75</v>
      </c>
      <c r="AY339" s="240" t="s">
        <v>153</v>
      </c>
    </row>
    <row r="340" spans="2:51" s="14" customFormat="1" ht="12">
      <c r="B340" s="230"/>
      <c r="C340" s="231"/>
      <c r="D340" s="221" t="s">
        <v>162</v>
      </c>
      <c r="E340" s="232" t="s">
        <v>1</v>
      </c>
      <c r="F340" s="233" t="s">
        <v>1405</v>
      </c>
      <c r="G340" s="231"/>
      <c r="H340" s="234">
        <v>1.245</v>
      </c>
      <c r="I340" s="235"/>
      <c r="J340" s="231"/>
      <c r="K340" s="231"/>
      <c r="L340" s="236"/>
      <c r="M340" s="237"/>
      <c r="N340" s="238"/>
      <c r="O340" s="238"/>
      <c r="P340" s="238"/>
      <c r="Q340" s="238"/>
      <c r="R340" s="238"/>
      <c r="S340" s="238"/>
      <c r="T340" s="239"/>
      <c r="AT340" s="240" t="s">
        <v>162</v>
      </c>
      <c r="AU340" s="240" t="s">
        <v>85</v>
      </c>
      <c r="AV340" s="14" t="s">
        <v>85</v>
      </c>
      <c r="AW340" s="14" t="s">
        <v>31</v>
      </c>
      <c r="AX340" s="14" t="s">
        <v>75</v>
      </c>
      <c r="AY340" s="240" t="s">
        <v>153</v>
      </c>
    </row>
    <row r="341" spans="2:51" s="15" customFormat="1" ht="12">
      <c r="B341" s="241"/>
      <c r="C341" s="242"/>
      <c r="D341" s="221" t="s">
        <v>162</v>
      </c>
      <c r="E341" s="243" t="s">
        <v>1</v>
      </c>
      <c r="F341" s="244" t="s">
        <v>169</v>
      </c>
      <c r="G341" s="242"/>
      <c r="H341" s="245">
        <v>2.275</v>
      </c>
      <c r="I341" s="246"/>
      <c r="J341" s="242"/>
      <c r="K341" s="242"/>
      <c r="L341" s="247"/>
      <c r="M341" s="248"/>
      <c r="N341" s="249"/>
      <c r="O341" s="249"/>
      <c r="P341" s="249"/>
      <c r="Q341" s="249"/>
      <c r="R341" s="249"/>
      <c r="S341" s="249"/>
      <c r="T341" s="250"/>
      <c r="AT341" s="251" t="s">
        <v>162</v>
      </c>
      <c r="AU341" s="251" t="s">
        <v>85</v>
      </c>
      <c r="AV341" s="15" t="s">
        <v>160</v>
      </c>
      <c r="AW341" s="15" t="s">
        <v>31</v>
      </c>
      <c r="AX341" s="15" t="s">
        <v>83</v>
      </c>
      <c r="AY341" s="251" t="s">
        <v>153</v>
      </c>
    </row>
    <row r="342" spans="1:65" s="2" customFormat="1" ht="33" customHeight="1">
      <c r="A342" s="35"/>
      <c r="B342" s="36"/>
      <c r="C342" s="205" t="s">
        <v>558</v>
      </c>
      <c r="D342" s="205" t="s">
        <v>156</v>
      </c>
      <c r="E342" s="206" t="s">
        <v>1409</v>
      </c>
      <c r="F342" s="207" t="s">
        <v>1410</v>
      </c>
      <c r="G342" s="208" t="s">
        <v>187</v>
      </c>
      <c r="H342" s="209">
        <v>75.872</v>
      </c>
      <c r="I342" s="210"/>
      <c r="J342" s="211">
        <f>ROUND(I342*H342,2)</f>
        <v>0</v>
      </c>
      <c r="K342" s="212"/>
      <c r="L342" s="40"/>
      <c r="M342" s="213" t="s">
        <v>1</v>
      </c>
      <c r="N342" s="214" t="s">
        <v>40</v>
      </c>
      <c r="O342" s="72"/>
      <c r="P342" s="215">
        <f>O342*H342</f>
        <v>0</v>
      </c>
      <c r="Q342" s="215">
        <v>0</v>
      </c>
      <c r="R342" s="215">
        <f>Q342*H342</f>
        <v>0</v>
      </c>
      <c r="S342" s="215">
        <v>0.12</v>
      </c>
      <c r="T342" s="216">
        <f>S342*H342</f>
        <v>9.10464</v>
      </c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R342" s="217" t="s">
        <v>303</v>
      </c>
      <c r="AT342" s="217" t="s">
        <v>156</v>
      </c>
      <c r="AU342" s="217" t="s">
        <v>85</v>
      </c>
      <c r="AY342" s="18" t="s">
        <v>153</v>
      </c>
      <c r="BE342" s="218">
        <f>IF(N342="základní",J342,0)</f>
        <v>0</v>
      </c>
      <c r="BF342" s="218">
        <f>IF(N342="snížená",J342,0)</f>
        <v>0</v>
      </c>
      <c r="BG342" s="218">
        <f>IF(N342="zákl. přenesená",J342,0)</f>
        <v>0</v>
      </c>
      <c r="BH342" s="218">
        <f>IF(N342="sníž. přenesená",J342,0)</f>
        <v>0</v>
      </c>
      <c r="BI342" s="218">
        <f>IF(N342="nulová",J342,0)</f>
        <v>0</v>
      </c>
      <c r="BJ342" s="18" t="s">
        <v>83</v>
      </c>
      <c r="BK342" s="218">
        <f>ROUND(I342*H342,2)</f>
        <v>0</v>
      </c>
      <c r="BL342" s="18" t="s">
        <v>303</v>
      </c>
      <c r="BM342" s="217" t="s">
        <v>1411</v>
      </c>
    </row>
    <row r="343" spans="2:51" s="13" customFormat="1" ht="12">
      <c r="B343" s="219"/>
      <c r="C343" s="220"/>
      <c r="D343" s="221" t="s">
        <v>162</v>
      </c>
      <c r="E343" s="222" t="s">
        <v>1</v>
      </c>
      <c r="F343" s="223" t="s">
        <v>1275</v>
      </c>
      <c r="G343" s="220"/>
      <c r="H343" s="222" t="s">
        <v>1</v>
      </c>
      <c r="I343" s="224"/>
      <c r="J343" s="220"/>
      <c r="K343" s="220"/>
      <c r="L343" s="225"/>
      <c r="M343" s="226"/>
      <c r="N343" s="227"/>
      <c r="O343" s="227"/>
      <c r="P343" s="227"/>
      <c r="Q343" s="227"/>
      <c r="R343" s="227"/>
      <c r="S343" s="227"/>
      <c r="T343" s="228"/>
      <c r="AT343" s="229" t="s">
        <v>162</v>
      </c>
      <c r="AU343" s="229" t="s">
        <v>85</v>
      </c>
      <c r="AV343" s="13" t="s">
        <v>83</v>
      </c>
      <c r="AW343" s="13" t="s">
        <v>31</v>
      </c>
      <c r="AX343" s="13" t="s">
        <v>75</v>
      </c>
      <c r="AY343" s="229" t="s">
        <v>153</v>
      </c>
    </row>
    <row r="344" spans="2:51" s="13" customFormat="1" ht="12">
      <c r="B344" s="219"/>
      <c r="C344" s="220"/>
      <c r="D344" s="221" t="s">
        <v>162</v>
      </c>
      <c r="E344" s="222" t="s">
        <v>1</v>
      </c>
      <c r="F344" s="223" t="s">
        <v>1243</v>
      </c>
      <c r="G344" s="220"/>
      <c r="H344" s="222" t="s">
        <v>1</v>
      </c>
      <c r="I344" s="224"/>
      <c r="J344" s="220"/>
      <c r="K344" s="220"/>
      <c r="L344" s="225"/>
      <c r="M344" s="226"/>
      <c r="N344" s="227"/>
      <c r="O344" s="227"/>
      <c r="P344" s="227"/>
      <c r="Q344" s="227"/>
      <c r="R344" s="227"/>
      <c r="S344" s="227"/>
      <c r="T344" s="228"/>
      <c r="AT344" s="229" t="s">
        <v>162</v>
      </c>
      <c r="AU344" s="229" t="s">
        <v>85</v>
      </c>
      <c r="AV344" s="13" t="s">
        <v>83</v>
      </c>
      <c r="AW344" s="13" t="s">
        <v>31</v>
      </c>
      <c r="AX344" s="13" t="s">
        <v>75</v>
      </c>
      <c r="AY344" s="229" t="s">
        <v>153</v>
      </c>
    </row>
    <row r="345" spans="2:51" s="14" customFormat="1" ht="22.5">
      <c r="B345" s="230"/>
      <c r="C345" s="231"/>
      <c r="D345" s="221" t="s">
        <v>162</v>
      </c>
      <c r="E345" s="232" t="s">
        <v>1</v>
      </c>
      <c r="F345" s="233" t="s">
        <v>1270</v>
      </c>
      <c r="G345" s="231"/>
      <c r="H345" s="234">
        <v>57.855</v>
      </c>
      <c r="I345" s="235"/>
      <c r="J345" s="231"/>
      <c r="K345" s="231"/>
      <c r="L345" s="236"/>
      <c r="M345" s="237"/>
      <c r="N345" s="238"/>
      <c r="O345" s="238"/>
      <c r="P345" s="238"/>
      <c r="Q345" s="238"/>
      <c r="R345" s="238"/>
      <c r="S345" s="238"/>
      <c r="T345" s="239"/>
      <c r="AT345" s="240" t="s">
        <v>162</v>
      </c>
      <c r="AU345" s="240" t="s">
        <v>85</v>
      </c>
      <c r="AV345" s="14" t="s">
        <v>85</v>
      </c>
      <c r="AW345" s="14" t="s">
        <v>31</v>
      </c>
      <c r="AX345" s="14" t="s">
        <v>75</v>
      </c>
      <c r="AY345" s="240" t="s">
        <v>153</v>
      </c>
    </row>
    <row r="346" spans="2:51" s="14" customFormat="1" ht="12">
      <c r="B346" s="230"/>
      <c r="C346" s="231"/>
      <c r="D346" s="221" t="s">
        <v>162</v>
      </c>
      <c r="E346" s="232" t="s">
        <v>1</v>
      </c>
      <c r="F346" s="233" t="s">
        <v>1271</v>
      </c>
      <c r="G346" s="231"/>
      <c r="H346" s="234">
        <v>18.017</v>
      </c>
      <c r="I346" s="235"/>
      <c r="J346" s="231"/>
      <c r="K346" s="231"/>
      <c r="L346" s="236"/>
      <c r="M346" s="237"/>
      <c r="N346" s="238"/>
      <c r="O346" s="238"/>
      <c r="P346" s="238"/>
      <c r="Q346" s="238"/>
      <c r="R346" s="238"/>
      <c r="S346" s="238"/>
      <c r="T346" s="239"/>
      <c r="AT346" s="240" t="s">
        <v>162</v>
      </c>
      <c r="AU346" s="240" t="s">
        <v>85</v>
      </c>
      <c r="AV346" s="14" t="s">
        <v>85</v>
      </c>
      <c r="AW346" s="14" t="s">
        <v>31</v>
      </c>
      <c r="AX346" s="14" t="s">
        <v>75</v>
      </c>
      <c r="AY346" s="240" t="s">
        <v>153</v>
      </c>
    </row>
    <row r="347" spans="2:51" s="15" customFormat="1" ht="12">
      <c r="B347" s="241"/>
      <c r="C347" s="242"/>
      <c r="D347" s="221" t="s">
        <v>162</v>
      </c>
      <c r="E347" s="243" t="s">
        <v>1</v>
      </c>
      <c r="F347" s="244" t="s">
        <v>169</v>
      </c>
      <c r="G347" s="242"/>
      <c r="H347" s="245">
        <v>75.872</v>
      </c>
      <c r="I347" s="246"/>
      <c r="J347" s="242"/>
      <c r="K347" s="242"/>
      <c r="L347" s="247"/>
      <c r="M347" s="248"/>
      <c r="N347" s="249"/>
      <c r="O347" s="249"/>
      <c r="P347" s="249"/>
      <c r="Q347" s="249"/>
      <c r="R347" s="249"/>
      <c r="S347" s="249"/>
      <c r="T347" s="250"/>
      <c r="AT347" s="251" t="s">
        <v>162</v>
      </c>
      <c r="AU347" s="251" t="s">
        <v>85</v>
      </c>
      <c r="AV347" s="15" t="s">
        <v>160</v>
      </c>
      <c r="AW347" s="15" t="s">
        <v>31</v>
      </c>
      <c r="AX347" s="15" t="s">
        <v>83</v>
      </c>
      <c r="AY347" s="251" t="s">
        <v>153</v>
      </c>
    </row>
    <row r="348" spans="1:65" s="2" customFormat="1" ht="21.75" customHeight="1">
      <c r="A348" s="35"/>
      <c r="B348" s="36"/>
      <c r="C348" s="205" t="s">
        <v>562</v>
      </c>
      <c r="D348" s="205" t="s">
        <v>156</v>
      </c>
      <c r="E348" s="206" t="s">
        <v>1412</v>
      </c>
      <c r="F348" s="207" t="s">
        <v>1413</v>
      </c>
      <c r="G348" s="208" t="s">
        <v>187</v>
      </c>
      <c r="H348" s="209">
        <v>1354.044</v>
      </c>
      <c r="I348" s="210"/>
      <c r="J348" s="211">
        <f>ROUND(I348*H348,2)</f>
        <v>0</v>
      </c>
      <c r="K348" s="212"/>
      <c r="L348" s="40"/>
      <c r="M348" s="213" t="s">
        <v>1</v>
      </c>
      <c r="N348" s="214" t="s">
        <v>40</v>
      </c>
      <c r="O348" s="72"/>
      <c r="P348" s="215">
        <f>O348*H348</f>
        <v>0</v>
      </c>
      <c r="Q348" s="215">
        <v>0.00012</v>
      </c>
      <c r="R348" s="215">
        <f>Q348*H348</f>
        <v>0.16248528</v>
      </c>
      <c r="S348" s="215">
        <v>0</v>
      </c>
      <c r="T348" s="216">
        <f>S348*H348</f>
        <v>0</v>
      </c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R348" s="217" t="s">
        <v>303</v>
      </c>
      <c r="AT348" s="217" t="s">
        <v>156</v>
      </c>
      <c r="AU348" s="217" t="s">
        <v>85</v>
      </c>
      <c r="AY348" s="18" t="s">
        <v>153</v>
      </c>
      <c r="BE348" s="218">
        <f>IF(N348="základní",J348,0)</f>
        <v>0</v>
      </c>
      <c r="BF348" s="218">
        <f>IF(N348="snížená",J348,0)</f>
        <v>0</v>
      </c>
      <c r="BG348" s="218">
        <f>IF(N348="zákl. přenesená",J348,0)</f>
        <v>0</v>
      </c>
      <c r="BH348" s="218">
        <f>IF(N348="sníž. přenesená",J348,0)</f>
        <v>0</v>
      </c>
      <c r="BI348" s="218">
        <f>IF(N348="nulová",J348,0)</f>
        <v>0</v>
      </c>
      <c r="BJ348" s="18" t="s">
        <v>83</v>
      </c>
      <c r="BK348" s="218">
        <f>ROUND(I348*H348,2)</f>
        <v>0</v>
      </c>
      <c r="BL348" s="18" t="s">
        <v>303</v>
      </c>
      <c r="BM348" s="217" t="s">
        <v>1414</v>
      </c>
    </row>
    <row r="349" spans="2:51" s="13" customFormat="1" ht="12">
      <c r="B349" s="219"/>
      <c r="C349" s="220"/>
      <c r="D349" s="221" t="s">
        <v>162</v>
      </c>
      <c r="E349" s="222" t="s">
        <v>1</v>
      </c>
      <c r="F349" s="223" t="s">
        <v>1415</v>
      </c>
      <c r="G349" s="220"/>
      <c r="H349" s="222" t="s">
        <v>1</v>
      </c>
      <c r="I349" s="224"/>
      <c r="J349" s="220"/>
      <c r="K349" s="220"/>
      <c r="L349" s="225"/>
      <c r="M349" s="226"/>
      <c r="N349" s="227"/>
      <c r="O349" s="227"/>
      <c r="P349" s="227"/>
      <c r="Q349" s="227"/>
      <c r="R349" s="227"/>
      <c r="S349" s="227"/>
      <c r="T349" s="228"/>
      <c r="AT349" s="229" t="s">
        <v>162</v>
      </c>
      <c r="AU349" s="229" t="s">
        <v>85</v>
      </c>
      <c r="AV349" s="13" t="s">
        <v>83</v>
      </c>
      <c r="AW349" s="13" t="s">
        <v>31</v>
      </c>
      <c r="AX349" s="13" t="s">
        <v>75</v>
      </c>
      <c r="AY349" s="229" t="s">
        <v>153</v>
      </c>
    </row>
    <row r="350" spans="2:51" s="13" customFormat="1" ht="12">
      <c r="B350" s="219"/>
      <c r="C350" s="220"/>
      <c r="D350" s="221" t="s">
        <v>162</v>
      </c>
      <c r="E350" s="222" t="s">
        <v>1</v>
      </c>
      <c r="F350" s="223" t="s">
        <v>1416</v>
      </c>
      <c r="G350" s="220"/>
      <c r="H350" s="222" t="s">
        <v>1</v>
      </c>
      <c r="I350" s="224"/>
      <c r="J350" s="220"/>
      <c r="K350" s="220"/>
      <c r="L350" s="225"/>
      <c r="M350" s="226"/>
      <c r="N350" s="227"/>
      <c r="O350" s="227"/>
      <c r="P350" s="227"/>
      <c r="Q350" s="227"/>
      <c r="R350" s="227"/>
      <c r="S350" s="227"/>
      <c r="T350" s="228"/>
      <c r="AT350" s="229" t="s">
        <v>162</v>
      </c>
      <c r="AU350" s="229" t="s">
        <v>85</v>
      </c>
      <c r="AV350" s="13" t="s">
        <v>83</v>
      </c>
      <c r="AW350" s="13" t="s">
        <v>31</v>
      </c>
      <c r="AX350" s="13" t="s">
        <v>75</v>
      </c>
      <c r="AY350" s="229" t="s">
        <v>153</v>
      </c>
    </row>
    <row r="351" spans="2:51" s="14" customFormat="1" ht="12">
      <c r="B351" s="230"/>
      <c r="C351" s="231"/>
      <c r="D351" s="221" t="s">
        <v>162</v>
      </c>
      <c r="E351" s="232" t="s">
        <v>1</v>
      </c>
      <c r="F351" s="233" t="s">
        <v>1417</v>
      </c>
      <c r="G351" s="231"/>
      <c r="H351" s="234">
        <v>328.45</v>
      </c>
      <c r="I351" s="235"/>
      <c r="J351" s="231"/>
      <c r="K351" s="231"/>
      <c r="L351" s="236"/>
      <c r="M351" s="237"/>
      <c r="N351" s="238"/>
      <c r="O351" s="238"/>
      <c r="P351" s="238"/>
      <c r="Q351" s="238"/>
      <c r="R351" s="238"/>
      <c r="S351" s="238"/>
      <c r="T351" s="239"/>
      <c r="AT351" s="240" t="s">
        <v>162</v>
      </c>
      <c r="AU351" s="240" t="s">
        <v>85</v>
      </c>
      <c r="AV351" s="14" t="s">
        <v>85</v>
      </c>
      <c r="AW351" s="14" t="s">
        <v>31</v>
      </c>
      <c r="AX351" s="14" t="s">
        <v>75</v>
      </c>
      <c r="AY351" s="240" t="s">
        <v>153</v>
      </c>
    </row>
    <row r="352" spans="2:51" s="13" customFormat="1" ht="12">
      <c r="B352" s="219"/>
      <c r="C352" s="220"/>
      <c r="D352" s="221" t="s">
        <v>162</v>
      </c>
      <c r="E352" s="222" t="s">
        <v>1</v>
      </c>
      <c r="F352" s="223" t="s">
        <v>1418</v>
      </c>
      <c r="G352" s="220"/>
      <c r="H352" s="222" t="s">
        <v>1</v>
      </c>
      <c r="I352" s="224"/>
      <c r="J352" s="220"/>
      <c r="K352" s="220"/>
      <c r="L352" s="225"/>
      <c r="M352" s="226"/>
      <c r="N352" s="227"/>
      <c r="O352" s="227"/>
      <c r="P352" s="227"/>
      <c r="Q352" s="227"/>
      <c r="R352" s="227"/>
      <c r="S352" s="227"/>
      <c r="T352" s="228"/>
      <c r="AT352" s="229" t="s">
        <v>162</v>
      </c>
      <c r="AU352" s="229" t="s">
        <v>85</v>
      </c>
      <c r="AV352" s="13" t="s">
        <v>83</v>
      </c>
      <c r="AW352" s="13" t="s">
        <v>31</v>
      </c>
      <c r="AX352" s="13" t="s">
        <v>75</v>
      </c>
      <c r="AY352" s="229" t="s">
        <v>153</v>
      </c>
    </row>
    <row r="353" spans="2:51" s="14" customFormat="1" ht="22.5">
      <c r="B353" s="230"/>
      <c r="C353" s="231"/>
      <c r="D353" s="221" t="s">
        <v>162</v>
      </c>
      <c r="E353" s="232" t="s">
        <v>1</v>
      </c>
      <c r="F353" s="233" t="s">
        <v>1419</v>
      </c>
      <c r="G353" s="231"/>
      <c r="H353" s="234">
        <v>860.14</v>
      </c>
      <c r="I353" s="235"/>
      <c r="J353" s="231"/>
      <c r="K353" s="231"/>
      <c r="L353" s="236"/>
      <c r="M353" s="237"/>
      <c r="N353" s="238"/>
      <c r="O353" s="238"/>
      <c r="P353" s="238"/>
      <c r="Q353" s="238"/>
      <c r="R353" s="238"/>
      <c r="S353" s="238"/>
      <c r="T353" s="239"/>
      <c r="AT353" s="240" t="s">
        <v>162</v>
      </c>
      <c r="AU353" s="240" t="s">
        <v>85</v>
      </c>
      <c r="AV353" s="14" t="s">
        <v>85</v>
      </c>
      <c r="AW353" s="14" t="s">
        <v>31</v>
      </c>
      <c r="AX353" s="14" t="s">
        <v>75</v>
      </c>
      <c r="AY353" s="240" t="s">
        <v>153</v>
      </c>
    </row>
    <row r="354" spans="2:51" s="14" customFormat="1" ht="12">
      <c r="B354" s="230"/>
      <c r="C354" s="231"/>
      <c r="D354" s="221" t="s">
        <v>162</v>
      </c>
      <c r="E354" s="232" t="s">
        <v>1</v>
      </c>
      <c r="F354" s="233" t="s">
        <v>1420</v>
      </c>
      <c r="G354" s="231"/>
      <c r="H354" s="234">
        <v>-20.5</v>
      </c>
      <c r="I354" s="235"/>
      <c r="J354" s="231"/>
      <c r="K354" s="231"/>
      <c r="L354" s="236"/>
      <c r="M354" s="237"/>
      <c r="N354" s="238"/>
      <c r="O354" s="238"/>
      <c r="P354" s="238"/>
      <c r="Q354" s="238"/>
      <c r="R354" s="238"/>
      <c r="S354" s="238"/>
      <c r="T354" s="239"/>
      <c r="AT354" s="240" t="s">
        <v>162</v>
      </c>
      <c r="AU354" s="240" t="s">
        <v>85</v>
      </c>
      <c r="AV354" s="14" t="s">
        <v>85</v>
      </c>
      <c r="AW354" s="14" t="s">
        <v>31</v>
      </c>
      <c r="AX354" s="14" t="s">
        <v>75</v>
      </c>
      <c r="AY354" s="240" t="s">
        <v>153</v>
      </c>
    </row>
    <row r="355" spans="2:51" s="14" customFormat="1" ht="12">
      <c r="B355" s="230"/>
      <c r="C355" s="231"/>
      <c r="D355" s="221" t="s">
        <v>162</v>
      </c>
      <c r="E355" s="232" t="s">
        <v>1</v>
      </c>
      <c r="F355" s="233" t="s">
        <v>1421</v>
      </c>
      <c r="G355" s="231"/>
      <c r="H355" s="234">
        <v>185.954</v>
      </c>
      <c r="I355" s="235"/>
      <c r="J355" s="231"/>
      <c r="K355" s="231"/>
      <c r="L355" s="236"/>
      <c r="M355" s="237"/>
      <c r="N355" s="238"/>
      <c r="O355" s="238"/>
      <c r="P355" s="238"/>
      <c r="Q355" s="238"/>
      <c r="R355" s="238"/>
      <c r="S355" s="238"/>
      <c r="T355" s="239"/>
      <c r="AT355" s="240" t="s">
        <v>162</v>
      </c>
      <c r="AU355" s="240" t="s">
        <v>85</v>
      </c>
      <c r="AV355" s="14" t="s">
        <v>85</v>
      </c>
      <c r="AW355" s="14" t="s">
        <v>31</v>
      </c>
      <c r="AX355" s="14" t="s">
        <v>75</v>
      </c>
      <c r="AY355" s="240" t="s">
        <v>153</v>
      </c>
    </row>
    <row r="356" spans="2:51" s="15" customFormat="1" ht="12">
      <c r="B356" s="241"/>
      <c r="C356" s="242"/>
      <c r="D356" s="221" t="s">
        <v>162</v>
      </c>
      <c r="E356" s="243" t="s">
        <v>1</v>
      </c>
      <c r="F356" s="244" t="s">
        <v>169</v>
      </c>
      <c r="G356" s="242"/>
      <c r="H356" s="245">
        <v>1354.044</v>
      </c>
      <c r="I356" s="246"/>
      <c r="J356" s="242"/>
      <c r="K356" s="242"/>
      <c r="L356" s="247"/>
      <c r="M356" s="248"/>
      <c r="N356" s="249"/>
      <c r="O356" s="249"/>
      <c r="P356" s="249"/>
      <c r="Q356" s="249"/>
      <c r="R356" s="249"/>
      <c r="S356" s="249"/>
      <c r="T356" s="250"/>
      <c r="AT356" s="251" t="s">
        <v>162</v>
      </c>
      <c r="AU356" s="251" t="s">
        <v>85</v>
      </c>
      <c r="AV356" s="15" t="s">
        <v>160</v>
      </c>
      <c r="AW356" s="15" t="s">
        <v>31</v>
      </c>
      <c r="AX356" s="15" t="s">
        <v>83</v>
      </c>
      <c r="AY356" s="251" t="s">
        <v>153</v>
      </c>
    </row>
    <row r="357" spans="1:65" s="2" customFormat="1" ht="21.75" customHeight="1">
      <c r="A357" s="35"/>
      <c r="B357" s="36"/>
      <c r="C357" s="263" t="s">
        <v>566</v>
      </c>
      <c r="D357" s="263" t="s">
        <v>304</v>
      </c>
      <c r="E357" s="264" t="s">
        <v>1422</v>
      </c>
      <c r="F357" s="265" t="s">
        <v>1423</v>
      </c>
      <c r="G357" s="266" t="s">
        <v>187</v>
      </c>
      <c r="H357" s="267">
        <v>1381.125</v>
      </c>
      <c r="I357" s="268"/>
      <c r="J357" s="269">
        <f>ROUND(I357*H357,2)</f>
        <v>0</v>
      </c>
      <c r="K357" s="270"/>
      <c r="L357" s="271"/>
      <c r="M357" s="272" t="s">
        <v>1</v>
      </c>
      <c r="N357" s="273" t="s">
        <v>40</v>
      </c>
      <c r="O357" s="72"/>
      <c r="P357" s="215">
        <f>O357*H357</f>
        <v>0</v>
      </c>
      <c r="Q357" s="215">
        <v>0.00275</v>
      </c>
      <c r="R357" s="215">
        <f>Q357*H357</f>
        <v>3.7980937499999996</v>
      </c>
      <c r="S357" s="215">
        <v>0</v>
      </c>
      <c r="T357" s="216">
        <f>S357*H357</f>
        <v>0</v>
      </c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R357" s="217" t="s">
        <v>441</v>
      </c>
      <c r="AT357" s="217" t="s">
        <v>304</v>
      </c>
      <c r="AU357" s="217" t="s">
        <v>85</v>
      </c>
      <c r="AY357" s="18" t="s">
        <v>153</v>
      </c>
      <c r="BE357" s="218">
        <f>IF(N357="základní",J357,0)</f>
        <v>0</v>
      </c>
      <c r="BF357" s="218">
        <f>IF(N357="snížená",J357,0)</f>
        <v>0</v>
      </c>
      <c r="BG357" s="218">
        <f>IF(N357="zákl. přenesená",J357,0)</f>
        <v>0</v>
      </c>
      <c r="BH357" s="218">
        <f>IF(N357="sníž. přenesená",J357,0)</f>
        <v>0</v>
      </c>
      <c r="BI357" s="218">
        <f>IF(N357="nulová",J357,0)</f>
        <v>0</v>
      </c>
      <c r="BJ357" s="18" t="s">
        <v>83</v>
      </c>
      <c r="BK357" s="218">
        <f>ROUND(I357*H357,2)</f>
        <v>0</v>
      </c>
      <c r="BL357" s="18" t="s">
        <v>303</v>
      </c>
      <c r="BM357" s="217" t="s">
        <v>1424</v>
      </c>
    </row>
    <row r="358" spans="2:51" s="14" customFormat="1" ht="12">
      <c r="B358" s="230"/>
      <c r="C358" s="231"/>
      <c r="D358" s="221" t="s">
        <v>162</v>
      </c>
      <c r="E358" s="231"/>
      <c r="F358" s="233" t="s">
        <v>1425</v>
      </c>
      <c r="G358" s="231"/>
      <c r="H358" s="234">
        <v>1381.125</v>
      </c>
      <c r="I358" s="235"/>
      <c r="J358" s="231"/>
      <c r="K358" s="231"/>
      <c r="L358" s="236"/>
      <c r="M358" s="237"/>
      <c r="N358" s="238"/>
      <c r="O358" s="238"/>
      <c r="P358" s="238"/>
      <c r="Q358" s="238"/>
      <c r="R358" s="238"/>
      <c r="S358" s="238"/>
      <c r="T358" s="239"/>
      <c r="AT358" s="240" t="s">
        <v>162</v>
      </c>
      <c r="AU358" s="240" t="s">
        <v>85</v>
      </c>
      <c r="AV358" s="14" t="s">
        <v>85</v>
      </c>
      <c r="AW358" s="14" t="s">
        <v>4</v>
      </c>
      <c r="AX358" s="14" t="s">
        <v>83</v>
      </c>
      <c r="AY358" s="240" t="s">
        <v>153</v>
      </c>
    </row>
    <row r="359" spans="1:65" s="2" customFormat="1" ht="21.75" customHeight="1">
      <c r="A359" s="35"/>
      <c r="B359" s="36"/>
      <c r="C359" s="205" t="s">
        <v>570</v>
      </c>
      <c r="D359" s="205" t="s">
        <v>156</v>
      </c>
      <c r="E359" s="206" t="s">
        <v>1426</v>
      </c>
      <c r="F359" s="207" t="s">
        <v>1427</v>
      </c>
      <c r="G359" s="208" t="s">
        <v>187</v>
      </c>
      <c r="H359" s="209">
        <v>677.022</v>
      </c>
      <c r="I359" s="210"/>
      <c r="J359" s="211">
        <f>ROUND(I359*H359,2)</f>
        <v>0</v>
      </c>
      <c r="K359" s="212"/>
      <c r="L359" s="40"/>
      <c r="M359" s="213" t="s">
        <v>1</v>
      </c>
      <c r="N359" s="214" t="s">
        <v>40</v>
      </c>
      <c r="O359" s="72"/>
      <c r="P359" s="215">
        <f>O359*H359</f>
        <v>0</v>
      </c>
      <c r="Q359" s="215">
        <v>9E-05</v>
      </c>
      <c r="R359" s="215">
        <f>Q359*H359</f>
        <v>0.06093198000000001</v>
      </c>
      <c r="S359" s="215">
        <v>0</v>
      </c>
      <c r="T359" s="216">
        <f>S359*H359</f>
        <v>0</v>
      </c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R359" s="217" t="s">
        <v>303</v>
      </c>
      <c r="AT359" s="217" t="s">
        <v>156</v>
      </c>
      <c r="AU359" s="217" t="s">
        <v>85</v>
      </c>
      <c r="AY359" s="18" t="s">
        <v>153</v>
      </c>
      <c r="BE359" s="218">
        <f>IF(N359="základní",J359,0)</f>
        <v>0</v>
      </c>
      <c r="BF359" s="218">
        <f>IF(N359="snížená",J359,0)</f>
        <v>0</v>
      </c>
      <c r="BG359" s="218">
        <f>IF(N359="zákl. přenesená",J359,0)</f>
        <v>0</v>
      </c>
      <c r="BH359" s="218">
        <f>IF(N359="sníž. přenesená",J359,0)</f>
        <v>0</v>
      </c>
      <c r="BI359" s="218">
        <f>IF(N359="nulová",J359,0)</f>
        <v>0</v>
      </c>
      <c r="BJ359" s="18" t="s">
        <v>83</v>
      </c>
      <c r="BK359" s="218">
        <f>ROUND(I359*H359,2)</f>
        <v>0</v>
      </c>
      <c r="BL359" s="18" t="s">
        <v>303</v>
      </c>
      <c r="BM359" s="217" t="s">
        <v>1428</v>
      </c>
    </row>
    <row r="360" spans="2:51" s="13" customFormat="1" ht="12">
      <c r="B360" s="219"/>
      <c r="C360" s="220"/>
      <c r="D360" s="221" t="s">
        <v>162</v>
      </c>
      <c r="E360" s="222" t="s">
        <v>1</v>
      </c>
      <c r="F360" s="223" t="s">
        <v>1416</v>
      </c>
      <c r="G360" s="220"/>
      <c r="H360" s="222" t="s">
        <v>1</v>
      </c>
      <c r="I360" s="224"/>
      <c r="J360" s="220"/>
      <c r="K360" s="220"/>
      <c r="L360" s="225"/>
      <c r="M360" s="226"/>
      <c r="N360" s="227"/>
      <c r="O360" s="227"/>
      <c r="P360" s="227"/>
      <c r="Q360" s="227"/>
      <c r="R360" s="227"/>
      <c r="S360" s="227"/>
      <c r="T360" s="228"/>
      <c r="AT360" s="229" t="s">
        <v>162</v>
      </c>
      <c r="AU360" s="229" t="s">
        <v>85</v>
      </c>
      <c r="AV360" s="13" t="s">
        <v>83</v>
      </c>
      <c r="AW360" s="13" t="s">
        <v>31</v>
      </c>
      <c r="AX360" s="13" t="s">
        <v>75</v>
      </c>
      <c r="AY360" s="229" t="s">
        <v>153</v>
      </c>
    </row>
    <row r="361" spans="2:51" s="14" customFormat="1" ht="12">
      <c r="B361" s="230"/>
      <c r="C361" s="231"/>
      <c r="D361" s="221" t="s">
        <v>162</v>
      </c>
      <c r="E361" s="232" t="s">
        <v>1</v>
      </c>
      <c r="F361" s="233" t="s">
        <v>1429</v>
      </c>
      <c r="G361" s="231"/>
      <c r="H361" s="234">
        <v>164.225</v>
      </c>
      <c r="I361" s="235"/>
      <c r="J361" s="231"/>
      <c r="K361" s="231"/>
      <c r="L361" s="236"/>
      <c r="M361" s="237"/>
      <c r="N361" s="238"/>
      <c r="O361" s="238"/>
      <c r="P361" s="238"/>
      <c r="Q361" s="238"/>
      <c r="R361" s="238"/>
      <c r="S361" s="238"/>
      <c r="T361" s="239"/>
      <c r="AT361" s="240" t="s">
        <v>162</v>
      </c>
      <c r="AU361" s="240" t="s">
        <v>85</v>
      </c>
      <c r="AV361" s="14" t="s">
        <v>85</v>
      </c>
      <c r="AW361" s="14" t="s">
        <v>31</v>
      </c>
      <c r="AX361" s="14" t="s">
        <v>75</v>
      </c>
      <c r="AY361" s="240" t="s">
        <v>153</v>
      </c>
    </row>
    <row r="362" spans="2:51" s="13" customFormat="1" ht="12">
      <c r="B362" s="219"/>
      <c r="C362" s="220"/>
      <c r="D362" s="221" t="s">
        <v>162</v>
      </c>
      <c r="E362" s="222" t="s">
        <v>1</v>
      </c>
      <c r="F362" s="223" t="s">
        <v>1418</v>
      </c>
      <c r="G362" s="220"/>
      <c r="H362" s="222" t="s">
        <v>1</v>
      </c>
      <c r="I362" s="224"/>
      <c r="J362" s="220"/>
      <c r="K362" s="220"/>
      <c r="L362" s="225"/>
      <c r="M362" s="226"/>
      <c r="N362" s="227"/>
      <c r="O362" s="227"/>
      <c r="P362" s="227"/>
      <c r="Q362" s="227"/>
      <c r="R362" s="227"/>
      <c r="S362" s="227"/>
      <c r="T362" s="228"/>
      <c r="AT362" s="229" t="s">
        <v>162</v>
      </c>
      <c r="AU362" s="229" t="s">
        <v>85</v>
      </c>
      <c r="AV362" s="13" t="s">
        <v>83</v>
      </c>
      <c r="AW362" s="13" t="s">
        <v>31</v>
      </c>
      <c r="AX362" s="13" t="s">
        <v>75</v>
      </c>
      <c r="AY362" s="229" t="s">
        <v>153</v>
      </c>
    </row>
    <row r="363" spans="2:51" s="14" customFormat="1" ht="22.5">
      <c r="B363" s="230"/>
      <c r="C363" s="231"/>
      <c r="D363" s="221" t="s">
        <v>162</v>
      </c>
      <c r="E363" s="232" t="s">
        <v>1</v>
      </c>
      <c r="F363" s="233" t="s">
        <v>1430</v>
      </c>
      <c r="G363" s="231"/>
      <c r="H363" s="234">
        <v>430.07</v>
      </c>
      <c r="I363" s="235"/>
      <c r="J363" s="231"/>
      <c r="K363" s="231"/>
      <c r="L363" s="236"/>
      <c r="M363" s="237"/>
      <c r="N363" s="238"/>
      <c r="O363" s="238"/>
      <c r="P363" s="238"/>
      <c r="Q363" s="238"/>
      <c r="R363" s="238"/>
      <c r="S363" s="238"/>
      <c r="T363" s="239"/>
      <c r="AT363" s="240" t="s">
        <v>162</v>
      </c>
      <c r="AU363" s="240" t="s">
        <v>85</v>
      </c>
      <c r="AV363" s="14" t="s">
        <v>85</v>
      </c>
      <c r="AW363" s="14" t="s">
        <v>31</v>
      </c>
      <c r="AX363" s="14" t="s">
        <v>75</v>
      </c>
      <c r="AY363" s="240" t="s">
        <v>153</v>
      </c>
    </row>
    <row r="364" spans="2:51" s="14" customFormat="1" ht="12">
      <c r="B364" s="230"/>
      <c r="C364" s="231"/>
      <c r="D364" s="221" t="s">
        <v>162</v>
      </c>
      <c r="E364" s="232" t="s">
        <v>1</v>
      </c>
      <c r="F364" s="233" t="s">
        <v>1431</v>
      </c>
      <c r="G364" s="231"/>
      <c r="H364" s="234">
        <v>-10.25</v>
      </c>
      <c r="I364" s="235"/>
      <c r="J364" s="231"/>
      <c r="K364" s="231"/>
      <c r="L364" s="236"/>
      <c r="M364" s="237"/>
      <c r="N364" s="238"/>
      <c r="O364" s="238"/>
      <c r="P364" s="238"/>
      <c r="Q364" s="238"/>
      <c r="R364" s="238"/>
      <c r="S364" s="238"/>
      <c r="T364" s="239"/>
      <c r="AT364" s="240" t="s">
        <v>162</v>
      </c>
      <c r="AU364" s="240" t="s">
        <v>85</v>
      </c>
      <c r="AV364" s="14" t="s">
        <v>85</v>
      </c>
      <c r="AW364" s="14" t="s">
        <v>31</v>
      </c>
      <c r="AX364" s="14" t="s">
        <v>75</v>
      </c>
      <c r="AY364" s="240" t="s">
        <v>153</v>
      </c>
    </row>
    <row r="365" spans="2:51" s="14" customFormat="1" ht="12">
      <c r="B365" s="230"/>
      <c r="C365" s="231"/>
      <c r="D365" s="221" t="s">
        <v>162</v>
      </c>
      <c r="E365" s="232" t="s">
        <v>1</v>
      </c>
      <c r="F365" s="233" t="s">
        <v>1432</v>
      </c>
      <c r="G365" s="231"/>
      <c r="H365" s="234">
        <v>92.977</v>
      </c>
      <c r="I365" s="235"/>
      <c r="J365" s="231"/>
      <c r="K365" s="231"/>
      <c r="L365" s="236"/>
      <c r="M365" s="237"/>
      <c r="N365" s="238"/>
      <c r="O365" s="238"/>
      <c r="P365" s="238"/>
      <c r="Q365" s="238"/>
      <c r="R365" s="238"/>
      <c r="S365" s="238"/>
      <c r="T365" s="239"/>
      <c r="AT365" s="240" t="s">
        <v>162</v>
      </c>
      <c r="AU365" s="240" t="s">
        <v>85</v>
      </c>
      <c r="AV365" s="14" t="s">
        <v>85</v>
      </c>
      <c r="AW365" s="14" t="s">
        <v>31</v>
      </c>
      <c r="AX365" s="14" t="s">
        <v>75</v>
      </c>
      <c r="AY365" s="240" t="s">
        <v>153</v>
      </c>
    </row>
    <row r="366" spans="2:51" s="15" customFormat="1" ht="12">
      <c r="B366" s="241"/>
      <c r="C366" s="242"/>
      <c r="D366" s="221" t="s">
        <v>162</v>
      </c>
      <c r="E366" s="243" t="s">
        <v>1</v>
      </c>
      <c r="F366" s="244" t="s">
        <v>169</v>
      </c>
      <c r="G366" s="242"/>
      <c r="H366" s="245">
        <v>677.022</v>
      </c>
      <c r="I366" s="246"/>
      <c r="J366" s="242"/>
      <c r="K366" s="242"/>
      <c r="L366" s="247"/>
      <c r="M366" s="248"/>
      <c r="N366" s="249"/>
      <c r="O366" s="249"/>
      <c r="P366" s="249"/>
      <c r="Q366" s="249"/>
      <c r="R366" s="249"/>
      <c r="S366" s="249"/>
      <c r="T366" s="250"/>
      <c r="AT366" s="251" t="s">
        <v>162</v>
      </c>
      <c r="AU366" s="251" t="s">
        <v>85</v>
      </c>
      <c r="AV366" s="15" t="s">
        <v>160</v>
      </c>
      <c r="AW366" s="15" t="s">
        <v>31</v>
      </c>
      <c r="AX366" s="15" t="s">
        <v>83</v>
      </c>
      <c r="AY366" s="251" t="s">
        <v>153</v>
      </c>
    </row>
    <row r="367" spans="1:65" s="2" customFormat="1" ht="21.75" customHeight="1">
      <c r="A367" s="35"/>
      <c r="B367" s="36"/>
      <c r="C367" s="205" t="s">
        <v>574</v>
      </c>
      <c r="D367" s="205" t="s">
        <v>156</v>
      </c>
      <c r="E367" s="206" t="s">
        <v>1433</v>
      </c>
      <c r="F367" s="207" t="s">
        <v>1434</v>
      </c>
      <c r="G367" s="208" t="s">
        <v>276</v>
      </c>
      <c r="H367" s="209">
        <v>138.42</v>
      </c>
      <c r="I367" s="210"/>
      <c r="J367" s="211">
        <f>ROUND(I367*H367,2)</f>
        <v>0</v>
      </c>
      <c r="K367" s="212"/>
      <c r="L367" s="40"/>
      <c r="M367" s="213" t="s">
        <v>1</v>
      </c>
      <c r="N367" s="214" t="s">
        <v>40</v>
      </c>
      <c r="O367" s="72"/>
      <c r="P367" s="215">
        <f>O367*H367</f>
        <v>0</v>
      </c>
      <c r="Q367" s="215">
        <v>0.0001</v>
      </c>
      <c r="R367" s="215">
        <f>Q367*H367</f>
        <v>0.013842</v>
      </c>
      <c r="S367" s="215">
        <v>0</v>
      </c>
      <c r="T367" s="216">
        <f>S367*H367</f>
        <v>0</v>
      </c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R367" s="217" t="s">
        <v>303</v>
      </c>
      <c r="AT367" s="217" t="s">
        <v>156</v>
      </c>
      <c r="AU367" s="217" t="s">
        <v>85</v>
      </c>
      <c r="AY367" s="18" t="s">
        <v>153</v>
      </c>
      <c r="BE367" s="218">
        <f>IF(N367="základní",J367,0)</f>
        <v>0</v>
      </c>
      <c r="BF367" s="218">
        <f>IF(N367="snížená",J367,0)</f>
        <v>0</v>
      </c>
      <c r="BG367" s="218">
        <f>IF(N367="zákl. přenesená",J367,0)</f>
        <v>0</v>
      </c>
      <c r="BH367" s="218">
        <f>IF(N367="sníž. přenesená",J367,0)</f>
        <v>0</v>
      </c>
      <c r="BI367" s="218">
        <f>IF(N367="nulová",J367,0)</f>
        <v>0</v>
      </c>
      <c r="BJ367" s="18" t="s">
        <v>83</v>
      </c>
      <c r="BK367" s="218">
        <f>ROUND(I367*H367,2)</f>
        <v>0</v>
      </c>
      <c r="BL367" s="18" t="s">
        <v>303</v>
      </c>
      <c r="BM367" s="217" t="s">
        <v>1435</v>
      </c>
    </row>
    <row r="368" spans="2:51" s="13" customFormat="1" ht="12">
      <c r="B368" s="219"/>
      <c r="C368" s="220"/>
      <c r="D368" s="221" t="s">
        <v>162</v>
      </c>
      <c r="E368" s="222" t="s">
        <v>1</v>
      </c>
      <c r="F368" s="223" t="s">
        <v>1268</v>
      </c>
      <c r="G368" s="220"/>
      <c r="H368" s="222" t="s">
        <v>1</v>
      </c>
      <c r="I368" s="224"/>
      <c r="J368" s="220"/>
      <c r="K368" s="220"/>
      <c r="L368" s="225"/>
      <c r="M368" s="226"/>
      <c r="N368" s="227"/>
      <c r="O368" s="227"/>
      <c r="P368" s="227"/>
      <c r="Q368" s="227"/>
      <c r="R368" s="227"/>
      <c r="S368" s="227"/>
      <c r="T368" s="228"/>
      <c r="AT368" s="229" t="s">
        <v>162</v>
      </c>
      <c r="AU368" s="229" t="s">
        <v>85</v>
      </c>
      <c r="AV368" s="13" t="s">
        <v>83</v>
      </c>
      <c r="AW368" s="13" t="s">
        <v>31</v>
      </c>
      <c r="AX368" s="13" t="s">
        <v>75</v>
      </c>
      <c r="AY368" s="229" t="s">
        <v>153</v>
      </c>
    </row>
    <row r="369" spans="2:51" s="14" customFormat="1" ht="12">
      <c r="B369" s="230"/>
      <c r="C369" s="231"/>
      <c r="D369" s="221" t="s">
        <v>162</v>
      </c>
      <c r="E369" s="232" t="s">
        <v>1</v>
      </c>
      <c r="F369" s="233" t="s">
        <v>1436</v>
      </c>
      <c r="G369" s="231"/>
      <c r="H369" s="234">
        <v>21.3</v>
      </c>
      <c r="I369" s="235"/>
      <c r="J369" s="231"/>
      <c r="K369" s="231"/>
      <c r="L369" s="236"/>
      <c r="M369" s="237"/>
      <c r="N369" s="238"/>
      <c r="O369" s="238"/>
      <c r="P369" s="238"/>
      <c r="Q369" s="238"/>
      <c r="R369" s="238"/>
      <c r="S369" s="238"/>
      <c r="T369" s="239"/>
      <c r="AT369" s="240" t="s">
        <v>162</v>
      </c>
      <c r="AU369" s="240" t="s">
        <v>85</v>
      </c>
      <c r="AV369" s="14" t="s">
        <v>85</v>
      </c>
      <c r="AW369" s="14" t="s">
        <v>31</v>
      </c>
      <c r="AX369" s="14" t="s">
        <v>75</v>
      </c>
      <c r="AY369" s="240" t="s">
        <v>153</v>
      </c>
    </row>
    <row r="370" spans="2:51" s="14" customFormat="1" ht="12">
      <c r="B370" s="230"/>
      <c r="C370" s="231"/>
      <c r="D370" s="221" t="s">
        <v>162</v>
      </c>
      <c r="E370" s="232" t="s">
        <v>1</v>
      </c>
      <c r="F370" s="233" t="s">
        <v>1437</v>
      </c>
      <c r="G370" s="231"/>
      <c r="H370" s="234">
        <v>1.65</v>
      </c>
      <c r="I370" s="235"/>
      <c r="J370" s="231"/>
      <c r="K370" s="231"/>
      <c r="L370" s="236"/>
      <c r="M370" s="237"/>
      <c r="N370" s="238"/>
      <c r="O370" s="238"/>
      <c r="P370" s="238"/>
      <c r="Q370" s="238"/>
      <c r="R370" s="238"/>
      <c r="S370" s="238"/>
      <c r="T370" s="239"/>
      <c r="AT370" s="240" t="s">
        <v>162</v>
      </c>
      <c r="AU370" s="240" t="s">
        <v>85</v>
      </c>
      <c r="AV370" s="14" t="s">
        <v>85</v>
      </c>
      <c r="AW370" s="14" t="s">
        <v>31</v>
      </c>
      <c r="AX370" s="14" t="s">
        <v>75</v>
      </c>
      <c r="AY370" s="240" t="s">
        <v>153</v>
      </c>
    </row>
    <row r="371" spans="2:51" s="13" customFormat="1" ht="12">
      <c r="B371" s="219"/>
      <c r="C371" s="220"/>
      <c r="D371" s="221" t="s">
        <v>162</v>
      </c>
      <c r="E371" s="222" t="s">
        <v>1</v>
      </c>
      <c r="F371" s="223" t="s">
        <v>1243</v>
      </c>
      <c r="G371" s="220"/>
      <c r="H371" s="222" t="s">
        <v>1</v>
      </c>
      <c r="I371" s="224"/>
      <c r="J371" s="220"/>
      <c r="K371" s="220"/>
      <c r="L371" s="225"/>
      <c r="M371" s="226"/>
      <c r="N371" s="227"/>
      <c r="O371" s="227"/>
      <c r="P371" s="227"/>
      <c r="Q371" s="227"/>
      <c r="R371" s="227"/>
      <c r="S371" s="227"/>
      <c r="T371" s="228"/>
      <c r="AT371" s="229" t="s">
        <v>162</v>
      </c>
      <c r="AU371" s="229" t="s">
        <v>85</v>
      </c>
      <c r="AV371" s="13" t="s">
        <v>83</v>
      </c>
      <c r="AW371" s="13" t="s">
        <v>31</v>
      </c>
      <c r="AX371" s="13" t="s">
        <v>75</v>
      </c>
      <c r="AY371" s="229" t="s">
        <v>153</v>
      </c>
    </row>
    <row r="372" spans="2:51" s="14" customFormat="1" ht="12">
      <c r="B372" s="230"/>
      <c r="C372" s="231"/>
      <c r="D372" s="221" t="s">
        <v>162</v>
      </c>
      <c r="E372" s="232" t="s">
        <v>1</v>
      </c>
      <c r="F372" s="233" t="s">
        <v>1438</v>
      </c>
      <c r="G372" s="231"/>
      <c r="H372" s="234">
        <v>72.27</v>
      </c>
      <c r="I372" s="235"/>
      <c r="J372" s="231"/>
      <c r="K372" s="231"/>
      <c r="L372" s="236"/>
      <c r="M372" s="237"/>
      <c r="N372" s="238"/>
      <c r="O372" s="238"/>
      <c r="P372" s="238"/>
      <c r="Q372" s="238"/>
      <c r="R372" s="238"/>
      <c r="S372" s="238"/>
      <c r="T372" s="239"/>
      <c r="AT372" s="240" t="s">
        <v>162</v>
      </c>
      <c r="AU372" s="240" t="s">
        <v>85</v>
      </c>
      <c r="AV372" s="14" t="s">
        <v>85</v>
      </c>
      <c r="AW372" s="14" t="s">
        <v>31</v>
      </c>
      <c r="AX372" s="14" t="s">
        <v>75</v>
      </c>
      <c r="AY372" s="240" t="s">
        <v>153</v>
      </c>
    </row>
    <row r="373" spans="2:51" s="14" customFormat="1" ht="12">
      <c r="B373" s="230"/>
      <c r="C373" s="231"/>
      <c r="D373" s="221" t="s">
        <v>162</v>
      </c>
      <c r="E373" s="232" t="s">
        <v>1</v>
      </c>
      <c r="F373" s="233" t="s">
        <v>1439</v>
      </c>
      <c r="G373" s="231"/>
      <c r="H373" s="234">
        <v>15.98</v>
      </c>
      <c r="I373" s="235"/>
      <c r="J373" s="231"/>
      <c r="K373" s="231"/>
      <c r="L373" s="236"/>
      <c r="M373" s="237"/>
      <c r="N373" s="238"/>
      <c r="O373" s="238"/>
      <c r="P373" s="238"/>
      <c r="Q373" s="238"/>
      <c r="R373" s="238"/>
      <c r="S373" s="238"/>
      <c r="T373" s="239"/>
      <c r="AT373" s="240" t="s">
        <v>162</v>
      </c>
      <c r="AU373" s="240" t="s">
        <v>85</v>
      </c>
      <c r="AV373" s="14" t="s">
        <v>85</v>
      </c>
      <c r="AW373" s="14" t="s">
        <v>31</v>
      </c>
      <c r="AX373" s="14" t="s">
        <v>75</v>
      </c>
      <c r="AY373" s="240" t="s">
        <v>153</v>
      </c>
    </row>
    <row r="374" spans="2:51" s="14" customFormat="1" ht="12">
      <c r="B374" s="230"/>
      <c r="C374" s="231"/>
      <c r="D374" s="221" t="s">
        <v>162</v>
      </c>
      <c r="E374" s="232" t="s">
        <v>1</v>
      </c>
      <c r="F374" s="233" t="s">
        <v>1440</v>
      </c>
      <c r="G374" s="231"/>
      <c r="H374" s="234">
        <v>27.22</v>
      </c>
      <c r="I374" s="235"/>
      <c r="J374" s="231"/>
      <c r="K374" s="231"/>
      <c r="L374" s="236"/>
      <c r="M374" s="237"/>
      <c r="N374" s="238"/>
      <c r="O374" s="238"/>
      <c r="P374" s="238"/>
      <c r="Q374" s="238"/>
      <c r="R374" s="238"/>
      <c r="S374" s="238"/>
      <c r="T374" s="239"/>
      <c r="AT374" s="240" t="s">
        <v>162</v>
      </c>
      <c r="AU374" s="240" t="s">
        <v>85</v>
      </c>
      <c r="AV374" s="14" t="s">
        <v>85</v>
      </c>
      <c r="AW374" s="14" t="s">
        <v>31</v>
      </c>
      <c r="AX374" s="14" t="s">
        <v>75</v>
      </c>
      <c r="AY374" s="240" t="s">
        <v>153</v>
      </c>
    </row>
    <row r="375" spans="2:51" s="15" customFormat="1" ht="12">
      <c r="B375" s="241"/>
      <c r="C375" s="242"/>
      <c r="D375" s="221" t="s">
        <v>162</v>
      </c>
      <c r="E375" s="243" t="s">
        <v>1</v>
      </c>
      <c r="F375" s="244" t="s">
        <v>169</v>
      </c>
      <c r="G375" s="242"/>
      <c r="H375" s="245">
        <v>138.42</v>
      </c>
      <c r="I375" s="246"/>
      <c r="J375" s="242"/>
      <c r="K375" s="242"/>
      <c r="L375" s="247"/>
      <c r="M375" s="248"/>
      <c r="N375" s="249"/>
      <c r="O375" s="249"/>
      <c r="P375" s="249"/>
      <c r="Q375" s="249"/>
      <c r="R375" s="249"/>
      <c r="S375" s="249"/>
      <c r="T375" s="250"/>
      <c r="AT375" s="251" t="s">
        <v>162</v>
      </c>
      <c r="AU375" s="251" t="s">
        <v>85</v>
      </c>
      <c r="AV375" s="15" t="s">
        <v>160</v>
      </c>
      <c r="AW375" s="15" t="s">
        <v>31</v>
      </c>
      <c r="AX375" s="15" t="s">
        <v>83</v>
      </c>
      <c r="AY375" s="251" t="s">
        <v>153</v>
      </c>
    </row>
    <row r="376" spans="1:65" s="2" customFormat="1" ht="16.5" customHeight="1">
      <c r="A376" s="35"/>
      <c r="B376" s="36"/>
      <c r="C376" s="263" t="s">
        <v>586</v>
      </c>
      <c r="D376" s="263" t="s">
        <v>304</v>
      </c>
      <c r="E376" s="264" t="s">
        <v>1441</v>
      </c>
      <c r="F376" s="265" t="s">
        <v>1442</v>
      </c>
      <c r="G376" s="266" t="s">
        <v>159</v>
      </c>
      <c r="H376" s="267">
        <v>3.949</v>
      </c>
      <c r="I376" s="268"/>
      <c r="J376" s="269">
        <f>ROUND(I376*H376,2)</f>
        <v>0</v>
      </c>
      <c r="K376" s="270"/>
      <c r="L376" s="271"/>
      <c r="M376" s="272" t="s">
        <v>1</v>
      </c>
      <c r="N376" s="273" t="s">
        <v>40</v>
      </c>
      <c r="O376" s="72"/>
      <c r="P376" s="215">
        <f>O376*H376</f>
        <v>0</v>
      </c>
      <c r="Q376" s="215">
        <v>0.025</v>
      </c>
      <c r="R376" s="215">
        <f>Q376*H376</f>
        <v>0.09872500000000001</v>
      </c>
      <c r="S376" s="215">
        <v>0</v>
      </c>
      <c r="T376" s="216">
        <f>S376*H376</f>
        <v>0</v>
      </c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5"/>
      <c r="AR376" s="217" t="s">
        <v>441</v>
      </c>
      <c r="AT376" s="217" t="s">
        <v>304</v>
      </c>
      <c r="AU376" s="217" t="s">
        <v>85</v>
      </c>
      <c r="AY376" s="18" t="s">
        <v>153</v>
      </c>
      <c r="BE376" s="218">
        <f>IF(N376="základní",J376,0)</f>
        <v>0</v>
      </c>
      <c r="BF376" s="218">
        <f>IF(N376="snížená",J376,0)</f>
        <v>0</v>
      </c>
      <c r="BG376" s="218">
        <f>IF(N376="zákl. přenesená",J376,0)</f>
        <v>0</v>
      </c>
      <c r="BH376" s="218">
        <f>IF(N376="sníž. přenesená",J376,0)</f>
        <v>0</v>
      </c>
      <c r="BI376" s="218">
        <f>IF(N376="nulová",J376,0)</f>
        <v>0</v>
      </c>
      <c r="BJ376" s="18" t="s">
        <v>83</v>
      </c>
      <c r="BK376" s="218">
        <f>ROUND(I376*H376,2)</f>
        <v>0</v>
      </c>
      <c r="BL376" s="18" t="s">
        <v>303</v>
      </c>
      <c r="BM376" s="217" t="s">
        <v>1443</v>
      </c>
    </row>
    <row r="377" spans="2:51" s="13" customFormat="1" ht="12">
      <c r="B377" s="219"/>
      <c r="C377" s="220"/>
      <c r="D377" s="221" t="s">
        <v>162</v>
      </c>
      <c r="E377" s="222" t="s">
        <v>1</v>
      </c>
      <c r="F377" s="223" t="s">
        <v>1444</v>
      </c>
      <c r="G377" s="220"/>
      <c r="H377" s="222" t="s">
        <v>1</v>
      </c>
      <c r="I377" s="224"/>
      <c r="J377" s="220"/>
      <c r="K377" s="220"/>
      <c r="L377" s="225"/>
      <c r="M377" s="226"/>
      <c r="N377" s="227"/>
      <c r="O377" s="227"/>
      <c r="P377" s="227"/>
      <c r="Q377" s="227"/>
      <c r="R377" s="227"/>
      <c r="S377" s="227"/>
      <c r="T377" s="228"/>
      <c r="AT377" s="229" t="s">
        <v>162</v>
      </c>
      <c r="AU377" s="229" t="s">
        <v>85</v>
      </c>
      <c r="AV377" s="13" t="s">
        <v>83</v>
      </c>
      <c r="AW377" s="13" t="s">
        <v>31</v>
      </c>
      <c r="AX377" s="13" t="s">
        <v>75</v>
      </c>
      <c r="AY377" s="229" t="s">
        <v>153</v>
      </c>
    </row>
    <row r="378" spans="2:51" s="14" customFormat="1" ht="12">
      <c r="B378" s="230"/>
      <c r="C378" s="231"/>
      <c r="D378" s="221" t="s">
        <v>162</v>
      </c>
      <c r="E378" s="232" t="s">
        <v>1</v>
      </c>
      <c r="F378" s="233" t="s">
        <v>1445</v>
      </c>
      <c r="G378" s="231"/>
      <c r="H378" s="234">
        <v>0.633</v>
      </c>
      <c r="I378" s="235"/>
      <c r="J378" s="231"/>
      <c r="K378" s="231"/>
      <c r="L378" s="236"/>
      <c r="M378" s="237"/>
      <c r="N378" s="238"/>
      <c r="O378" s="238"/>
      <c r="P378" s="238"/>
      <c r="Q378" s="238"/>
      <c r="R378" s="238"/>
      <c r="S378" s="238"/>
      <c r="T378" s="239"/>
      <c r="AT378" s="240" t="s">
        <v>162</v>
      </c>
      <c r="AU378" s="240" t="s">
        <v>85</v>
      </c>
      <c r="AV378" s="14" t="s">
        <v>85</v>
      </c>
      <c r="AW378" s="14" t="s">
        <v>31</v>
      </c>
      <c r="AX378" s="14" t="s">
        <v>75</v>
      </c>
      <c r="AY378" s="240" t="s">
        <v>153</v>
      </c>
    </row>
    <row r="379" spans="2:51" s="14" customFormat="1" ht="12">
      <c r="B379" s="230"/>
      <c r="C379" s="231"/>
      <c r="D379" s="221" t="s">
        <v>162</v>
      </c>
      <c r="E379" s="232" t="s">
        <v>1</v>
      </c>
      <c r="F379" s="233" t="s">
        <v>1446</v>
      </c>
      <c r="G379" s="231"/>
      <c r="H379" s="234">
        <v>0.04</v>
      </c>
      <c r="I379" s="235"/>
      <c r="J379" s="231"/>
      <c r="K379" s="231"/>
      <c r="L379" s="236"/>
      <c r="M379" s="237"/>
      <c r="N379" s="238"/>
      <c r="O379" s="238"/>
      <c r="P379" s="238"/>
      <c r="Q379" s="238"/>
      <c r="R379" s="238"/>
      <c r="S379" s="238"/>
      <c r="T379" s="239"/>
      <c r="AT379" s="240" t="s">
        <v>162</v>
      </c>
      <c r="AU379" s="240" t="s">
        <v>85</v>
      </c>
      <c r="AV379" s="14" t="s">
        <v>85</v>
      </c>
      <c r="AW379" s="14" t="s">
        <v>31</v>
      </c>
      <c r="AX379" s="14" t="s">
        <v>75</v>
      </c>
      <c r="AY379" s="240" t="s">
        <v>153</v>
      </c>
    </row>
    <row r="380" spans="2:51" s="14" customFormat="1" ht="22.5">
      <c r="B380" s="230"/>
      <c r="C380" s="231"/>
      <c r="D380" s="221" t="s">
        <v>162</v>
      </c>
      <c r="E380" s="232" t="s">
        <v>1</v>
      </c>
      <c r="F380" s="233" t="s">
        <v>1447</v>
      </c>
      <c r="G380" s="231"/>
      <c r="H380" s="234">
        <v>2.146</v>
      </c>
      <c r="I380" s="235"/>
      <c r="J380" s="231"/>
      <c r="K380" s="231"/>
      <c r="L380" s="236"/>
      <c r="M380" s="237"/>
      <c r="N380" s="238"/>
      <c r="O380" s="238"/>
      <c r="P380" s="238"/>
      <c r="Q380" s="238"/>
      <c r="R380" s="238"/>
      <c r="S380" s="238"/>
      <c r="T380" s="239"/>
      <c r="AT380" s="240" t="s">
        <v>162</v>
      </c>
      <c r="AU380" s="240" t="s">
        <v>85</v>
      </c>
      <c r="AV380" s="14" t="s">
        <v>85</v>
      </c>
      <c r="AW380" s="14" t="s">
        <v>31</v>
      </c>
      <c r="AX380" s="14" t="s">
        <v>75</v>
      </c>
      <c r="AY380" s="240" t="s">
        <v>153</v>
      </c>
    </row>
    <row r="381" spans="2:51" s="14" customFormat="1" ht="12">
      <c r="B381" s="230"/>
      <c r="C381" s="231"/>
      <c r="D381" s="221" t="s">
        <v>162</v>
      </c>
      <c r="E381" s="232" t="s">
        <v>1</v>
      </c>
      <c r="F381" s="233" t="s">
        <v>1448</v>
      </c>
      <c r="G381" s="231"/>
      <c r="H381" s="234">
        <v>0.411</v>
      </c>
      <c r="I381" s="235"/>
      <c r="J381" s="231"/>
      <c r="K381" s="231"/>
      <c r="L381" s="236"/>
      <c r="M381" s="237"/>
      <c r="N381" s="238"/>
      <c r="O381" s="238"/>
      <c r="P381" s="238"/>
      <c r="Q381" s="238"/>
      <c r="R381" s="238"/>
      <c r="S381" s="238"/>
      <c r="T381" s="239"/>
      <c r="AT381" s="240" t="s">
        <v>162</v>
      </c>
      <c r="AU381" s="240" t="s">
        <v>85</v>
      </c>
      <c r="AV381" s="14" t="s">
        <v>85</v>
      </c>
      <c r="AW381" s="14" t="s">
        <v>31</v>
      </c>
      <c r="AX381" s="14" t="s">
        <v>75</v>
      </c>
      <c r="AY381" s="240" t="s">
        <v>153</v>
      </c>
    </row>
    <row r="382" spans="2:51" s="14" customFormat="1" ht="12">
      <c r="B382" s="230"/>
      <c r="C382" s="231"/>
      <c r="D382" s="221" t="s">
        <v>162</v>
      </c>
      <c r="E382" s="232" t="s">
        <v>1</v>
      </c>
      <c r="F382" s="233" t="s">
        <v>1449</v>
      </c>
      <c r="G382" s="231"/>
      <c r="H382" s="234">
        <v>0.719</v>
      </c>
      <c r="I382" s="235"/>
      <c r="J382" s="231"/>
      <c r="K382" s="231"/>
      <c r="L382" s="236"/>
      <c r="M382" s="237"/>
      <c r="N382" s="238"/>
      <c r="O382" s="238"/>
      <c r="P382" s="238"/>
      <c r="Q382" s="238"/>
      <c r="R382" s="238"/>
      <c r="S382" s="238"/>
      <c r="T382" s="239"/>
      <c r="AT382" s="240" t="s">
        <v>162</v>
      </c>
      <c r="AU382" s="240" t="s">
        <v>85</v>
      </c>
      <c r="AV382" s="14" t="s">
        <v>85</v>
      </c>
      <c r="AW382" s="14" t="s">
        <v>31</v>
      </c>
      <c r="AX382" s="14" t="s">
        <v>75</v>
      </c>
      <c r="AY382" s="240" t="s">
        <v>153</v>
      </c>
    </row>
    <row r="383" spans="2:51" s="15" customFormat="1" ht="12">
      <c r="B383" s="241"/>
      <c r="C383" s="242"/>
      <c r="D383" s="221" t="s">
        <v>162</v>
      </c>
      <c r="E383" s="243" t="s">
        <v>1</v>
      </c>
      <c r="F383" s="244" t="s">
        <v>169</v>
      </c>
      <c r="G383" s="242"/>
      <c r="H383" s="245">
        <v>3.949</v>
      </c>
      <c r="I383" s="246"/>
      <c r="J383" s="242"/>
      <c r="K383" s="242"/>
      <c r="L383" s="247"/>
      <c r="M383" s="248"/>
      <c r="N383" s="249"/>
      <c r="O383" s="249"/>
      <c r="P383" s="249"/>
      <c r="Q383" s="249"/>
      <c r="R383" s="249"/>
      <c r="S383" s="249"/>
      <c r="T383" s="250"/>
      <c r="AT383" s="251" t="s">
        <v>162</v>
      </c>
      <c r="AU383" s="251" t="s">
        <v>85</v>
      </c>
      <c r="AV383" s="15" t="s">
        <v>160</v>
      </c>
      <c r="AW383" s="15" t="s">
        <v>31</v>
      </c>
      <c r="AX383" s="15" t="s">
        <v>83</v>
      </c>
      <c r="AY383" s="251" t="s">
        <v>153</v>
      </c>
    </row>
    <row r="384" spans="1:65" s="2" customFormat="1" ht="33" customHeight="1">
      <c r="A384" s="35"/>
      <c r="B384" s="36"/>
      <c r="C384" s="205" t="s">
        <v>591</v>
      </c>
      <c r="D384" s="205" t="s">
        <v>156</v>
      </c>
      <c r="E384" s="206" t="s">
        <v>1450</v>
      </c>
      <c r="F384" s="207" t="s">
        <v>1451</v>
      </c>
      <c r="G384" s="208" t="s">
        <v>187</v>
      </c>
      <c r="H384" s="209">
        <v>63.614</v>
      </c>
      <c r="I384" s="210"/>
      <c r="J384" s="211">
        <f>ROUND(I384*H384,2)</f>
        <v>0</v>
      </c>
      <c r="K384" s="212"/>
      <c r="L384" s="40"/>
      <c r="M384" s="213" t="s">
        <v>1</v>
      </c>
      <c r="N384" s="214" t="s">
        <v>40</v>
      </c>
      <c r="O384" s="72"/>
      <c r="P384" s="215">
        <f>O384*H384</f>
        <v>0</v>
      </c>
      <c r="Q384" s="215">
        <v>0.00019</v>
      </c>
      <c r="R384" s="215">
        <f>Q384*H384</f>
        <v>0.01208666</v>
      </c>
      <c r="S384" s="215">
        <v>0</v>
      </c>
      <c r="T384" s="216">
        <f>S384*H384</f>
        <v>0</v>
      </c>
      <c r="U384" s="35"/>
      <c r="V384" s="35"/>
      <c r="W384" s="35"/>
      <c r="X384" s="35"/>
      <c r="Y384" s="35"/>
      <c r="Z384" s="35"/>
      <c r="AA384" s="35"/>
      <c r="AB384" s="35"/>
      <c r="AC384" s="35"/>
      <c r="AD384" s="35"/>
      <c r="AE384" s="35"/>
      <c r="AR384" s="217" t="s">
        <v>303</v>
      </c>
      <c r="AT384" s="217" t="s">
        <v>156</v>
      </c>
      <c r="AU384" s="217" t="s">
        <v>85</v>
      </c>
      <c r="AY384" s="18" t="s">
        <v>153</v>
      </c>
      <c r="BE384" s="218">
        <f>IF(N384="základní",J384,0)</f>
        <v>0</v>
      </c>
      <c r="BF384" s="218">
        <f>IF(N384="snížená",J384,0)</f>
        <v>0</v>
      </c>
      <c r="BG384" s="218">
        <f>IF(N384="zákl. přenesená",J384,0)</f>
        <v>0</v>
      </c>
      <c r="BH384" s="218">
        <f>IF(N384="sníž. přenesená",J384,0)</f>
        <v>0</v>
      </c>
      <c r="BI384" s="218">
        <f>IF(N384="nulová",J384,0)</f>
        <v>0</v>
      </c>
      <c r="BJ384" s="18" t="s">
        <v>83</v>
      </c>
      <c r="BK384" s="218">
        <f>ROUND(I384*H384,2)</f>
        <v>0</v>
      </c>
      <c r="BL384" s="18" t="s">
        <v>303</v>
      </c>
      <c r="BM384" s="217" t="s">
        <v>1452</v>
      </c>
    </row>
    <row r="385" spans="2:51" s="13" customFormat="1" ht="12">
      <c r="B385" s="219"/>
      <c r="C385" s="220"/>
      <c r="D385" s="221" t="s">
        <v>162</v>
      </c>
      <c r="E385" s="222" t="s">
        <v>1</v>
      </c>
      <c r="F385" s="223" t="s">
        <v>1453</v>
      </c>
      <c r="G385" s="220"/>
      <c r="H385" s="222" t="s">
        <v>1</v>
      </c>
      <c r="I385" s="224"/>
      <c r="J385" s="220"/>
      <c r="K385" s="220"/>
      <c r="L385" s="225"/>
      <c r="M385" s="226"/>
      <c r="N385" s="227"/>
      <c r="O385" s="227"/>
      <c r="P385" s="227"/>
      <c r="Q385" s="227"/>
      <c r="R385" s="227"/>
      <c r="S385" s="227"/>
      <c r="T385" s="228"/>
      <c r="AT385" s="229" t="s">
        <v>162</v>
      </c>
      <c r="AU385" s="229" t="s">
        <v>85</v>
      </c>
      <c r="AV385" s="13" t="s">
        <v>83</v>
      </c>
      <c r="AW385" s="13" t="s">
        <v>31</v>
      </c>
      <c r="AX385" s="13" t="s">
        <v>75</v>
      </c>
      <c r="AY385" s="229" t="s">
        <v>153</v>
      </c>
    </row>
    <row r="386" spans="2:51" s="13" customFormat="1" ht="12">
      <c r="B386" s="219"/>
      <c r="C386" s="220"/>
      <c r="D386" s="221" t="s">
        <v>162</v>
      </c>
      <c r="E386" s="222" t="s">
        <v>1</v>
      </c>
      <c r="F386" s="223" t="s">
        <v>1268</v>
      </c>
      <c r="G386" s="220"/>
      <c r="H386" s="222" t="s">
        <v>1</v>
      </c>
      <c r="I386" s="224"/>
      <c r="J386" s="220"/>
      <c r="K386" s="220"/>
      <c r="L386" s="225"/>
      <c r="M386" s="226"/>
      <c r="N386" s="227"/>
      <c r="O386" s="227"/>
      <c r="P386" s="227"/>
      <c r="Q386" s="227"/>
      <c r="R386" s="227"/>
      <c r="S386" s="227"/>
      <c r="T386" s="228"/>
      <c r="AT386" s="229" t="s">
        <v>162</v>
      </c>
      <c r="AU386" s="229" t="s">
        <v>85</v>
      </c>
      <c r="AV386" s="13" t="s">
        <v>83</v>
      </c>
      <c r="AW386" s="13" t="s">
        <v>31</v>
      </c>
      <c r="AX386" s="13" t="s">
        <v>75</v>
      </c>
      <c r="AY386" s="229" t="s">
        <v>153</v>
      </c>
    </row>
    <row r="387" spans="2:51" s="14" customFormat="1" ht="12">
      <c r="B387" s="230"/>
      <c r="C387" s="231"/>
      <c r="D387" s="221" t="s">
        <v>162</v>
      </c>
      <c r="E387" s="232" t="s">
        <v>1</v>
      </c>
      <c r="F387" s="233" t="s">
        <v>1454</v>
      </c>
      <c r="G387" s="231"/>
      <c r="H387" s="234">
        <v>11.285</v>
      </c>
      <c r="I387" s="235"/>
      <c r="J387" s="231"/>
      <c r="K387" s="231"/>
      <c r="L387" s="236"/>
      <c r="M387" s="237"/>
      <c r="N387" s="238"/>
      <c r="O387" s="238"/>
      <c r="P387" s="238"/>
      <c r="Q387" s="238"/>
      <c r="R387" s="238"/>
      <c r="S387" s="238"/>
      <c r="T387" s="239"/>
      <c r="AT387" s="240" t="s">
        <v>162</v>
      </c>
      <c r="AU387" s="240" t="s">
        <v>85</v>
      </c>
      <c r="AV387" s="14" t="s">
        <v>85</v>
      </c>
      <c r="AW387" s="14" t="s">
        <v>31</v>
      </c>
      <c r="AX387" s="14" t="s">
        <v>75</v>
      </c>
      <c r="AY387" s="240" t="s">
        <v>153</v>
      </c>
    </row>
    <row r="388" spans="2:51" s="14" customFormat="1" ht="12">
      <c r="B388" s="230"/>
      <c r="C388" s="231"/>
      <c r="D388" s="221" t="s">
        <v>162</v>
      </c>
      <c r="E388" s="232" t="s">
        <v>1</v>
      </c>
      <c r="F388" s="233" t="s">
        <v>1455</v>
      </c>
      <c r="G388" s="231"/>
      <c r="H388" s="234">
        <v>14.35</v>
      </c>
      <c r="I388" s="235"/>
      <c r="J388" s="231"/>
      <c r="K388" s="231"/>
      <c r="L388" s="236"/>
      <c r="M388" s="237"/>
      <c r="N388" s="238"/>
      <c r="O388" s="238"/>
      <c r="P388" s="238"/>
      <c r="Q388" s="238"/>
      <c r="R388" s="238"/>
      <c r="S388" s="238"/>
      <c r="T388" s="239"/>
      <c r="AT388" s="240" t="s">
        <v>162</v>
      </c>
      <c r="AU388" s="240" t="s">
        <v>85</v>
      </c>
      <c r="AV388" s="14" t="s">
        <v>85</v>
      </c>
      <c r="AW388" s="14" t="s">
        <v>31</v>
      </c>
      <c r="AX388" s="14" t="s">
        <v>75</v>
      </c>
      <c r="AY388" s="240" t="s">
        <v>153</v>
      </c>
    </row>
    <row r="389" spans="2:51" s="13" customFormat="1" ht="12">
      <c r="B389" s="219"/>
      <c r="C389" s="220"/>
      <c r="D389" s="221" t="s">
        <v>162</v>
      </c>
      <c r="E389" s="222" t="s">
        <v>1</v>
      </c>
      <c r="F389" s="223" t="s">
        <v>1243</v>
      </c>
      <c r="G389" s="220"/>
      <c r="H389" s="222" t="s">
        <v>1</v>
      </c>
      <c r="I389" s="224"/>
      <c r="J389" s="220"/>
      <c r="K389" s="220"/>
      <c r="L389" s="225"/>
      <c r="M389" s="226"/>
      <c r="N389" s="227"/>
      <c r="O389" s="227"/>
      <c r="P389" s="227"/>
      <c r="Q389" s="227"/>
      <c r="R389" s="227"/>
      <c r="S389" s="227"/>
      <c r="T389" s="228"/>
      <c r="AT389" s="229" t="s">
        <v>162</v>
      </c>
      <c r="AU389" s="229" t="s">
        <v>85</v>
      </c>
      <c r="AV389" s="13" t="s">
        <v>83</v>
      </c>
      <c r="AW389" s="13" t="s">
        <v>31</v>
      </c>
      <c r="AX389" s="13" t="s">
        <v>75</v>
      </c>
      <c r="AY389" s="229" t="s">
        <v>153</v>
      </c>
    </row>
    <row r="390" spans="2:51" s="14" customFormat="1" ht="22.5">
      <c r="B390" s="230"/>
      <c r="C390" s="231"/>
      <c r="D390" s="221" t="s">
        <v>162</v>
      </c>
      <c r="E390" s="232" t="s">
        <v>1</v>
      </c>
      <c r="F390" s="233" t="s">
        <v>1456</v>
      </c>
      <c r="G390" s="231"/>
      <c r="H390" s="234">
        <v>26.106</v>
      </c>
      <c r="I390" s="235"/>
      <c r="J390" s="231"/>
      <c r="K390" s="231"/>
      <c r="L390" s="236"/>
      <c r="M390" s="237"/>
      <c r="N390" s="238"/>
      <c r="O390" s="238"/>
      <c r="P390" s="238"/>
      <c r="Q390" s="238"/>
      <c r="R390" s="238"/>
      <c r="S390" s="238"/>
      <c r="T390" s="239"/>
      <c r="AT390" s="240" t="s">
        <v>162</v>
      </c>
      <c r="AU390" s="240" t="s">
        <v>85</v>
      </c>
      <c r="AV390" s="14" t="s">
        <v>85</v>
      </c>
      <c r="AW390" s="14" t="s">
        <v>31</v>
      </c>
      <c r="AX390" s="14" t="s">
        <v>75</v>
      </c>
      <c r="AY390" s="240" t="s">
        <v>153</v>
      </c>
    </row>
    <row r="391" spans="2:51" s="14" customFormat="1" ht="12">
      <c r="B391" s="230"/>
      <c r="C391" s="231"/>
      <c r="D391" s="221" t="s">
        <v>162</v>
      </c>
      <c r="E391" s="232" t="s">
        <v>1</v>
      </c>
      <c r="F391" s="233" t="s">
        <v>1457</v>
      </c>
      <c r="G391" s="231"/>
      <c r="H391" s="234">
        <v>11.873</v>
      </c>
      <c r="I391" s="235"/>
      <c r="J391" s="231"/>
      <c r="K391" s="231"/>
      <c r="L391" s="236"/>
      <c r="M391" s="237"/>
      <c r="N391" s="238"/>
      <c r="O391" s="238"/>
      <c r="P391" s="238"/>
      <c r="Q391" s="238"/>
      <c r="R391" s="238"/>
      <c r="S391" s="238"/>
      <c r="T391" s="239"/>
      <c r="AT391" s="240" t="s">
        <v>162</v>
      </c>
      <c r="AU391" s="240" t="s">
        <v>85</v>
      </c>
      <c r="AV391" s="14" t="s">
        <v>85</v>
      </c>
      <c r="AW391" s="14" t="s">
        <v>31</v>
      </c>
      <c r="AX391" s="14" t="s">
        <v>75</v>
      </c>
      <c r="AY391" s="240" t="s">
        <v>153</v>
      </c>
    </row>
    <row r="392" spans="2:51" s="15" customFormat="1" ht="12">
      <c r="B392" s="241"/>
      <c r="C392" s="242"/>
      <c r="D392" s="221" t="s">
        <v>162</v>
      </c>
      <c r="E392" s="243" t="s">
        <v>1</v>
      </c>
      <c r="F392" s="244" t="s">
        <v>169</v>
      </c>
      <c r="G392" s="242"/>
      <c r="H392" s="245">
        <v>63.614</v>
      </c>
      <c r="I392" s="246"/>
      <c r="J392" s="242"/>
      <c r="K392" s="242"/>
      <c r="L392" s="247"/>
      <c r="M392" s="248"/>
      <c r="N392" s="249"/>
      <c r="O392" s="249"/>
      <c r="P392" s="249"/>
      <c r="Q392" s="249"/>
      <c r="R392" s="249"/>
      <c r="S392" s="249"/>
      <c r="T392" s="250"/>
      <c r="AT392" s="251" t="s">
        <v>162</v>
      </c>
      <c r="AU392" s="251" t="s">
        <v>85</v>
      </c>
      <c r="AV392" s="15" t="s">
        <v>160</v>
      </c>
      <c r="AW392" s="15" t="s">
        <v>31</v>
      </c>
      <c r="AX392" s="15" t="s">
        <v>83</v>
      </c>
      <c r="AY392" s="251" t="s">
        <v>153</v>
      </c>
    </row>
    <row r="393" spans="1:65" s="2" customFormat="1" ht="21.75" customHeight="1">
      <c r="A393" s="35"/>
      <c r="B393" s="36"/>
      <c r="C393" s="263" t="s">
        <v>597</v>
      </c>
      <c r="D393" s="263" t="s">
        <v>304</v>
      </c>
      <c r="E393" s="264" t="s">
        <v>1458</v>
      </c>
      <c r="F393" s="265" t="s">
        <v>1459</v>
      </c>
      <c r="G393" s="266" t="s">
        <v>187</v>
      </c>
      <c r="H393" s="267">
        <v>43.86</v>
      </c>
      <c r="I393" s="268"/>
      <c r="J393" s="269">
        <f>ROUND(I393*H393,2)</f>
        <v>0</v>
      </c>
      <c r="K393" s="270"/>
      <c r="L393" s="271"/>
      <c r="M393" s="272" t="s">
        <v>1</v>
      </c>
      <c r="N393" s="273" t="s">
        <v>40</v>
      </c>
      <c r="O393" s="72"/>
      <c r="P393" s="215">
        <f>O393*H393</f>
        <v>0</v>
      </c>
      <c r="Q393" s="215">
        <v>0.0015</v>
      </c>
      <c r="R393" s="215">
        <f>Q393*H393</f>
        <v>0.06579</v>
      </c>
      <c r="S393" s="215">
        <v>0</v>
      </c>
      <c r="T393" s="216">
        <f>S393*H393</f>
        <v>0</v>
      </c>
      <c r="U393" s="35"/>
      <c r="V393" s="35"/>
      <c r="W393" s="35"/>
      <c r="X393" s="35"/>
      <c r="Y393" s="35"/>
      <c r="Z393" s="35"/>
      <c r="AA393" s="35"/>
      <c r="AB393" s="35"/>
      <c r="AC393" s="35"/>
      <c r="AD393" s="35"/>
      <c r="AE393" s="35"/>
      <c r="AR393" s="217" t="s">
        <v>441</v>
      </c>
      <c r="AT393" s="217" t="s">
        <v>304</v>
      </c>
      <c r="AU393" s="217" t="s">
        <v>85</v>
      </c>
      <c r="AY393" s="18" t="s">
        <v>153</v>
      </c>
      <c r="BE393" s="218">
        <f>IF(N393="základní",J393,0)</f>
        <v>0</v>
      </c>
      <c r="BF393" s="218">
        <f>IF(N393="snížená",J393,0)</f>
        <v>0</v>
      </c>
      <c r="BG393" s="218">
        <f>IF(N393="zákl. přenesená",J393,0)</f>
        <v>0</v>
      </c>
      <c r="BH393" s="218">
        <f>IF(N393="sníž. přenesená",J393,0)</f>
        <v>0</v>
      </c>
      <c r="BI393" s="218">
        <f>IF(N393="nulová",J393,0)</f>
        <v>0</v>
      </c>
      <c r="BJ393" s="18" t="s">
        <v>83</v>
      </c>
      <c r="BK393" s="218">
        <f>ROUND(I393*H393,2)</f>
        <v>0</v>
      </c>
      <c r="BL393" s="18" t="s">
        <v>303</v>
      </c>
      <c r="BM393" s="217" t="s">
        <v>1460</v>
      </c>
    </row>
    <row r="394" spans="2:51" s="14" customFormat="1" ht="12">
      <c r="B394" s="230"/>
      <c r="C394" s="231"/>
      <c r="D394" s="221" t="s">
        <v>162</v>
      </c>
      <c r="E394" s="232" t="s">
        <v>1</v>
      </c>
      <c r="F394" s="233" t="s">
        <v>1461</v>
      </c>
      <c r="G394" s="231"/>
      <c r="H394" s="234">
        <v>43</v>
      </c>
      <c r="I394" s="235"/>
      <c r="J394" s="231"/>
      <c r="K394" s="231"/>
      <c r="L394" s="236"/>
      <c r="M394" s="237"/>
      <c r="N394" s="238"/>
      <c r="O394" s="238"/>
      <c r="P394" s="238"/>
      <c r="Q394" s="238"/>
      <c r="R394" s="238"/>
      <c r="S394" s="238"/>
      <c r="T394" s="239"/>
      <c r="AT394" s="240" t="s">
        <v>162</v>
      </c>
      <c r="AU394" s="240" t="s">
        <v>85</v>
      </c>
      <c r="AV394" s="14" t="s">
        <v>85</v>
      </c>
      <c r="AW394" s="14" t="s">
        <v>31</v>
      </c>
      <c r="AX394" s="14" t="s">
        <v>83</v>
      </c>
      <c r="AY394" s="240" t="s">
        <v>153</v>
      </c>
    </row>
    <row r="395" spans="2:51" s="14" customFormat="1" ht="12">
      <c r="B395" s="230"/>
      <c r="C395" s="231"/>
      <c r="D395" s="221" t="s">
        <v>162</v>
      </c>
      <c r="E395" s="231"/>
      <c r="F395" s="233" t="s">
        <v>1462</v>
      </c>
      <c r="G395" s="231"/>
      <c r="H395" s="234">
        <v>43.86</v>
      </c>
      <c r="I395" s="235"/>
      <c r="J395" s="231"/>
      <c r="K395" s="231"/>
      <c r="L395" s="236"/>
      <c r="M395" s="237"/>
      <c r="N395" s="238"/>
      <c r="O395" s="238"/>
      <c r="P395" s="238"/>
      <c r="Q395" s="238"/>
      <c r="R395" s="238"/>
      <c r="S395" s="238"/>
      <c r="T395" s="239"/>
      <c r="AT395" s="240" t="s">
        <v>162</v>
      </c>
      <c r="AU395" s="240" t="s">
        <v>85</v>
      </c>
      <c r="AV395" s="14" t="s">
        <v>85</v>
      </c>
      <c r="AW395" s="14" t="s">
        <v>4</v>
      </c>
      <c r="AX395" s="14" t="s">
        <v>83</v>
      </c>
      <c r="AY395" s="240" t="s">
        <v>153</v>
      </c>
    </row>
    <row r="396" spans="1:65" s="2" customFormat="1" ht="21.75" customHeight="1">
      <c r="A396" s="35"/>
      <c r="B396" s="36"/>
      <c r="C396" s="263" t="s">
        <v>601</v>
      </c>
      <c r="D396" s="263" t="s">
        <v>304</v>
      </c>
      <c r="E396" s="264" t="s">
        <v>390</v>
      </c>
      <c r="F396" s="265" t="s">
        <v>391</v>
      </c>
      <c r="G396" s="266" t="s">
        <v>187</v>
      </c>
      <c r="H396" s="267">
        <v>30.156</v>
      </c>
      <c r="I396" s="268"/>
      <c r="J396" s="269">
        <f>ROUND(I396*H396,2)</f>
        <v>0</v>
      </c>
      <c r="K396" s="270"/>
      <c r="L396" s="271"/>
      <c r="M396" s="272" t="s">
        <v>1</v>
      </c>
      <c r="N396" s="273" t="s">
        <v>40</v>
      </c>
      <c r="O396" s="72"/>
      <c r="P396" s="215">
        <f>O396*H396</f>
        <v>0</v>
      </c>
      <c r="Q396" s="215">
        <v>0.003</v>
      </c>
      <c r="R396" s="215">
        <f>Q396*H396</f>
        <v>0.09046799999999999</v>
      </c>
      <c r="S396" s="215">
        <v>0</v>
      </c>
      <c r="T396" s="216">
        <f>S396*H396</f>
        <v>0</v>
      </c>
      <c r="U396" s="35"/>
      <c r="V396" s="35"/>
      <c r="W396" s="35"/>
      <c r="X396" s="35"/>
      <c r="Y396" s="35"/>
      <c r="Z396" s="35"/>
      <c r="AA396" s="35"/>
      <c r="AB396" s="35"/>
      <c r="AC396" s="35"/>
      <c r="AD396" s="35"/>
      <c r="AE396" s="35"/>
      <c r="AR396" s="217" t="s">
        <v>441</v>
      </c>
      <c r="AT396" s="217" t="s">
        <v>304</v>
      </c>
      <c r="AU396" s="217" t="s">
        <v>85</v>
      </c>
      <c r="AY396" s="18" t="s">
        <v>153</v>
      </c>
      <c r="BE396" s="218">
        <f>IF(N396="základní",J396,0)</f>
        <v>0</v>
      </c>
      <c r="BF396" s="218">
        <f>IF(N396="snížená",J396,0)</f>
        <v>0</v>
      </c>
      <c r="BG396" s="218">
        <f>IF(N396="zákl. přenesená",J396,0)</f>
        <v>0</v>
      </c>
      <c r="BH396" s="218">
        <f>IF(N396="sníž. přenesená",J396,0)</f>
        <v>0</v>
      </c>
      <c r="BI396" s="218">
        <f>IF(N396="nulová",J396,0)</f>
        <v>0</v>
      </c>
      <c r="BJ396" s="18" t="s">
        <v>83</v>
      </c>
      <c r="BK396" s="218">
        <f>ROUND(I396*H396,2)</f>
        <v>0</v>
      </c>
      <c r="BL396" s="18" t="s">
        <v>303</v>
      </c>
      <c r="BM396" s="217" t="s">
        <v>1463</v>
      </c>
    </row>
    <row r="397" spans="2:51" s="14" customFormat="1" ht="12">
      <c r="B397" s="230"/>
      <c r="C397" s="231"/>
      <c r="D397" s="221" t="s">
        <v>162</v>
      </c>
      <c r="E397" s="232" t="s">
        <v>1</v>
      </c>
      <c r="F397" s="233" t="s">
        <v>1464</v>
      </c>
      <c r="G397" s="231"/>
      <c r="H397" s="234">
        <v>30.156</v>
      </c>
      <c r="I397" s="235"/>
      <c r="J397" s="231"/>
      <c r="K397" s="231"/>
      <c r="L397" s="236"/>
      <c r="M397" s="237"/>
      <c r="N397" s="238"/>
      <c r="O397" s="238"/>
      <c r="P397" s="238"/>
      <c r="Q397" s="238"/>
      <c r="R397" s="238"/>
      <c r="S397" s="238"/>
      <c r="T397" s="239"/>
      <c r="AT397" s="240" t="s">
        <v>162</v>
      </c>
      <c r="AU397" s="240" t="s">
        <v>85</v>
      </c>
      <c r="AV397" s="14" t="s">
        <v>85</v>
      </c>
      <c r="AW397" s="14" t="s">
        <v>31</v>
      </c>
      <c r="AX397" s="14" t="s">
        <v>83</v>
      </c>
      <c r="AY397" s="240" t="s">
        <v>153</v>
      </c>
    </row>
    <row r="398" spans="1:65" s="2" customFormat="1" ht="21.75" customHeight="1">
      <c r="A398" s="35"/>
      <c r="B398" s="36"/>
      <c r="C398" s="205" t="s">
        <v>609</v>
      </c>
      <c r="D398" s="205" t="s">
        <v>156</v>
      </c>
      <c r="E398" s="206" t="s">
        <v>779</v>
      </c>
      <c r="F398" s="207" t="s">
        <v>780</v>
      </c>
      <c r="G398" s="208" t="s">
        <v>736</v>
      </c>
      <c r="H398" s="274"/>
      <c r="I398" s="210"/>
      <c r="J398" s="211">
        <f>ROUND(I398*H398,2)</f>
        <v>0</v>
      </c>
      <c r="K398" s="212"/>
      <c r="L398" s="40"/>
      <c r="M398" s="213" t="s">
        <v>1</v>
      </c>
      <c r="N398" s="214" t="s">
        <v>40</v>
      </c>
      <c r="O398" s="72"/>
      <c r="P398" s="215">
        <f>O398*H398</f>
        <v>0</v>
      </c>
      <c r="Q398" s="215">
        <v>0</v>
      </c>
      <c r="R398" s="215">
        <f>Q398*H398</f>
        <v>0</v>
      </c>
      <c r="S398" s="215">
        <v>0</v>
      </c>
      <c r="T398" s="216">
        <f>S398*H398</f>
        <v>0</v>
      </c>
      <c r="U398" s="35"/>
      <c r="V398" s="35"/>
      <c r="W398" s="35"/>
      <c r="X398" s="35"/>
      <c r="Y398" s="35"/>
      <c r="Z398" s="35"/>
      <c r="AA398" s="35"/>
      <c r="AB398" s="35"/>
      <c r="AC398" s="35"/>
      <c r="AD398" s="35"/>
      <c r="AE398" s="35"/>
      <c r="AR398" s="217" t="s">
        <v>303</v>
      </c>
      <c r="AT398" s="217" t="s">
        <v>156</v>
      </c>
      <c r="AU398" s="217" t="s">
        <v>85</v>
      </c>
      <c r="AY398" s="18" t="s">
        <v>153</v>
      </c>
      <c r="BE398" s="218">
        <f>IF(N398="základní",J398,0)</f>
        <v>0</v>
      </c>
      <c r="BF398" s="218">
        <f>IF(N398="snížená",J398,0)</f>
        <v>0</v>
      </c>
      <c r="BG398" s="218">
        <f>IF(N398="zákl. přenesená",J398,0)</f>
        <v>0</v>
      </c>
      <c r="BH398" s="218">
        <f>IF(N398="sníž. přenesená",J398,0)</f>
        <v>0</v>
      </c>
      <c r="BI398" s="218">
        <f>IF(N398="nulová",J398,0)</f>
        <v>0</v>
      </c>
      <c r="BJ398" s="18" t="s">
        <v>83</v>
      </c>
      <c r="BK398" s="218">
        <f>ROUND(I398*H398,2)</f>
        <v>0</v>
      </c>
      <c r="BL398" s="18" t="s">
        <v>303</v>
      </c>
      <c r="BM398" s="217" t="s">
        <v>1465</v>
      </c>
    </row>
    <row r="399" spans="2:63" s="12" customFormat="1" ht="22.9" customHeight="1">
      <c r="B399" s="189"/>
      <c r="C399" s="190"/>
      <c r="D399" s="191" t="s">
        <v>74</v>
      </c>
      <c r="E399" s="203" t="s">
        <v>1466</v>
      </c>
      <c r="F399" s="203" t="s">
        <v>1467</v>
      </c>
      <c r="G399" s="190"/>
      <c r="H399" s="190"/>
      <c r="I399" s="193"/>
      <c r="J399" s="204">
        <f>BK399</f>
        <v>0</v>
      </c>
      <c r="K399" s="190"/>
      <c r="L399" s="195"/>
      <c r="M399" s="196"/>
      <c r="N399" s="197"/>
      <c r="O399" s="197"/>
      <c r="P399" s="198">
        <f>SUM(P400:P403)</f>
        <v>0</v>
      </c>
      <c r="Q399" s="197"/>
      <c r="R399" s="198">
        <f>SUM(R400:R403)</f>
        <v>0.00958</v>
      </c>
      <c r="S399" s="197"/>
      <c r="T399" s="199">
        <f>SUM(T400:T403)</f>
        <v>0.060329999999999995</v>
      </c>
      <c r="AR399" s="200" t="s">
        <v>85</v>
      </c>
      <c r="AT399" s="201" t="s">
        <v>74</v>
      </c>
      <c r="AU399" s="201" t="s">
        <v>83</v>
      </c>
      <c r="AY399" s="200" t="s">
        <v>153</v>
      </c>
      <c r="BK399" s="202">
        <f>SUM(BK400:BK403)</f>
        <v>0</v>
      </c>
    </row>
    <row r="400" spans="1:65" s="2" customFormat="1" ht="16.5" customHeight="1">
      <c r="A400" s="35"/>
      <c r="B400" s="36"/>
      <c r="C400" s="205" t="s">
        <v>617</v>
      </c>
      <c r="D400" s="205" t="s">
        <v>156</v>
      </c>
      <c r="E400" s="206" t="s">
        <v>1468</v>
      </c>
      <c r="F400" s="207" t="s">
        <v>1469</v>
      </c>
      <c r="G400" s="208" t="s">
        <v>652</v>
      </c>
      <c r="H400" s="209">
        <v>3</v>
      </c>
      <c r="I400" s="210"/>
      <c r="J400" s="211">
        <f>ROUND(I400*H400,2)</f>
        <v>0</v>
      </c>
      <c r="K400" s="212"/>
      <c r="L400" s="40"/>
      <c r="M400" s="213" t="s">
        <v>1</v>
      </c>
      <c r="N400" s="214" t="s">
        <v>40</v>
      </c>
      <c r="O400" s="72"/>
      <c r="P400" s="215">
        <f>O400*H400</f>
        <v>0</v>
      </c>
      <c r="Q400" s="215">
        <v>0</v>
      </c>
      <c r="R400" s="215">
        <f>Q400*H400</f>
        <v>0</v>
      </c>
      <c r="S400" s="215">
        <v>0.02011</v>
      </c>
      <c r="T400" s="216">
        <f>S400*H400</f>
        <v>0.060329999999999995</v>
      </c>
      <c r="U400" s="35"/>
      <c r="V400" s="35"/>
      <c r="W400" s="35"/>
      <c r="X400" s="35"/>
      <c r="Y400" s="35"/>
      <c r="Z400" s="35"/>
      <c r="AA400" s="35"/>
      <c r="AB400" s="35"/>
      <c r="AC400" s="35"/>
      <c r="AD400" s="35"/>
      <c r="AE400" s="35"/>
      <c r="AR400" s="217" t="s">
        <v>303</v>
      </c>
      <c r="AT400" s="217" t="s">
        <v>156</v>
      </c>
      <c r="AU400" s="217" t="s">
        <v>85</v>
      </c>
      <c r="AY400" s="18" t="s">
        <v>153</v>
      </c>
      <c r="BE400" s="218">
        <f>IF(N400="základní",J400,0)</f>
        <v>0</v>
      </c>
      <c r="BF400" s="218">
        <f>IF(N400="snížená",J400,0)</f>
        <v>0</v>
      </c>
      <c r="BG400" s="218">
        <f>IF(N400="zákl. přenesená",J400,0)</f>
        <v>0</v>
      </c>
      <c r="BH400" s="218">
        <f>IF(N400="sníž. přenesená",J400,0)</f>
        <v>0</v>
      </c>
      <c r="BI400" s="218">
        <f>IF(N400="nulová",J400,0)</f>
        <v>0</v>
      </c>
      <c r="BJ400" s="18" t="s">
        <v>83</v>
      </c>
      <c r="BK400" s="218">
        <f>ROUND(I400*H400,2)</f>
        <v>0</v>
      </c>
      <c r="BL400" s="18" t="s">
        <v>303</v>
      </c>
      <c r="BM400" s="217" t="s">
        <v>1470</v>
      </c>
    </row>
    <row r="401" spans="1:65" s="2" customFormat="1" ht="44.25" customHeight="1">
      <c r="A401" s="35"/>
      <c r="B401" s="36"/>
      <c r="C401" s="205" t="s">
        <v>623</v>
      </c>
      <c r="D401" s="205" t="s">
        <v>156</v>
      </c>
      <c r="E401" s="206" t="s">
        <v>1471</v>
      </c>
      <c r="F401" s="207" t="s">
        <v>1472</v>
      </c>
      <c r="G401" s="208" t="s">
        <v>652</v>
      </c>
      <c r="H401" s="209">
        <v>3</v>
      </c>
      <c r="I401" s="210"/>
      <c r="J401" s="211">
        <f>ROUND(I401*H401,2)</f>
        <v>0</v>
      </c>
      <c r="K401" s="212"/>
      <c r="L401" s="40"/>
      <c r="M401" s="213" t="s">
        <v>1</v>
      </c>
      <c r="N401" s="214" t="s">
        <v>40</v>
      </c>
      <c r="O401" s="72"/>
      <c r="P401" s="215">
        <f>O401*H401</f>
        <v>0</v>
      </c>
      <c r="Q401" s="215">
        <v>0.00213</v>
      </c>
      <c r="R401" s="215">
        <f>Q401*H401</f>
        <v>0.00639</v>
      </c>
      <c r="S401" s="215">
        <v>0</v>
      </c>
      <c r="T401" s="216">
        <f>S401*H401</f>
        <v>0</v>
      </c>
      <c r="U401" s="35"/>
      <c r="V401" s="35"/>
      <c r="W401" s="35"/>
      <c r="X401" s="35"/>
      <c r="Y401" s="35"/>
      <c r="Z401" s="35"/>
      <c r="AA401" s="35"/>
      <c r="AB401" s="35"/>
      <c r="AC401" s="35"/>
      <c r="AD401" s="35"/>
      <c r="AE401" s="35"/>
      <c r="AR401" s="217" t="s">
        <v>303</v>
      </c>
      <c r="AT401" s="217" t="s">
        <v>156</v>
      </c>
      <c r="AU401" s="217" t="s">
        <v>85</v>
      </c>
      <c r="AY401" s="18" t="s">
        <v>153</v>
      </c>
      <c r="BE401" s="218">
        <f>IF(N401="základní",J401,0)</f>
        <v>0</v>
      </c>
      <c r="BF401" s="218">
        <f>IF(N401="snížená",J401,0)</f>
        <v>0</v>
      </c>
      <c r="BG401" s="218">
        <f>IF(N401="zákl. přenesená",J401,0)</f>
        <v>0</v>
      </c>
      <c r="BH401" s="218">
        <f>IF(N401="sníž. přenesená",J401,0)</f>
        <v>0</v>
      </c>
      <c r="BI401" s="218">
        <f>IF(N401="nulová",J401,0)</f>
        <v>0</v>
      </c>
      <c r="BJ401" s="18" t="s">
        <v>83</v>
      </c>
      <c r="BK401" s="218">
        <f>ROUND(I401*H401,2)</f>
        <v>0</v>
      </c>
      <c r="BL401" s="18" t="s">
        <v>303</v>
      </c>
      <c r="BM401" s="217" t="s">
        <v>1473</v>
      </c>
    </row>
    <row r="402" spans="1:65" s="2" customFormat="1" ht="44.25" customHeight="1">
      <c r="A402" s="35"/>
      <c r="B402" s="36"/>
      <c r="C402" s="205" t="s">
        <v>630</v>
      </c>
      <c r="D402" s="205" t="s">
        <v>156</v>
      </c>
      <c r="E402" s="206" t="s">
        <v>1474</v>
      </c>
      <c r="F402" s="207" t="s">
        <v>1475</v>
      </c>
      <c r="G402" s="208" t="s">
        <v>652</v>
      </c>
      <c r="H402" s="209">
        <v>11</v>
      </c>
      <c r="I402" s="210"/>
      <c r="J402" s="211">
        <f>ROUND(I402*H402,2)</f>
        <v>0</v>
      </c>
      <c r="K402" s="212"/>
      <c r="L402" s="40"/>
      <c r="M402" s="213" t="s">
        <v>1</v>
      </c>
      <c r="N402" s="214" t="s">
        <v>40</v>
      </c>
      <c r="O402" s="72"/>
      <c r="P402" s="215">
        <f>O402*H402</f>
        <v>0</v>
      </c>
      <c r="Q402" s="215">
        <v>0.00029</v>
      </c>
      <c r="R402" s="215">
        <f>Q402*H402</f>
        <v>0.00319</v>
      </c>
      <c r="S402" s="215">
        <v>0</v>
      </c>
      <c r="T402" s="216">
        <f>S402*H402</f>
        <v>0</v>
      </c>
      <c r="U402" s="35"/>
      <c r="V402" s="35"/>
      <c r="W402" s="35"/>
      <c r="X402" s="35"/>
      <c r="Y402" s="35"/>
      <c r="Z402" s="35"/>
      <c r="AA402" s="35"/>
      <c r="AB402" s="35"/>
      <c r="AC402" s="35"/>
      <c r="AD402" s="35"/>
      <c r="AE402" s="35"/>
      <c r="AR402" s="217" t="s">
        <v>303</v>
      </c>
      <c r="AT402" s="217" t="s">
        <v>156</v>
      </c>
      <c r="AU402" s="217" t="s">
        <v>85</v>
      </c>
      <c r="AY402" s="18" t="s">
        <v>153</v>
      </c>
      <c r="BE402" s="218">
        <f>IF(N402="základní",J402,0)</f>
        <v>0</v>
      </c>
      <c r="BF402" s="218">
        <f>IF(N402="snížená",J402,0)</f>
        <v>0</v>
      </c>
      <c r="BG402" s="218">
        <f>IF(N402="zákl. přenesená",J402,0)</f>
        <v>0</v>
      </c>
      <c r="BH402" s="218">
        <f>IF(N402="sníž. přenesená",J402,0)</f>
        <v>0</v>
      </c>
      <c r="BI402" s="218">
        <f>IF(N402="nulová",J402,0)</f>
        <v>0</v>
      </c>
      <c r="BJ402" s="18" t="s">
        <v>83</v>
      </c>
      <c r="BK402" s="218">
        <f>ROUND(I402*H402,2)</f>
        <v>0</v>
      </c>
      <c r="BL402" s="18" t="s">
        <v>303</v>
      </c>
      <c r="BM402" s="217" t="s">
        <v>1476</v>
      </c>
    </row>
    <row r="403" spans="1:65" s="2" customFormat="1" ht="21.75" customHeight="1">
      <c r="A403" s="35"/>
      <c r="B403" s="36"/>
      <c r="C403" s="205" t="s">
        <v>636</v>
      </c>
      <c r="D403" s="205" t="s">
        <v>156</v>
      </c>
      <c r="E403" s="206" t="s">
        <v>1477</v>
      </c>
      <c r="F403" s="207" t="s">
        <v>1478</v>
      </c>
      <c r="G403" s="208" t="s">
        <v>736</v>
      </c>
      <c r="H403" s="274"/>
      <c r="I403" s="210"/>
      <c r="J403" s="211">
        <f>ROUND(I403*H403,2)</f>
        <v>0</v>
      </c>
      <c r="K403" s="212"/>
      <c r="L403" s="40"/>
      <c r="M403" s="213" t="s">
        <v>1</v>
      </c>
      <c r="N403" s="214" t="s">
        <v>40</v>
      </c>
      <c r="O403" s="72"/>
      <c r="P403" s="215">
        <f>O403*H403</f>
        <v>0</v>
      </c>
      <c r="Q403" s="215">
        <v>0</v>
      </c>
      <c r="R403" s="215">
        <f>Q403*H403</f>
        <v>0</v>
      </c>
      <c r="S403" s="215">
        <v>0</v>
      </c>
      <c r="T403" s="216">
        <f>S403*H403</f>
        <v>0</v>
      </c>
      <c r="U403" s="35"/>
      <c r="V403" s="35"/>
      <c r="W403" s="35"/>
      <c r="X403" s="35"/>
      <c r="Y403" s="35"/>
      <c r="Z403" s="35"/>
      <c r="AA403" s="35"/>
      <c r="AB403" s="35"/>
      <c r="AC403" s="35"/>
      <c r="AD403" s="35"/>
      <c r="AE403" s="35"/>
      <c r="AR403" s="217" t="s">
        <v>303</v>
      </c>
      <c r="AT403" s="217" t="s">
        <v>156</v>
      </c>
      <c r="AU403" s="217" t="s">
        <v>85</v>
      </c>
      <c r="AY403" s="18" t="s">
        <v>153</v>
      </c>
      <c r="BE403" s="218">
        <f>IF(N403="základní",J403,0)</f>
        <v>0</v>
      </c>
      <c r="BF403" s="218">
        <f>IF(N403="snížená",J403,0)</f>
        <v>0</v>
      </c>
      <c r="BG403" s="218">
        <f>IF(N403="zákl. přenesená",J403,0)</f>
        <v>0</v>
      </c>
      <c r="BH403" s="218">
        <f>IF(N403="sníž. přenesená",J403,0)</f>
        <v>0</v>
      </c>
      <c r="BI403" s="218">
        <f>IF(N403="nulová",J403,0)</f>
        <v>0</v>
      </c>
      <c r="BJ403" s="18" t="s">
        <v>83</v>
      </c>
      <c r="BK403" s="218">
        <f>ROUND(I403*H403,2)</f>
        <v>0</v>
      </c>
      <c r="BL403" s="18" t="s">
        <v>303</v>
      </c>
      <c r="BM403" s="217" t="s">
        <v>1479</v>
      </c>
    </row>
    <row r="404" spans="2:63" s="12" customFormat="1" ht="22.9" customHeight="1">
      <c r="B404" s="189"/>
      <c r="C404" s="190"/>
      <c r="D404" s="191" t="s">
        <v>74</v>
      </c>
      <c r="E404" s="203" t="s">
        <v>794</v>
      </c>
      <c r="F404" s="203" t="s">
        <v>795</v>
      </c>
      <c r="G404" s="190"/>
      <c r="H404" s="190"/>
      <c r="I404" s="193"/>
      <c r="J404" s="204">
        <f>BK404</f>
        <v>0</v>
      </c>
      <c r="K404" s="190"/>
      <c r="L404" s="195"/>
      <c r="M404" s="196"/>
      <c r="N404" s="197"/>
      <c r="O404" s="197"/>
      <c r="P404" s="198">
        <f>SUM(P405:P414)</f>
        <v>0</v>
      </c>
      <c r="Q404" s="197"/>
      <c r="R404" s="198">
        <f>SUM(R405:R414)</f>
        <v>0.45536718</v>
      </c>
      <c r="S404" s="197"/>
      <c r="T404" s="199">
        <f>SUM(T405:T414)</f>
        <v>0</v>
      </c>
      <c r="AR404" s="200" t="s">
        <v>85</v>
      </c>
      <c r="AT404" s="201" t="s">
        <v>74</v>
      </c>
      <c r="AU404" s="201" t="s">
        <v>83</v>
      </c>
      <c r="AY404" s="200" t="s">
        <v>153</v>
      </c>
      <c r="BK404" s="202">
        <f>SUM(BK405:BK414)</f>
        <v>0</v>
      </c>
    </row>
    <row r="405" spans="1:65" s="2" customFormat="1" ht="44.25" customHeight="1">
      <c r="A405" s="35"/>
      <c r="B405" s="36"/>
      <c r="C405" s="205" t="s">
        <v>644</v>
      </c>
      <c r="D405" s="205" t="s">
        <v>156</v>
      </c>
      <c r="E405" s="206" t="s">
        <v>1480</v>
      </c>
      <c r="F405" s="207" t="s">
        <v>1481</v>
      </c>
      <c r="G405" s="208" t="s">
        <v>187</v>
      </c>
      <c r="H405" s="209">
        <v>59.838</v>
      </c>
      <c r="I405" s="210"/>
      <c r="J405" s="211">
        <f>ROUND(I405*H405,2)</f>
        <v>0</v>
      </c>
      <c r="K405" s="212"/>
      <c r="L405" s="40"/>
      <c r="M405" s="213" t="s">
        <v>1</v>
      </c>
      <c r="N405" s="214" t="s">
        <v>40</v>
      </c>
      <c r="O405" s="72"/>
      <c r="P405" s="215">
        <f>O405*H405</f>
        <v>0</v>
      </c>
      <c r="Q405" s="215">
        <v>0.00761</v>
      </c>
      <c r="R405" s="215">
        <f>Q405*H405</f>
        <v>0.45536718</v>
      </c>
      <c r="S405" s="215">
        <v>0</v>
      </c>
      <c r="T405" s="216">
        <f>S405*H405</f>
        <v>0</v>
      </c>
      <c r="U405" s="35"/>
      <c r="V405" s="35"/>
      <c r="W405" s="35"/>
      <c r="X405" s="35"/>
      <c r="Y405" s="35"/>
      <c r="Z405" s="35"/>
      <c r="AA405" s="35"/>
      <c r="AB405" s="35"/>
      <c r="AC405" s="35"/>
      <c r="AD405" s="35"/>
      <c r="AE405" s="35"/>
      <c r="AR405" s="217" t="s">
        <v>303</v>
      </c>
      <c r="AT405" s="217" t="s">
        <v>156</v>
      </c>
      <c r="AU405" s="217" t="s">
        <v>85</v>
      </c>
      <c r="AY405" s="18" t="s">
        <v>153</v>
      </c>
      <c r="BE405" s="218">
        <f>IF(N405="základní",J405,0)</f>
        <v>0</v>
      </c>
      <c r="BF405" s="218">
        <f>IF(N405="snížená",J405,0)</f>
        <v>0</v>
      </c>
      <c r="BG405" s="218">
        <f>IF(N405="zákl. přenesená",J405,0)</f>
        <v>0</v>
      </c>
      <c r="BH405" s="218">
        <f>IF(N405="sníž. přenesená",J405,0)</f>
        <v>0</v>
      </c>
      <c r="BI405" s="218">
        <f>IF(N405="nulová",J405,0)</f>
        <v>0</v>
      </c>
      <c r="BJ405" s="18" t="s">
        <v>83</v>
      </c>
      <c r="BK405" s="218">
        <f>ROUND(I405*H405,2)</f>
        <v>0</v>
      </c>
      <c r="BL405" s="18" t="s">
        <v>303</v>
      </c>
      <c r="BM405" s="217" t="s">
        <v>1482</v>
      </c>
    </row>
    <row r="406" spans="2:51" s="13" customFormat="1" ht="12">
      <c r="B406" s="219"/>
      <c r="C406" s="220"/>
      <c r="D406" s="221" t="s">
        <v>162</v>
      </c>
      <c r="E406" s="222" t="s">
        <v>1</v>
      </c>
      <c r="F406" s="223" t="s">
        <v>1268</v>
      </c>
      <c r="G406" s="220"/>
      <c r="H406" s="222" t="s">
        <v>1</v>
      </c>
      <c r="I406" s="224"/>
      <c r="J406" s="220"/>
      <c r="K406" s="220"/>
      <c r="L406" s="225"/>
      <c r="M406" s="226"/>
      <c r="N406" s="227"/>
      <c r="O406" s="227"/>
      <c r="P406" s="227"/>
      <c r="Q406" s="227"/>
      <c r="R406" s="227"/>
      <c r="S406" s="227"/>
      <c r="T406" s="228"/>
      <c r="AT406" s="229" t="s">
        <v>162</v>
      </c>
      <c r="AU406" s="229" t="s">
        <v>85</v>
      </c>
      <c r="AV406" s="13" t="s">
        <v>83</v>
      </c>
      <c r="AW406" s="13" t="s">
        <v>31</v>
      </c>
      <c r="AX406" s="13" t="s">
        <v>75</v>
      </c>
      <c r="AY406" s="229" t="s">
        <v>153</v>
      </c>
    </row>
    <row r="407" spans="2:51" s="14" customFormat="1" ht="12">
      <c r="B407" s="230"/>
      <c r="C407" s="231"/>
      <c r="D407" s="221" t="s">
        <v>162</v>
      </c>
      <c r="E407" s="232" t="s">
        <v>1</v>
      </c>
      <c r="F407" s="233" t="s">
        <v>1483</v>
      </c>
      <c r="G407" s="231"/>
      <c r="H407" s="234">
        <v>9.585</v>
      </c>
      <c r="I407" s="235"/>
      <c r="J407" s="231"/>
      <c r="K407" s="231"/>
      <c r="L407" s="236"/>
      <c r="M407" s="237"/>
      <c r="N407" s="238"/>
      <c r="O407" s="238"/>
      <c r="P407" s="238"/>
      <c r="Q407" s="238"/>
      <c r="R407" s="238"/>
      <c r="S407" s="238"/>
      <c r="T407" s="239"/>
      <c r="AT407" s="240" t="s">
        <v>162</v>
      </c>
      <c r="AU407" s="240" t="s">
        <v>85</v>
      </c>
      <c r="AV407" s="14" t="s">
        <v>85</v>
      </c>
      <c r="AW407" s="14" t="s">
        <v>31</v>
      </c>
      <c r="AX407" s="14" t="s">
        <v>75</v>
      </c>
      <c r="AY407" s="240" t="s">
        <v>153</v>
      </c>
    </row>
    <row r="408" spans="2:51" s="14" customFormat="1" ht="12">
      <c r="B408" s="230"/>
      <c r="C408" s="231"/>
      <c r="D408" s="221" t="s">
        <v>162</v>
      </c>
      <c r="E408" s="232" t="s">
        <v>1</v>
      </c>
      <c r="F408" s="233" t="s">
        <v>1484</v>
      </c>
      <c r="G408" s="231"/>
      <c r="H408" s="234">
        <v>0.611</v>
      </c>
      <c r="I408" s="235"/>
      <c r="J408" s="231"/>
      <c r="K408" s="231"/>
      <c r="L408" s="236"/>
      <c r="M408" s="237"/>
      <c r="N408" s="238"/>
      <c r="O408" s="238"/>
      <c r="P408" s="238"/>
      <c r="Q408" s="238"/>
      <c r="R408" s="238"/>
      <c r="S408" s="238"/>
      <c r="T408" s="239"/>
      <c r="AT408" s="240" t="s">
        <v>162</v>
      </c>
      <c r="AU408" s="240" t="s">
        <v>85</v>
      </c>
      <c r="AV408" s="14" t="s">
        <v>85</v>
      </c>
      <c r="AW408" s="14" t="s">
        <v>31</v>
      </c>
      <c r="AX408" s="14" t="s">
        <v>75</v>
      </c>
      <c r="AY408" s="240" t="s">
        <v>153</v>
      </c>
    </row>
    <row r="409" spans="2:51" s="13" customFormat="1" ht="12">
      <c r="B409" s="219"/>
      <c r="C409" s="220"/>
      <c r="D409" s="221" t="s">
        <v>162</v>
      </c>
      <c r="E409" s="222" t="s">
        <v>1</v>
      </c>
      <c r="F409" s="223" t="s">
        <v>1243</v>
      </c>
      <c r="G409" s="220"/>
      <c r="H409" s="222" t="s">
        <v>1</v>
      </c>
      <c r="I409" s="224"/>
      <c r="J409" s="220"/>
      <c r="K409" s="220"/>
      <c r="L409" s="225"/>
      <c r="M409" s="226"/>
      <c r="N409" s="227"/>
      <c r="O409" s="227"/>
      <c r="P409" s="227"/>
      <c r="Q409" s="227"/>
      <c r="R409" s="227"/>
      <c r="S409" s="227"/>
      <c r="T409" s="228"/>
      <c r="AT409" s="229" t="s">
        <v>162</v>
      </c>
      <c r="AU409" s="229" t="s">
        <v>85</v>
      </c>
      <c r="AV409" s="13" t="s">
        <v>83</v>
      </c>
      <c r="AW409" s="13" t="s">
        <v>31</v>
      </c>
      <c r="AX409" s="13" t="s">
        <v>75</v>
      </c>
      <c r="AY409" s="229" t="s">
        <v>153</v>
      </c>
    </row>
    <row r="410" spans="2:51" s="14" customFormat="1" ht="22.5">
      <c r="B410" s="230"/>
      <c r="C410" s="231"/>
      <c r="D410" s="221" t="s">
        <v>162</v>
      </c>
      <c r="E410" s="232" t="s">
        <v>1</v>
      </c>
      <c r="F410" s="233" t="s">
        <v>1485</v>
      </c>
      <c r="G410" s="231"/>
      <c r="H410" s="234">
        <v>32.522</v>
      </c>
      <c r="I410" s="235"/>
      <c r="J410" s="231"/>
      <c r="K410" s="231"/>
      <c r="L410" s="236"/>
      <c r="M410" s="237"/>
      <c r="N410" s="238"/>
      <c r="O410" s="238"/>
      <c r="P410" s="238"/>
      <c r="Q410" s="238"/>
      <c r="R410" s="238"/>
      <c r="S410" s="238"/>
      <c r="T410" s="239"/>
      <c r="AT410" s="240" t="s">
        <v>162</v>
      </c>
      <c r="AU410" s="240" t="s">
        <v>85</v>
      </c>
      <c r="AV410" s="14" t="s">
        <v>85</v>
      </c>
      <c r="AW410" s="14" t="s">
        <v>31</v>
      </c>
      <c r="AX410" s="14" t="s">
        <v>75</v>
      </c>
      <c r="AY410" s="240" t="s">
        <v>153</v>
      </c>
    </row>
    <row r="411" spans="2:51" s="14" customFormat="1" ht="12">
      <c r="B411" s="230"/>
      <c r="C411" s="231"/>
      <c r="D411" s="221" t="s">
        <v>162</v>
      </c>
      <c r="E411" s="232" t="s">
        <v>1</v>
      </c>
      <c r="F411" s="233" t="s">
        <v>1486</v>
      </c>
      <c r="G411" s="231"/>
      <c r="H411" s="234">
        <v>6.232</v>
      </c>
      <c r="I411" s="235"/>
      <c r="J411" s="231"/>
      <c r="K411" s="231"/>
      <c r="L411" s="236"/>
      <c r="M411" s="237"/>
      <c r="N411" s="238"/>
      <c r="O411" s="238"/>
      <c r="P411" s="238"/>
      <c r="Q411" s="238"/>
      <c r="R411" s="238"/>
      <c r="S411" s="238"/>
      <c r="T411" s="239"/>
      <c r="AT411" s="240" t="s">
        <v>162</v>
      </c>
      <c r="AU411" s="240" t="s">
        <v>85</v>
      </c>
      <c r="AV411" s="14" t="s">
        <v>85</v>
      </c>
      <c r="AW411" s="14" t="s">
        <v>31</v>
      </c>
      <c r="AX411" s="14" t="s">
        <v>75</v>
      </c>
      <c r="AY411" s="240" t="s">
        <v>153</v>
      </c>
    </row>
    <row r="412" spans="2:51" s="14" customFormat="1" ht="12">
      <c r="B412" s="230"/>
      <c r="C412" s="231"/>
      <c r="D412" s="221" t="s">
        <v>162</v>
      </c>
      <c r="E412" s="232" t="s">
        <v>1</v>
      </c>
      <c r="F412" s="233" t="s">
        <v>1487</v>
      </c>
      <c r="G412" s="231"/>
      <c r="H412" s="234">
        <v>10.888</v>
      </c>
      <c r="I412" s="235"/>
      <c r="J412" s="231"/>
      <c r="K412" s="231"/>
      <c r="L412" s="236"/>
      <c r="M412" s="237"/>
      <c r="N412" s="238"/>
      <c r="O412" s="238"/>
      <c r="P412" s="238"/>
      <c r="Q412" s="238"/>
      <c r="R412" s="238"/>
      <c r="S412" s="238"/>
      <c r="T412" s="239"/>
      <c r="AT412" s="240" t="s">
        <v>162</v>
      </c>
      <c r="AU412" s="240" t="s">
        <v>85</v>
      </c>
      <c r="AV412" s="14" t="s">
        <v>85</v>
      </c>
      <c r="AW412" s="14" t="s">
        <v>31</v>
      </c>
      <c r="AX412" s="14" t="s">
        <v>75</v>
      </c>
      <c r="AY412" s="240" t="s">
        <v>153</v>
      </c>
    </row>
    <row r="413" spans="2:51" s="15" customFormat="1" ht="12">
      <c r="B413" s="241"/>
      <c r="C413" s="242"/>
      <c r="D413" s="221" t="s">
        <v>162</v>
      </c>
      <c r="E413" s="243" t="s">
        <v>1</v>
      </c>
      <c r="F413" s="244" t="s">
        <v>169</v>
      </c>
      <c r="G413" s="242"/>
      <c r="H413" s="245">
        <v>59.838</v>
      </c>
      <c r="I413" s="246"/>
      <c r="J413" s="242"/>
      <c r="K413" s="242"/>
      <c r="L413" s="247"/>
      <c r="M413" s="248"/>
      <c r="N413" s="249"/>
      <c r="O413" s="249"/>
      <c r="P413" s="249"/>
      <c r="Q413" s="249"/>
      <c r="R413" s="249"/>
      <c r="S413" s="249"/>
      <c r="T413" s="250"/>
      <c r="AT413" s="251" t="s">
        <v>162</v>
      </c>
      <c r="AU413" s="251" t="s">
        <v>85</v>
      </c>
      <c r="AV413" s="15" t="s">
        <v>160</v>
      </c>
      <c r="AW413" s="15" t="s">
        <v>31</v>
      </c>
      <c r="AX413" s="15" t="s">
        <v>83</v>
      </c>
      <c r="AY413" s="251" t="s">
        <v>153</v>
      </c>
    </row>
    <row r="414" spans="1:65" s="2" customFormat="1" ht="21.75" customHeight="1">
      <c r="A414" s="35"/>
      <c r="B414" s="36"/>
      <c r="C414" s="205" t="s">
        <v>215</v>
      </c>
      <c r="D414" s="205" t="s">
        <v>156</v>
      </c>
      <c r="E414" s="206" t="s">
        <v>842</v>
      </c>
      <c r="F414" s="207" t="s">
        <v>843</v>
      </c>
      <c r="G414" s="208" t="s">
        <v>736</v>
      </c>
      <c r="H414" s="274"/>
      <c r="I414" s="210"/>
      <c r="J414" s="211">
        <f>ROUND(I414*H414,2)</f>
        <v>0</v>
      </c>
      <c r="K414" s="212"/>
      <c r="L414" s="40"/>
      <c r="M414" s="213" t="s">
        <v>1</v>
      </c>
      <c r="N414" s="214" t="s">
        <v>40</v>
      </c>
      <c r="O414" s="72"/>
      <c r="P414" s="215">
        <f>O414*H414</f>
        <v>0</v>
      </c>
      <c r="Q414" s="215">
        <v>0</v>
      </c>
      <c r="R414" s="215">
        <f>Q414*H414</f>
        <v>0</v>
      </c>
      <c r="S414" s="215">
        <v>0</v>
      </c>
      <c r="T414" s="216">
        <f>S414*H414</f>
        <v>0</v>
      </c>
      <c r="U414" s="35"/>
      <c r="V414" s="35"/>
      <c r="W414" s="35"/>
      <c r="X414" s="35"/>
      <c r="Y414" s="35"/>
      <c r="Z414" s="35"/>
      <c r="AA414" s="35"/>
      <c r="AB414" s="35"/>
      <c r="AC414" s="35"/>
      <c r="AD414" s="35"/>
      <c r="AE414" s="35"/>
      <c r="AR414" s="217" t="s">
        <v>303</v>
      </c>
      <c r="AT414" s="217" t="s">
        <v>156</v>
      </c>
      <c r="AU414" s="217" t="s">
        <v>85</v>
      </c>
      <c r="AY414" s="18" t="s">
        <v>153</v>
      </c>
      <c r="BE414" s="218">
        <f>IF(N414="základní",J414,0)</f>
        <v>0</v>
      </c>
      <c r="BF414" s="218">
        <f>IF(N414="snížená",J414,0)</f>
        <v>0</v>
      </c>
      <c r="BG414" s="218">
        <f>IF(N414="zákl. přenesená",J414,0)</f>
        <v>0</v>
      </c>
      <c r="BH414" s="218">
        <f>IF(N414="sníž. přenesená",J414,0)</f>
        <v>0</v>
      </c>
      <c r="BI414" s="218">
        <f>IF(N414="nulová",J414,0)</f>
        <v>0</v>
      </c>
      <c r="BJ414" s="18" t="s">
        <v>83</v>
      </c>
      <c r="BK414" s="218">
        <f>ROUND(I414*H414,2)</f>
        <v>0</v>
      </c>
      <c r="BL414" s="18" t="s">
        <v>303</v>
      </c>
      <c r="BM414" s="217" t="s">
        <v>1488</v>
      </c>
    </row>
    <row r="415" spans="2:63" s="12" customFormat="1" ht="22.9" customHeight="1">
      <c r="B415" s="189"/>
      <c r="C415" s="190"/>
      <c r="D415" s="191" t="s">
        <v>74</v>
      </c>
      <c r="E415" s="203" t="s">
        <v>845</v>
      </c>
      <c r="F415" s="203" t="s">
        <v>846</v>
      </c>
      <c r="G415" s="190"/>
      <c r="H415" s="190"/>
      <c r="I415" s="193"/>
      <c r="J415" s="204">
        <f>BK415</f>
        <v>0</v>
      </c>
      <c r="K415" s="190"/>
      <c r="L415" s="195"/>
      <c r="M415" s="196"/>
      <c r="N415" s="197"/>
      <c r="O415" s="197"/>
      <c r="P415" s="198">
        <f>SUM(P416:P441)</f>
        <v>0</v>
      </c>
      <c r="Q415" s="197"/>
      <c r="R415" s="198">
        <f>SUM(R416:R441)</f>
        <v>0.08385500000000001</v>
      </c>
      <c r="S415" s="197"/>
      <c r="T415" s="199">
        <f>SUM(T416:T441)</f>
        <v>0.4409807</v>
      </c>
      <c r="AR415" s="200" t="s">
        <v>85</v>
      </c>
      <c r="AT415" s="201" t="s">
        <v>74</v>
      </c>
      <c r="AU415" s="201" t="s">
        <v>83</v>
      </c>
      <c r="AY415" s="200" t="s">
        <v>153</v>
      </c>
      <c r="BK415" s="202">
        <f>SUM(BK416:BK441)</f>
        <v>0</v>
      </c>
    </row>
    <row r="416" spans="1:65" s="2" customFormat="1" ht="16.5" customHeight="1">
      <c r="A416" s="35"/>
      <c r="B416" s="36"/>
      <c r="C416" s="205" t="s">
        <v>292</v>
      </c>
      <c r="D416" s="205" t="s">
        <v>156</v>
      </c>
      <c r="E416" s="206" t="s">
        <v>1489</v>
      </c>
      <c r="F416" s="207" t="s">
        <v>1490</v>
      </c>
      <c r="G416" s="208" t="s">
        <v>276</v>
      </c>
      <c r="H416" s="209">
        <v>15.58</v>
      </c>
      <c r="I416" s="210"/>
      <c r="J416" s="211">
        <f>ROUND(I416*H416,2)</f>
        <v>0</v>
      </c>
      <c r="K416" s="212"/>
      <c r="L416" s="40"/>
      <c r="M416" s="213" t="s">
        <v>1</v>
      </c>
      <c r="N416" s="214" t="s">
        <v>40</v>
      </c>
      <c r="O416" s="72"/>
      <c r="P416" s="215">
        <f>O416*H416</f>
        <v>0</v>
      </c>
      <c r="Q416" s="215">
        <v>0</v>
      </c>
      <c r="R416" s="215">
        <f>Q416*H416</f>
        <v>0</v>
      </c>
      <c r="S416" s="215">
        <v>0.00067</v>
      </c>
      <c r="T416" s="216">
        <f>S416*H416</f>
        <v>0.010438600000000001</v>
      </c>
      <c r="U416" s="35"/>
      <c r="V416" s="35"/>
      <c r="W416" s="35"/>
      <c r="X416" s="35"/>
      <c r="Y416" s="35"/>
      <c r="Z416" s="35"/>
      <c r="AA416" s="35"/>
      <c r="AB416" s="35"/>
      <c r="AC416" s="35"/>
      <c r="AD416" s="35"/>
      <c r="AE416" s="35"/>
      <c r="AR416" s="217" t="s">
        <v>303</v>
      </c>
      <c r="AT416" s="217" t="s">
        <v>156</v>
      </c>
      <c r="AU416" s="217" t="s">
        <v>85</v>
      </c>
      <c r="AY416" s="18" t="s">
        <v>153</v>
      </c>
      <c r="BE416" s="218">
        <f>IF(N416="základní",J416,0)</f>
        <v>0</v>
      </c>
      <c r="BF416" s="218">
        <f>IF(N416="snížená",J416,0)</f>
        <v>0</v>
      </c>
      <c r="BG416" s="218">
        <f>IF(N416="zákl. přenesená",J416,0)</f>
        <v>0</v>
      </c>
      <c r="BH416" s="218">
        <f>IF(N416="sníž. přenesená",J416,0)</f>
        <v>0</v>
      </c>
      <c r="BI416" s="218">
        <f>IF(N416="nulová",J416,0)</f>
        <v>0</v>
      </c>
      <c r="BJ416" s="18" t="s">
        <v>83</v>
      </c>
      <c r="BK416" s="218">
        <f>ROUND(I416*H416,2)</f>
        <v>0</v>
      </c>
      <c r="BL416" s="18" t="s">
        <v>303</v>
      </c>
      <c r="BM416" s="217" t="s">
        <v>1491</v>
      </c>
    </row>
    <row r="417" spans="2:51" s="14" customFormat="1" ht="12">
      <c r="B417" s="230"/>
      <c r="C417" s="231"/>
      <c r="D417" s="221" t="s">
        <v>162</v>
      </c>
      <c r="E417" s="232" t="s">
        <v>1</v>
      </c>
      <c r="F417" s="233" t="s">
        <v>1492</v>
      </c>
      <c r="G417" s="231"/>
      <c r="H417" s="234">
        <v>15.58</v>
      </c>
      <c r="I417" s="235"/>
      <c r="J417" s="231"/>
      <c r="K417" s="231"/>
      <c r="L417" s="236"/>
      <c r="M417" s="237"/>
      <c r="N417" s="238"/>
      <c r="O417" s="238"/>
      <c r="P417" s="238"/>
      <c r="Q417" s="238"/>
      <c r="R417" s="238"/>
      <c r="S417" s="238"/>
      <c r="T417" s="239"/>
      <c r="AT417" s="240" t="s">
        <v>162</v>
      </c>
      <c r="AU417" s="240" t="s">
        <v>85</v>
      </c>
      <c r="AV417" s="14" t="s">
        <v>85</v>
      </c>
      <c r="AW417" s="14" t="s">
        <v>31</v>
      </c>
      <c r="AX417" s="14" t="s">
        <v>83</v>
      </c>
      <c r="AY417" s="240" t="s">
        <v>153</v>
      </c>
    </row>
    <row r="418" spans="1:65" s="2" customFormat="1" ht="16.5" customHeight="1">
      <c r="A418" s="35"/>
      <c r="B418" s="36"/>
      <c r="C418" s="205" t="s">
        <v>524</v>
      </c>
      <c r="D418" s="205" t="s">
        <v>156</v>
      </c>
      <c r="E418" s="206" t="s">
        <v>1493</v>
      </c>
      <c r="F418" s="207" t="s">
        <v>1494</v>
      </c>
      <c r="G418" s="208" t="s">
        <v>276</v>
      </c>
      <c r="H418" s="209">
        <v>27.788</v>
      </c>
      <c r="I418" s="210"/>
      <c r="J418" s="211">
        <f>ROUND(I418*H418,2)</f>
        <v>0</v>
      </c>
      <c r="K418" s="212"/>
      <c r="L418" s="40"/>
      <c r="M418" s="213" t="s">
        <v>1</v>
      </c>
      <c r="N418" s="214" t="s">
        <v>40</v>
      </c>
      <c r="O418" s="72"/>
      <c r="P418" s="215">
        <f>O418*H418</f>
        <v>0</v>
      </c>
      <c r="Q418" s="215">
        <v>0</v>
      </c>
      <c r="R418" s="215">
        <f>Q418*H418</f>
        <v>0</v>
      </c>
      <c r="S418" s="215">
        <v>0.0017</v>
      </c>
      <c r="T418" s="216">
        <f>S418*H418</f>
        <v>0.0472396</v>
      </c>
      <c r="U418" s="35"/>
      <c r="V418" s="35"/>
      <c r="W418" s="35"/>
      <c r="X418" s="35"/>
      <c r="Y418" s="35"/>
      <c r="Z418" s="35"/>
      <c r="AA418" s="35"/>
      <c r="AB418" s="35"/>
      <c r="AC418" s="35"/>
      <c r="AD418" s="35"/>
      <c r="AE418" s="35"/>
      <c r="AR418" s="217" t="s">
        <v>303</v>
      </c>
      <c r="AT418" s="217" t="s">
        <v>156</v>
      </c>
      <c r="AU418" s="217" t="s">
        <v>85</v>
      </c>
      <c r="AY418" s="18" t="s">
        <v>153</v>
      </c>
      <c r="BE418" s="218">
        <f>IF(N418="základní",J418,0)</f>
        <v>0</v>
      </c>
      <c r="BF418" s="218">
        <f>IF(N418="snížená",J418,0)</f>
        <v>0</v>
      </c>
      <c r="BG418" s="218">
        <f>IF(N418="zákl. přenesená",J418,0)</f>
        <v>0</v>
      </c>
      <c r="BH418" s="218">
        <f>IF(N418="sníž. přenesená",J418,0)</f>
        <v>0</v>
      </c>
      <c r="BI418" s="218">
        <f>IF(N418="nulová",J418,0)</f>
        <v>0</v>
      </c>
      <c r="BJ418" s="18" t="s">
        <v>83</v>
      </c>
      <c r="BK418" s="218">
        <f>ROUND(I418*H418,2)</f>
        <v>0</v>
      </c>
      <c r="BL418" s="18" t="s">
        <v>303</v>
      </c>
      <c r="BM418" s="217" t="s">
        <v>1495</v>
      </c>
    </row>
    <row r="419" spans="2:51" s="14" customFormat="1" ht="12">
      <c r="B419" s="230"/>
      <c r="C419" s="231"/>
      <c r="D419" s="221" t="s">
        <v>162</v>
      </c>
      <c r="E419" s="232" t="s">
        <v>1</v>
      </c>
      <c r="F419" s="233" t="s">
        <v>1496</v>
      </c>
      <c r="G419" s="231"/>
      <c r="H419" s="234">
        <v>27.788</v>
      </c>
      <c r="I419" s="235"/>
      <c r="J419" s="231"/>
      <c r="K419" s="231"/>
      <c r="L419" s="236"/>
      <c r="M419" s="237"/>
      <c r="N419" s="238"/>
      <c r="O419" s="238"/>
      <c r="P419" s="238"/>
      <c r="Q419" s="238"/>
      <c r="R419" s="238"/>
      <c r="S419" s="238"/>
      <c r="T419" s="239"/>
      <c r="AT419" s="240" t="s">
        <v>162</v>
      </c>
      <c r="AU419" s="240" t="s">
        <v>85</v>
      </c>
      <c r="AV419" s="14" t="s">
        <v>85</v>
      </c>
      <c r="AW419" s="14" t="s">
        <v>31</v>
      </c>
      <c r="AX419" s="14" t="s">
        <v>83</v>
      </c>
      <c r="AY419" s="240" t="s">
        <v>153</v>
      </c>
    </row>
    <row r="420" spans="1:65" s="2" customFormat="1" ht="21.75" customHeight="1">
      <c r="A420" s="35"/>
      <c r="B420" s="36"/>
      <c r="C420" s="205" t="s">
        <v>666</v>
      </c>
      <c r="D420" s="205" t="s">
        <v>156</v>
      </c>
      <c r="E420" s="206" t="s">
        <v>1497</v>
      </c>
      <c r="F420" s="207" t="s">
        <v>1498</v>
      </c>
      <c r="G420" s="208" t="s">
        <v>276</v>
      </c>
      <c r="H420" s="209">
        <v>111.9</v>
      </c>
      <c r="I420" s="210"/>
      <c r="J420" s="211">
        <f>ROUND(I420*H420,2)</f>
        <v>0</v>
      </c>
      <c r="K420" s="212"/>
      <c r="L420" s="40"/>
      <c r="M420" s="213" t="s">
        <v>1</v>
      </c>
      <c r="N420" s="214" t="s">
        <v>40</v>
      </c>
      <c r="O420" s="72"/>
      <c r="P420" s="215">
        <f>O420*H420</f>
        <v>0</v>
      </c>
      <c r="Q420" s="215">
        <v>0</v>
      </c>
      <c r="R420" s="215">
        <f>Q420*H420</f>
        <v>0</v>
      </c>
      <c r="S420" s="215">
        <v>0.00177</v>
      </c>
      <c r="T420" s="216">
        <f>S420*H420</f>
        <v>0.19806300000000002</v>
      </c>
      <c r="U420" s="35"/>
      <c r="V420" s="35"/>
      <c r="W420" s="35"/>
      <c r="X420" s="35"/>
      <c r="Y420" s="35"/>
      <c r="Z420" s="35"/>
      <c r="AA420" s="35"/>
      <c r="AB420" s="35"/>
      <c r="AC420" s="35"/>
      <c r="AD420" s="35"/>
      <c r="AE420" s="35"/>
      <c r="AR420" s="217" t="s">
        <v>303</v>
      </c>
      <c r="AT420" s="217" t="s">
        <v>156</v>
      </c>
      <c r="AU420" s="217" t="s">
        <v>85</v>
      </c>
      <c r="AY420" s="18" t="s">
        <v>153</v>
      </c>
      <c r="BE420" s="218">
        <f>IF(N420="základní",J420,0)</f>
        <v>0</v>
      </c>
      <c r="BF420" s="218">
        <f>IF(N420="snížená",J420,0)</f>
        <v>0</v>
      </c>
      <c r="BG420" s="218">
        <f>IF(N420="zákl. přenesená",J420,0)</f>
        <v>0</v>
      </c>
      <c r="BH420" s="218">
        <f>IF(N420="sníž. přenesená",J420,0)</f>
        <v>0</v>
      </c>
      <c r="BI420" s="218">
        <f>IF(N420="nulová",J420,0)</f>
        <v>0</v>
      </c>
      <c r="BJ420" s="18" t="s">
        <v>83</v>
      </c>
      <c r="BK420" s="218">
        <f>ROUND(I420*H420,2)</f>
        <v>0</v>
      </c>
      <c r="BL420" s="18" t="s">
        <v>303</v>
      </c>
      <c r="BM420" s="217" t="s">
        <v>1499</v>
      </c>
    </row>
    <row r="421" spans="2:51" s="14" customFormat="1" ht="12">
      <c r="B421" s="230"/>
      <c r="C421" s="231"/>
      <c r="D421" s="221" t="s">
        <v>162</v>
      </c>
      <c r="E421" s="232" t="s">
        <v>1</v>
      </c>
      <c r="F421" s="233" t="s">
        <v>1500</v>
      </c>
      <c r="G421" s="231"/>
      <c r="H421" s="234">
        <v>16.4</v>
      </c>
      <c r="I421" s="235"/>
      <c r="J421" s="231"/>
      <c r="K421" s="231"/>
      <c r="L421" s="236"/>
      <c r="M421" s="237"/>
      <c r="N421" s="238"/>
      <c r="O421" s="238"/>
      <c r="P421" s="238"/>
      <c r="Q421" s="238"/>
      <c r="R421" s="238"/>
      <c r="S421" s="238"/>
      <c r="T421" s="239"/>
      <c r="AT421" s="240" t="s">
        <v>162</v>
      </c>
      <c r="AU421" s="240" t="s">
        <v>85</v>
      </c>
      <c r="AV421" s="14" t="s">
        <v>85</v>
      </c>
      <c r="AW421" s="14" t="s">
        <v>31</v>
      </c>
      <c r="AX421" s="14" t="s">
        <v>75</v>
      </c>
      <c r="AY421" s="240" t="s">
        <v>153</v>
      </c>
    </row>
    <row r="422" spans="2:51" s="14" customFormat="1" ht="12">
      <c r="B422" s="230"/>
      <c r="C422" s="231"/>
      <c r="D422" s="221" t="s">
        <v>162</v>
      </c>
      <c r="E422" s="232" t="s">
        <v>1</v>
      </c>
      <c r="F422" s="233" t="s">
        <v>1501</v>
      </c>
      <c r="G422" s="231"/>
      <c r="H422" s="234">
        <v>95.5</v>
      </c>
      <c r="I422" s="235"/>
      <c r="J422" s="231"/>
      <c r="K422" s="231"/>
      <c r="L422" s="236"/>
      <c r="M422" s="237"/>
      <c r="N422" s="238"/>
      <c r="O422" s="238"/>
      <c r="P422" s="238"/>
      <c r="Q422" s="238"/>
      <c r="R422" s="238"/>
      <c r="S422" s="238"/>
      <c r="T422" s="239"/>
      <c r="AT422" s="240" t="s">
        <v>162</v>
      </c>
      <c r="AU422" s="240" t="s">
        <v>85</v>
      </c>
      <c r="AV422" s="14" t="s">
        <v>85</v>
      </c>
      <c r="AW422" s="14" t="s">
        <v>31</v>
      </c>
      <c r="AX422" s="14" t="s">
        <v>75</v>
      </c>
      <c r="AY422" s="240" t="s">
        <v>153</v>
      </c>
    </row>
    <row r="423" spans="2:51" s="15" customFormat="1" ht="12">
      <c r="B423" s="241"/>
      <c r="C423" s="242"/>
      <c r="D423" s="221" t="s">
        <v>162</v>
      </c>
      <c r="E423" s="243" t="s">
        <v>1</v>
      </c>
      <c r="F423" s="244" t="s">
        <v>169</v>
      </c>
      <c r="G423" s="242"/>
      <c r="H423" s="245">
        <v>111.9</v>
      </c>
      <c r="I423" s="246"/>
      <c r="J423" s="242"/>
      <c r="K423" s="242"/>
      <c r="L423" s="247"/>
      <c r="M423" s="248"/>
      <c r="N423" s="249"/>
      <c r="O423" s="249"/>
      <c r="P423" s="249"/>
      <c r="Q423" s="249"/>
      <c r="R423" s="249"/>
      <c r="S423" s="249"/>
      <c r="T423" s="250"/>
      <c r="AT423" s="251" t="s">
        <v>162</v>
      </c>
      <c r="AU423" s="251" t="s">
        <v>85</v>
      </c>
      <c r="AV423" s="15" t="s">
        <v>160</v>
      </c>
      <c r="AW423" s="15" t="s">
        <v>31</v>
      </c>
      <c r="AX423" s="15" t="s">
        <v>83</v>
      </c>
      <c r="AY423" s="251" t="s">
        <v>153</v>
      </c>
    </row>
    <row r="424" spans="1:65" s="2" customFormat="1" ht="21.75" customHeight="1">
      <c r="A424" s="35"/>
      <c r="B424" s="36"/>
      <c r="C424" s="205" t="s">
        <v>676</v>
      </c>
      <c r="D424" s="205" t="s">
        <v>156</v>
      </c>
      <c r="E424" s="206" t="s">
        <v>1502</v>
      </c>
      <c r="F424" s="207" t="s">
        <v>1503</v>
      </c>
      <c r="G424" s="208" t="s">
        <v>276</v>
      </c>
      <c r="H424" s="209">
        <v>22.95</v>
      </c>
      <c r="I424" s="210"/>
      <c r="J424" s="211">
        <f>ROUND(I424*H424,2)</f>
        <v>0</v>
      </c>
      <c r="K424" s="212"/>
      <c r="L424" s="40"/>
      <c r="M424" s="213" t="s">
        <v>1</v>
      </c>
      <c r="N424" s="214" t="s">
        <v>40</v>
      </c>
      <c r="O424" s="72"/>
      <c r="P424" s="215">
        <f>O424*H424</f>
        <v>0</v>
      </c>
      <c r="Q424" s="215">
        <v>0</v>
      </c>
      <c r="R424" s="215">
        <f>Q424*H424</f>
        <v>0</v>
      </c>
      <c r="S424" s="215">
        <v>0.00191</v>
      </c>
      <c r="T424" s="216">
        <f>S424*H424</f>
        <v>0.0438345</v>
      </c>
      <c r="U424" s="35"/>
      <c r="V424" s="35"/>
      <c r="W424" s="35"/>
      <c r="X424" s="35"/>
      <c r="Y424" s="35"/>
      <c r="Z424" s="35"/>
      <c r="AA424" s="35"/>
      <c r="AB424" s="35"/>
      <c r="AC424" s="35"/>
      <c r="AD424" s="35"/>
      <c r="AE424" s="35"/>
      <c r="AR424" s="217" t="s">
        <v>303</v>
      </c>
      <c r="AT424" s="217" t="s">
        <v>156</v>
      </c>
      <c r="AU424" s="217" t="s">
        <v>85</v>
      </c>
      <c r="AY424" s="18" t="s">
        <v>153</v>
      </c>
      <c r="BE424" s="218">
        <f>IF(N424="základní",J424,0)</f>
        <v>0</v>
      </c>
      <c r="BF424" s="218">
        <f>IF(N424="snížená",J424,0)</f>
        <v>0</v>
      </c>
      <c r="BG424" s="218">
        <f>IF(N424="zákl. přenesená",J424,0)</f>
        <v>0</v>
      </c>
      <c r="BH424" s="218">
        <f>IF(N424="sníž. přenesená",J424,0)</f>
        <v>0</v>
      </c>
      <c r="BI424" s="218">
        <f>IF(N424="nulová",J424,0)</f>
        <v>0</v>
      </c>
      <c r="BJ424" s="18" t="s">
        <v>83</v>
      </c>
      <c r="BK424" s="218">
        <f>ROUND(I424*H424,2)</f>
        <v>0</v>
      </c>
      <c r="BL424" s="18" t="s">
        <v>303</v>
      </c>
      <c r="BM424" s="217" t="s">
        <v>1504</v>
      </c>
    </row>
    <row r="425" spans="2:51" s="14" customFormat="1" ht="12">
      <c r="B425" s="230"/>
      <c r="C425" s="231"/>
      <c r="D425" s="221" t="s">
        <v>162</v>
      </c>
      <c r="E425" s="232" t="s">
        <v>1</v>
      </c>
      <c r="F425" s="233" t="s">
        <v>1505</v>
      </c>
      <c r="G425" s="231"/>
      <c r="H425" s="234">
        <v>22.95</v>
      </c>
      <c r="I425" s="235"/>
      <c r="J425" s="231"/>
      <c r="K425" s="231"/>
      <c r="L425" s="236"/>
      <c r="M425" s="237"/>
      <c r="N425" s="238"/>
      <c r="O425" s="238"/>
      <c r="P425" s="238"/>
      <c r="Q425" s="238"/>
      <c r="R425" s="238"/>
      <c r="S425" s="238"/>
      <c r="T425" s="239"/>
      <c r="AT425" s="240" t="s">
        <v>162</v>
      </c>
      <c r="AU425" s="240" t="s">
        <v>85</v>
      </c>
      <c r="AV425" s="14" t="s">
        <v>85</v>
      </c>
      <c r="AW425" s="14" t="s">
        <v>31</v>
      </c>
      <c r="AX425" s="14" t="s">
        <v>83</v>
      </c>
      <c r="AY425" s="240" t="s">
        <v>153</v>
      </c>
    </row>
    <row r="426" spans="1:65" s="2" customFormat="1" ht="16.5" customHeight="1">
      <c r="A426" s="35"/>
      <c r="B426" s="36"/>
      <c r="C426" s="205" t="s">
        <v>680</v>
      </c>
      <c r="D426" s="205" t="s">
        <v>156</v>
      </c>
      <c r="E426" s="206" t="s">
        <v>1506</v>
      </c>
      <c r="F426" s="207" t="s">
        <v>1507</v>
      </c>
      <c r="G426" s="208" t="s">
        <v>276</v>
      </c>
      <c r="H426" s="209">
        <v>37.3</v>
      </c>
      <c r="I426" s="210"/>
      <c r="J426" s="211">
        <f>ROUND(I426*H426,2)</f>
        <v>0</v>
      </c>
      <c r="K426" s="212"/>
      <c r="L426" s="40"/>
      <c r="M426" s="213" t="s">
        <v>1</v>
      </c>
      <c r="N426" s="214" t="s">
        <v>40</v>
      </c>
      <c r="O426" s="72"/>
      <c r="P426" s="215">
        <f>O426*H426</f>
        <v>0</v>
      </c>
      <c r="Q426" s="215">
        <v>0</v>
      </c>
      <c r="R426" s="215">
        <f>Q426*H426</f>
        <v>0</v>
      </c>
      <c r="S426" s="215">
        <v>0.00175</v>
      </c>
      <c r="T426" s="216">
        <f>S426*H426</f>
        <v>0.065275</v>
      </c>
      <c r="U426" s="35"/>
      <c r="V426" s="35"/>
      <c r="W426" s="35"/>
      <c r="X426" s="35"/>
      <c r="Y426" s="35"/>
      <c r="Z426" s="35"/>
      <c r="AA426" s="35"/>
      <c r="AB426" s="35"/>
      <c r="AC426" s="35"/>
      <c r="AD426" s="35"/>
      <c r="AE426" s="35"/>
      <c r="AR426" s="217" t="s">
        <v>303</v>
      </c>
      <c r="AT426" s="217" t="s">
        <v>156</v>
      </c>
      <c r="AU426" s="217" t="s">
        <v>85</v>
      </c>
      <c r="AY426" s="18" t="s">
        <v>153</v>
      </c>
      <c r="BE426" s="218">
        <f>IF(N426="základní",J426,0)</f>
        <v>0</v>
      </c>
      <c r="BF426" s="218">
        <f>IF(N426="snížená",J426,0)</f>
        <v>0</v>
      </c>
      <c r="BG426" s="218">
        <f>IF(N426="zákl. přenesená",J426,0)</f>
        <v>0</v>
      </c>
      <c r="BH426" s="218">
        <f>IF(N426="sníž. přenesená",J426,0)</f>
        <v>0</v>
      </c>
      <c r="BI426" s="218">
        <f>IF(N426="nulová",J426,0)</f>
        <v>0</v>
      </c>
      <c r="BJ426" s="18" t="s">
        <v>83</v>
      </c>
      <c r="BK426" s="218">
        <f>ROUND(I426*H426,2)</f>
        <v>0</v>
      </c>
      <c r="BL426" s="18" t="s">
        <v>303</v>
      </c>
      <c r="BM426" s="217" t="s">
        <v>1508</v>
      </c>
    </row>
    <row r="427" spans="2:51" s="13" customFormat="1" ht="12">
      <c r="B427" s="219"/>
      <c r="C427" s="220"/>
      <c r="D427" s="221" t="s">
        <v>162</v>
      </c>
      <c r="E427" s="222" t="s">
        <v>1</v>
      </c>
      <c r="F427" s="223" t="s">
        <v>1268</v>
      </c>
      <c r="G427" s="220"/>
      <c r="H427" s="222" t="s">
        <v>1</v>
      </c>
      <c r="I427" s="224"/>
      <c r="J427" s="220"/>
      <c r="K427" s="220"/>
      <c r="L427" s="225"/>
      <c r="M427" s="226"/>
      <c r="N427" s="227"/>
      <c r="O427" s="227"/>
      <c r="P427" s="227"/>
      <c r="Q427" s="227"/>
      <c r="R427" s="227"/>
      <c r="S427" s="227"/>
      <c r="T427" s="228"/>
      <c r="AT427" s="229" t="s">
        <v>162</v>
      </c>
      <c r="AU427" s="229" t="s">
        <v>85</v>
      </c>
      <c r="AV427" s="13" t="s">
        <v>83</v>
      </c>
      <c r="AW427" s="13" t="s">
        <v>31</v>
      </c>
      <c r="AX427" s="13" t="s">
        <v>75</v>
      </c>
      <c r="AY427" s="229" t="s">
        <v>153</v>
      </c>
    </row>
    <row r="428" spans="2:51" s="14" customFormat="1" ht="12">
      <c r="B428" s="230"/>
      <c r="C428" s="231"/>
      <c r="D428" s="221" t="s">
        <v>162</v>
      </c>
      <c r="E428" s="232" t="s">
        <v>1</v>
      </c>
      <c r="F428" s="233" t="s">
        <v>1509</v>
      </c>
      <c r="G428" s="231"/>
      <c r="H428" s="234">
        <v>22.95</v>
      </c>
      <c r="I428" s="235"/>
      <c r="J428" s="231"/>
      <c r="K428" s="231"/>
      <c r="L428" s="236"/>
      <c r="M428" s="237"/>
      <c r="N428" s="238"/>
      <c r="O428" s="238"/>
      <c r="P428" s="238"/>
      <c r="Q428" s="238"/>
      <c r="R428" s="238"/>
      <c r="S428" s="238"/>
      <c r="T428" s="239"/>
      <c r="AT428" s="240" t="s">
        <v>162</v>
      </c>
      <c r="AU428" s="240" t="s">
        <v>85</v>
      </c>
      <c r="AV428" s="14" t="s">
        <v>85</v>
      </c>
      <c r="AW428" s="14" t="s">
        <v>31</v>
      </c>
      <c r="AX428" s="14" t="s">
        <v>75</v>
      </c>
      <c r="AY428" s="240" t="s">
        <v>153</v>
      </c>
    </row>
    <row r="429" spans="2:51" s="14" customFormat="1" ht="12">
      <c r="B429" s="230"/>
      <c r="C429" s="231"/>
      <c r="D429" s="221" t="s">
        <v>162</v>
      </c>
      <c r="E429" s="232" t="s">
        <v>1</v>
      </c>
      <c r="F429" s="233" t="s">
        <v>1510</v>
      </c>
      <c r="G429" s="231"/>
      <c r="H429" s="234">
        <v>14.35</v>
      </c>
      <c r="I429" s="235"/>
      <c r="J429" s="231"/>
      <c r="K429" s="231"/>
      <c r="L429" s="236"/>
      <c r="M429" s="237"/>
      <c r="N429" s="238"/>
      <c r="O429" s="238"/>
      <c r="P429" s="238"/>
      <c r="Q429" s="238"/>
      <c r="R429" s="238"/>
      <c r="S429" s="238"/>
      <c r="T429" s="239"/>
      <c r="AT429" s="240" t="s">
        <v>162</v>
      </c>
      <c r="AU429" s="240" t="s">
        <v>85</v>
      </c>
      <c r="AV429" s="14" t="s">
        <v>85</v>
      </c>
      <c r="AW429" s="14" t="s">
        <v>31</v>
      </c>
      <c r="AX429" s="14" t="s">
        <v>75</v>
      </c>
      <c r="AY429" s="240" t="s">
        <v>153</v>
      </c>
    </row>
    <row r="430" spans="2:51" s="15" customFormat="1" ht="12">
      <c r="B430" s="241"/>
      <c r="C430" s="242"/>
      <c r="D430" s="221" t="s">
        <v>162</v>
      </c>
      <c r="E430" s="243" t="s">
        <v>1</v>
      </c>
      <c r="F430" s="244" t="s">
        <v>169</v>
      </c>
      <c r="G430" s="242"/>
      <c r="H430" s="245">
        <v>37.3</v>
      </c>
      <c r="I430" s="246"/>
      <c r="J430" s="242"/>
      <c r="K430" s="242"/>
      <c r="L430" s="247"/>
      <c r="M430" s="248"/>
      <c r="N430" s="249"/>
      <c r="O430" s="249"/>
      <c r="P430" s="249"/>
      <c r="Q430" s="249"/>
      <c r="R430" s="249"/>
      <c r="S430" s="249"/>
      <c r="T430" s="250"/>
      <c r="AT430" s="251" t="s">
        <v>162</v>
      </c>
      <c r="AU430" s="251" t="s">
        <v>85</v>
      </c>
      <c r="AV430" s="15" t="s">
        <v>160</v>
      </c>
      <c r="AW430" s="15" t="s">
        <v>31</v>
      </c>
      <c r="AX430" s="15" t="s">
        <v>83</v>
      </c>
      <c r="AY430" s="251" t="s">
        <v>153</v>
      </c>
    </row>
    <row r="431" spans="1:65" s="2" customFormat="1" ht="16.5" customHeight="1">
      <c r="A431" s="35"/>
      <c r="B431" s="36"/>
      <c r="C431" s="205" t="s">
        <v>688</v>
      </c>
      <c r="D431" s="205" t="s">
        <v>156</v>
      </c>
      <c r="E431" s="206" t="s">
        <v>867</v>
      </c>
      <c r="F431" s="207" t="s">
        <v>868</v>
      </c>
      <c r="G431" s="208" t="s">
        <v>276</v>
      </c>
      <c r="H431" s="209">
        <v>16.4</v>
      </c>
      <c r="I431" s="210"/>
      <c r="J431" s="211">
        <f>ROUND(I431*H431,2)</f>
        <v>0</v>
      </c>
      <c r="K431" s="212"/>
      <c r="L431" s="40"/>
      <c r="M431" s="213" t="s">
        <v>1</v>
      </c>
      <c r="N431" s="214" t="s">
        <v>40</v>
      </c>
      <c r="O431" s="72"/>
      <c r="P431" s="215">
        <f>O431*H431</f>
        <v>0</v>
      </c>
      <c r="Q431" s="215">
        <v>0</v>
      </c>
      <c r="R431" s="215">
        <f>Q431*H431</f>
        <v>0</v>
      </c>
      <c r="S431" s="215">
        <v>0.0026</v>
      </c>
      <c r="T431" s="216">
        <f>S431*H431</f>
        <v>0.04264</v>
      </c>
      <c r="U431" s="35"/>
      <c r="V431" s="35"/>
      <c r="W431" s="35"/>
      <c r="X431" s="35"/>
      <c r="Y431" s="35"/>
      <c r="Z431" s="35"/>
      <c r="AA431" s="35"/>
      <c r="AB431" s="35"/>
      <c r="AC431" s="35"/>
      <c r="AD431" s="35"/>
      <c r="AE431" s="35"/>
      <c r="AR431" s="217" t="s">
        <v>303</v>
      </c>
      <c r="AT431" s="217" t="s">
        <v>156</v>
      </c>
      <c r="AU431" s="217" t="s">
        <v>85</v>
      </c>
      <c r="AY431" s="18" t="s">
        <v>153</v>
      </c>
      <c r="BE431" s="218">
        <f>IF(N431="základní",J431,0)</f>
        <v>0</v>
      </c>
      <c r="BF431" s="218">
        <f>IF(N431="snížená",J431,0)</f>
        <v>0</v>
      </c>
      <c r="BG431" s="218">
        <f>IF(N431="zákl. přenesená",J431,0)</f>
        <v>0</v>
      </c>
      <c r="BH431" s="218">
        <f>IF(N431="sníž. přenesená",J431,0)</f>
        <v>0</v>
      </c>
      <c r="BI431" s="218">
        <f>IF(N431="nulová",J431,0)</f>
        <v>0</v>
      </c>
      <c r="BJ431" s="18" t="s">
        <v>83</v>
      </c>
      <c r="BK431" s="218">
        <f>ROUND(I431*H431,2)</f>
        <v>0</v>
      </c>
      <c r="BL431" s="18" t="s">
        <v>303</v>
      </c>
      <c r="BM431" s="217" t="s">
        <v>1511</v>
      </c>
    </row>
    <row r="432" spans="2:51" s="14" customFormat="1" ht="12">
      <c r="B432" s="230"/>
      <c r="C432" s="231"/>
      <c r="D432" s="221" t="s">
        <v>162</v>
      </c>
      <c r="E432" s="232" t="s">
        <v>1</v>
      </c>
      <c r="F432" s="233" t="s">
        <v>1512</v>
      </c>
      <c r="G432" s="231"/>
      <c r="H432" s="234">
        <v>16.4</v>
      </c>
      <c r="I432" s="235"/>
      <c r="J432" s="231"/>
      <c r="K432" s="231"/>
      <c r="L432" s="236"/>
      <c r="M432" s="237"/>
      <c r="N432" s="238"/>
      <c r="O432" s="238"/>
      <c r="P432" s="238"/>
      <c r="Q432" s="238"/>
      <c r="R432" s="238"/>
      <c r="S432" s="238"/>
      <c r="T432" s="239"/>
      <c r="AT432" s="240" t="s">
        <v>162</v>
      </c>
      <c r="AU432" s="240" t="s">
        <v>85</v>
      </c>
      <c r="AV432" s="14" t="s">
        <v>85</v>
      </c>
      <c r="AW432" s="14" t="s">
        <v>31</v>
      </c>
      <c r="AX432" s="14" t="s">
        <v>83</v>
      </c>
      <c r="AY432" s="240" t="s">
        <v>153</v>
      </c>
    </row>
    <row r="433" spans="1:65" s="2" customFormat="1" ht="16.5" customHeight="1">
      <c r="A433" s="35"/>
      <c r="B433" s="36"/>
      <c r="C433" s="205" t="s">
        <v>692</v>
      </c>
      <c r="D433" s="205" t="s">
        <v>156</v>
      </c>
      <c r="E433" s="206" t="s">
        <v>872</v>
      </c>
      <c r="F433" s="207" t="s">
        <v>873</v>
      </c>
      <c r="G433" s="208" t="s">
        <v>276</v>
      </c>
      <c r="H433" s="209">
        <v>8.5</v>
      </c>
      <c r="I433" s="210"/>
      <c r="J433" s="211">
        <f>ROUND(I433*H433,2)</f>
        <v>0</v>
      </c>
      <c r="K433" s="212"/>
      <c r="L433" s="40"/>
      <c r="M433" s="213" t="s">
        <v>1</v>
      </c>
      <c r="N433" s="214" t="s">
        <v>40</v>
      </c>
      <c r="O433" s="72"/>
      <c r="P433" s="215">
        <f>O433*H433</f>
        <v>0</v>
      </c>
      <c r="Q433" s="215">
        <v>0</v>
      </c>
      <c r="R433" s="215">
        <f>Q433*H433</f>
        <v>0</v>
      </c>
      <c r="S433" s="215">
        <v>0.00394</v>
      </c>
      <c r="T433" s="216">
        <f>S433*H433</f>
        <v>0.03349</v>
      </c>
      <c r="U433" s="35"/>
      <c r="V433" s="35"/>
      <c r="W433" s="35"/>
      <c r="X433" s="35"/>
      <c r="Y433" s="35"/>
      <c r="Z433" s="35"/>
      <c r="AA433" s="35"/>
      <c r="AB433" s="35"/>
      <c r="AC433" s="35"/>
      <c r="AD433" s="35"/>
      <c r="AE433" s="35"/>
      <c r="AR433" s="217" t="s">
        <v>303</v>
      </c>
      <c r="AT433" s="217" t="s">
        <v>156</v>
      </c>
      <c r="AU433" s="217" t="s">
        <v>85</v>
      </c>
      <c r="AY433" s="18" t="s">
        <v>153</v>
      </c>
      <c r="BE433" s="218">
        <f>IF(N433="základní",J433,0)</f>
        <v>0</v>
      </c>
      <c r="BF433" s="218">
        <f>IF(N433="snížená",J433,0)</f>
        <v>0</v>
      </c>
      <c r="BG433" s="218">
        <f>IF(N433="zákl. přenesená",J433,0)</f>
        <v>0</v>
      </c>
      <c r="BH433" s="218">
        <f>IF(N433="sníž. přenesená",J433,0)</f>
        <v>0</v>
      </c>
      <c r="BI433" s="218">
        <f>IF(N433="nulová",J433,0)</f>
        <v>0</v>
      </c>
      <c r="BJ433" s="18" t="s">
        <v>83</v>
      </c>
      <c r="BK433" s="218">
        <f>ROUND(I433*H433,2)</f>
        <v>0</v>
      </c>
      <c r="BL433" s="18" t="s">
        <v>303</v>
      </c>
      <c r="BM433" s="217" t="s">
        <v>1513</v>
      </c>
    </row>
    <row r="434" spans="2:51" s="14" customFormat="1" ht="12">
      <c r="B434" s="230"/>
      <c r="C434" s="231"/>
      <c r="D434" s="221" t="s">
        <v>162</v>
      </c>
      <c r="E434" s="232" t="s">
        <v>1</v>
      </c>
      <c r="F434" s="233" t="s">
        <v>1514</v>
      </c>
      <c r="G434" s="231"/>
      <c r="H434" s="234">
        <v>8.5</v>
      </c>
      <c r="I434" s="235"/>
      <c r="J434" s="231"/>
      <c r="K434" s="231"/>
      <c r="L434" s="236"/>
      <c r="M434" s="237"/>
      <c r="N434" s="238"/>
      <c r="O434" s="238"/>
      <c r="P434" s="238"/>
      <c r="Q434" s="238"/>
      <c r="R434" s="238"/>
      <c r="S434" s="238"/>
      <c r="T434" s="239"/>
      <c r="AT434" s="240" t="s">
        <v>162</v>
      </c>
      <c r="AU434" s="240" t="s">
        <v>85</v>
      </c>
      <c r="AV434" s="14" t="s">
        <v>85</v>
      </c>
      <c r="AW434" s="14" t="s">
        <v>31</v>
      </c>
      <c r="AX434" s="14" t="s">
        <v>83</v>
      </c>
      <c r="AY434" s="240" t="s">
        <v>153</v>
      </c>
    </row>
    <row r="435" spans="1:65" s="2" customFormat="1" ht="21.75" customHeight="1">
      <c r="A435" s="35"/>
      <c r="B435" s="36"/>
      <c r="C435" s="205" t="s">
        <v>696</v>
      </c>
      <c r="D435" s="205" t="s">
        <v>156</v>
      </c>
      <c r="E435" s="206" t="s">
        <v>1515</v>
      </c>
      <c r="F435" s="207" t="s">
        <v>1516</v>
      </c>
      <c r="G435" s="208" t="s">
        <v>276</v>
      </c>
      <c r="H435" s="209">
        <v>16</v>
      </c>
      <c r="I435" s="210"/>
      <c r="J435" s="211">
        <f>ROUND(I435*H435,2)</f>
        <v>0</v>
      </c>
      <c r="K435" s="212"/>
      <c r="L435" s="40"/>
      <c r="M435" s="213" t="s">
        <v>1</v>
      </c>
      <c r="N435" s="214" t="s">
        <v>40</v>
      </c>
      <c r="O435" s="72"/>
      <c r="P435" s="215">
        <f>O435*H435</f>
        <v>0</v>
      </c>
      <c r="Q435" s="215">
        <v>0.00366</v>
      </c>
      <c r="R435" s="215">
        <f>Q435*H435</f>
        <v>0.05856</v>
      </c>
      <c r="S435" s="215">
        <v>0</v>
      </c>
      <c r="T435" s="216">
        <f>S435*H435</f>
        <v>0</v>
      </c>
      <c r="U435" s="35"/>
      <c r="V435" s="35"/>
      <c r="W435" s="35"/>
      <c r="X435" s="35"/>
      <c r="Y435" s="35"/>
      <c r="Z435" s="35"/>
      <c r="AA435" s="35"/>
      <c r="AB435" s="35"/>
      <c r="AC435" s="35"/>
      <c r="AD435" s="35"/>
      <c r="AE435" s="35"/>
      <c r="AR435" s="217" t="s">
        <v>303</v>
      </c>
      <c r="AT435" s="217" t="s">
        <v>156</v>
      </c>
      <c r="AU435" s="217" t="s">
        <v>85</v>
      </c>
      <c r="AY435" s="18" t="s">
        <v>153</v>
      </c>
      <c r="BE435" s="218">
        <f>IF(N435="základní",J435,0)</f>
        <v>0</v>
      </c>
      <c r="BF435" s="218">
        <f>IF(N435="snížená",J435,0)</f>
        <v>0</v>
      </c>
      <c r="BG435" s="218">
        <f>IF(N435="zákl. přenesená",J435,0)</f>
        <v>0</v>
      </c>
      <c r="BH435" s="218">
        <f>IF(N435="sníž. přenesená",J435,0)</f>
        <v>0</v>
      </c>
      <c r="BI435" s="218">
        <f>IF(N435="nulová",J435,0)</f>
        <v>0</v>
      </c>
      <c r="BJ435" s="18" t="s">
        <v>83</v>
      </c>
      <c r="BK435" s="218">
        <f>ROUND(I435*H435,2)</f>
        <v>0</v>
      </c>
      <c r="BL435" s="18" t="s">
        <v>303</v>
      </c>
      <c r="BM435" s="217" t="s">
        <v>1517</v>
      </c>
    </row>
    <row r="436" spans="2:51" s="14" customFormat="1" ht="12">
      <c r="B436" s="230"/>
      <c r="C436" s="231"/>
      <c r="D436" s="221" t="s">
        <v>162</v>
      </c>
      <c r="E436" s="232" t="s">
        <v>1</v>
      </c>
      <c r="F436" s="233" t="s">
        <v>1518</v>
      </c>
      <c r="G436" s="231"/>
      <c r="H436" s="234">
        <v>16</v>
      </c>
      <c r="I436" s="235"/>
      <c r="J436" s="231"/>
      <c r="K436" s="231"/>
      <c r="L436" s="236"/>
      <c r="M436" s="237"/>
      <c r="N436" s="238"/>
      <c r="O436" s="238"/>
      <c r="P436" s="238"/>
      <c r="Q436" s="238"/>
      <c r="R436" s="238"/>
      <c r="S436" s="238"/>
      <c r="T436" s="239"/>
      <c r="AT436" s="240" t="s">
        <v>162</v>
      </c>
      <c r="AU436" s="240" t="s">
        <v>85</v>
      </c>
      <c r="AV436" s="14" t="s">
        <v>85</v>
      </c>
      <c r="AW436" s="14" t="s">
        <v>31</v>
      </c>
      <c r="AX436" s="14" t="s">
        <v>83</v>
      </c>
      <c r="AY436" s="240" t="s">
        <v>153</v>
      </c>
    </row>
    <row r="437" spans="1:65" s="2" customFormat="1" ht="21.75" customHeight="1">
      <c r="A437" s="35"/>
      <c r="B437" s="36"/>
      <c r="C437" s="205" t="s">
        <v>701</v>
      </c>
      <c r="D437" s="205" t="s">
        <v>156</v>
      </c>
      <c r="E437" s="206" t="s">
        <v>1519</v>
      </c>
      <c r="F437" s="207" t="s">
        <v>1520</v>
      </c>
      <c r="G437" s="208" t="s">
        <v>652</v>
      </c>
      <c r="H437" s="209">
        <v>1</v>
      </c>
      <c r="I437" s="210"/>
      <c r="J437" s="211">
        <f>ROUND(I437*H437,2)</f>
        <v>0</v>
      </c>
      <c r="K437" s="212"/>
      <c r="L437" s="40"/>
      <c r="M437" s="213" t="s">
        <v>1</v>
      </c>
      <c r="N437" s="214" t="s">
        <v>40</v>
      </c>
      <c r="O437" s="72"/>
      <c r="P437" s="215">
        <f>O437*H437</f>
        <v>0</v>
      </c>
      <c r="Q437" s="215">
        <v>0.00073</v>
      </c>
      <c r="R437" s="215">
        <f>Q437*H437</f>
        <v>0.00073</v>
      </c>
      <c r="S437" s="215">
        <v>0</v>
      </c>
      <c r="T437" s="216">
        <f>S437*H437</f>
        <v>0</v>
      </c>
      <c r="U437" s="35"/>
      <c r="V437" s="35"/>
      <c r="W437" s="35"/>
      <c r="X437" s="35"/>
      <c r="Y437" s="35"/>
      <c r="Z437" s="35"/>
      <c r="AA437" s="35"/>
      <c r="AB437" s="35"/>
      <c r="AC437" s="35"/>
      <c r="AD437" s="35"/>
      <c r="AE437" s="35"/>
      <c r="AR437" s="217" t="s">
        <v>303</v>
      </c>
      <c r="AT437" s="217" t="s">
        <v>156</v>
      </c>
      <c r="AU437" s="217" t="s">
        <v>85</v>
      </c>
      <c r="AY437" s="18" t="s">
        <v>153</v>
      </c>
      <c r="BE437" s="218">
        <f>IF(N437="základní",J437,0)</f>
        <v>0</v>
      </c>
      <c r="BF437" s="218">
        <f>IF(N437="snížená",J437,0)</f>
        <v>0</v>
      </c>
      <c r="BG437" s="218">
        <f>IF(N437="zákl. přenesená",J437,0)</f>
        <v>0</v>
      </c>
      <c r="BH437" s="218">
        <f>IF(N437="sníž. přenesená",J437,0)</f>
        <v>0</v>
      </c>
      <c r="BI437" s="218">
        <f>IF(N437="nulová",J437,0)</f>
        <v>0</v>
      </c>
      <c r="BJ437" s="18" t="s">
        <v>83</v>
      </c>
      <c r="BK437" s="218">
        <f>ROUND(I437*H437,2)</f>
        <v>0</v>
      </c>
      <c r="BL437" s="18" t="s">
        <v>303</v>
      </c>
      <c r="BM437" s="217" t="s">
        <v>1521</v>
      </c>
    </row>
    <row r="438" spans="2:51" s="14" customFormat="1" ht="12">
      <c r="B438" s="230"/>
      <c r="C438" s="231"/>
      <c r="D438" s="221" t="s">
        <v>162</v>
      </c>
      <c r="E438" s="232" t="s">
        <v>1</v>
      </c>
      <c r="F438" s="233" t="s">
        <v>1522</v>
      </c>
      <c r="G438" s="231"/>
      <c r="H438" s="234">
        <v>1</v>
      </c>
      <c r="I438" s="235"/>
      <c r="J438" s="231"/>
      <c r="K438" s="231"/>
      <c r="L438" s="236"/>
      <c r="M438" s="237"/>
      <c r="N438" s="238"/>
      <c r="O438" s="238"/>
      <c r="P438" s="238"/>
      <c r="Q438" s="238"/>
      <c r="R438" s="238"/>
      <c r="S438" s="238"/>
      <c r="T438" s="239"/>
      <c r="AT438" s="240" t="s">
        <v>162</v>
      </c>
      <c r="AU438" s="240" t="s">
        <v>85</v>
      </c>
      <c r="AV438" s="14" t="s">
        <v>85</v>
      </c>
      <c r="AW438" s="14" t="s">
        <v>31</v>
      </c>
      <c r="AX438" s="14" t="s">
        <v>83</v>
      </c>
      <c r="AY438" s="240" t="s">
        <v>153</v>
      </c>
    </row>
    <row r="439" spans="1:65" s="2" customFormat="1" ht="21.75" customHeight="1">
      <c r="A439" s="35"/>
      <c r="B439" s="36"/>
      <c r="C439" s="205" t="s">
        <v>707</v>
      </c>
      <c r="D439" s="205" t="s">
        <v>156</v>
      </c>
      <c r="E439" s="206" t="s">
        <v>1523</v>
      </c>
      <c r="F439" s="207" t="s">
        <v>1524</v>
      </c>
      <c r="G439" s="208" t="s">
        <v>276</v>
      </c>
      <c r="H439" s="209">
        <v>8.5</v>
      </c>
      <c r="I439" s="210"/>
      <c r="J439" s="211">
        <f>ROUND(I439*H439,2)</f>
        <v>0</v>
      </c>
      <c r="K439" s="212"/>
      <c r="L439" s="40"/>
      <c r="M439" s="213" t="s">
        <v>1</v>
      </c>
      <c r="N439" s="214" t="s">
        <v>40</v>
      </c>
      <c r="O439" s="72"/>
      <c r="P439" s="215">
        <f>O439*H439</f>
        <v>0</v>
      </c>
      <c r="Q439" s="215">
        <v>0.00289</v>
      </c>
      <c r="R439" s="215">
        <f>Q439*H439</f>
        <v>0.024565000000000003</v>
      </c>
      <c r="S439" s="215">
        <v>0</v>
      </c>
      <c r="T439" s="216">
        <f>S439*H439</f>
        <v>0</v>
      </c>
      <c r="U439" s="35"/>
      <c r="V439" s="35"/>
      <c r="W439" s="35"/>
      <c r="X439" s="35"/>
      <c r="Y439" s="35"/>
      <c r="Z439" s="35"/>
      <c r="AA439" s="35"/>
      <c r="AB439" s="35"/>
      <c r="AC439" s="35"/>
      <c r="AD439" s="35"/>
      <c r="AE439" s="35"/>
      <c r="AR439" s="217" t="s">
        <v>303</v>
      </c>
      <c r="AT439" s="217" t="s">
        <v>156</v>
      </c>
      <c r="AU439" s="217" t="s">
        <v>85</v>
      </c>
      <c r="AY439" s="18" t="s">
        <v>153</v>
      </c>
      <c r="BE439" s="218">
        <f>IF(N439="základní",J439,0)</f>
        <v>0</v>
      </c>
      <c r="BF439" s="218">
        <f>IF(N439="snížená",J439,0)</f>
        <v>0</v>
      </c>
      <c r="BG439" s="218">
        <f>IF(N439="zákl. přenesená",J439,0)</f>
        <v>0</v>
      </c>
      <c r="BH439" s="218">
        <f>IF(N439="sníž. přenesená",J439,0)</f>
        <v>0</v>
      </c>
      <c r="BI439" s="218">
        <f>IF(N439="nulová",J439,0)</f>
        <v>0</v>
      </c>
      <c r="BJ439" s="18" t="s">
        <v>83</v>
      </c>
      <c r="BK439" s="218">
        <f>ROUND(I439*H439,2)</f>
        <v>0</v>
      </c>
      <c r="BL439" s="18" t="s">
        <v>303</v>
      </c>
      <c r="BM439" s="217" t="s">
        <v>1525</v>
      </c>
    </row>
    <row r="440" spans="2:51" s="14" customFormat="1" ht="12">
      <c r="B440" s="230"/>
      <c r="C440" s="231"/>
      <c r="D440" s="221" t="s">
        <v>162</v>
      </c>
      <c r="E440" s="232" t="s">
        <v>1</v>
      </c>
      <c r="F440" s="233" t="s">
        <v>1514</v>
      </c>
      <c r="G440" s="231"/>
      <c r="H440" s="234">
        <v>8.5</v>
      </c>
      <c r="I440" s="235"/>
      <c r="J440" s="231"/>
      <c r="K440" s="231"/>
      <c r="L440" s="236"/>
      <c r="M440" s="237"/>
      <c r="N440" s="238"/>
      <c r="O440" s="238"/>
      <c r="P440" s="238"/>
      <c r="Q440" s="238"/>
      <c r="R440" s="238"/>
      <c r="S440" s="238"/>
      <c r="T440" s="239"/>
      <c r="AT440" s="240" t="s">
        <v>162</v>
      </c>
      <c r="AU440" s="240" t="s">
        <v>85</v>
      </c>
      <c r="AV440" s="14" t="s">
        <v>85</v>
      </c>
      <c r="AW440" s="14" t="s">
        <v>31</v>
      </c>
      <c r="AX440" s="14" t="s">
        <v>83</v>
      </c>
      <c r="AY440" s="240" t="s">
        <v>153</v>
      </c>
    </row>
    <row r="441" spans="1:65" s="2" customFormat="1" ht="21.75" customHeight="1">
      <c r="A441" s="35"/>
      <c r="B441" s="36"/>
      <c r="C441" s="205" t="s">
        <v>715</v>
      </c>
      <c r="D441" s="205" t="s">
        <v>156</v>
      </c>
      <c r="E441" s="206" t="s">
        <v>924</v>
      </c>
      <c r="F441" s="207" t="s">
        <v>925</v>
      </c>
      <c r="G441" s="208" t="s">
        <v>736</v>
      </c>
      <c r="H441" s="274"/>
      <c r="I441" s="210"/>
      <c r="J441" s="211">
        <f>ROUND(I441*H441,2)</f>
        <v>0</v>
      </c>
      <c r="K441" s="212"/>
      <c r="L441" s="40"/>
      <c r="M441" s="275" t="s">
        <v>1</v>
      </c>
      <c r="N441" s="276" t="s">
        <v>40</v>
      </c>
      <c r="O441" s="277"/>
      <c r="P441" s="278">
        <f>O441*H441</f>
        <v>0</v>
      </c>
      <c r="Q441" s="278">
        <v>0</v>
      </c>
      <c r="R441" s="278">
        <f>Q441*H441</f>
        <v>0</v>
      </c>
      <c r="S441" s="278">
        <v>0</v>
      </c>
      <c r="T441" s="279">
        <f>S441*H441</f>
        <v>0</v>
      </c>
      <c r="U441" s="35"/>
      <c r="V441" s="35"/>
      <c r="W441" s="35"/>
      <c r="X441" s="35"/>
      <c r="Y441" s="35"/>
      <c r="Z441" s="35"/>
      <c r="AA441" s="35"/>
      <c r="AB441" s="35"/>
      <c r="AC441" s="35"/>
      <c r="AD441" s="35"/>
      <c r="AE441" s="35"/>
      <c r="AR441" s="217" t="s">
        <v>303</v>
      </c>
      <c r="AT441" s="217" t="s">
        <v>156</v>
      </c>
      <c r="AU441" s="217" t="s">
        <v>85</v>
      </c>
      <c r="AY441" s="18" t="s">
        <v>153</v>
      </c>
      <c r="BE441" s="218">
        <f>IF(N441="základní",J441,0)</f>
        <v>0</v>
      </c>
      <c r="BF441" s="218">
        <f>IF(N441="snížená",J441,0)</f>
        <v>0</v>
      </c>
      <c r="BG441" s="218">
        <f>IF(N441="zákl. přenesená",J441,0)</f>
        <v>0</v>
      </c>
      <c r="BH441" s="218">
        <f>IF(N441="sníž. přenesená",J441,0)</f>
        <v>0</v>
      </c>
      <c r="BI441" s="218">
        <f>IF(N441="nulová",J441,0)</f>
        <v>0</v>
      </c>
      <c r="BJ441" s="18" t="s">
        <v>83</v>
      </c>
      <c r="BK441" s="218">
        <f>ROUND(I441*H441,2)</f>
        <v>0</v>
      </c>
      <c r="BL441" s="18" t="s">
        <v>303</v>
      </c>
      <c r="BM441" s="217" t="s">
        <v>1526</v>
      </c>
    </row>
    <row r="442" spans="1:31" s="2" customFormat="1" ht="6.95" customHeight="1">
      <c r="A442" s="35"/>
      <c r="B442" s="55"/>
      <c r="C442" s="56"/>
      <c r="D442" s="56"/>
      <c r="E442" s="56"/>
      <c r="F442" s="56"/>
      <c r="G442" s="56"/>
      <c r="H442" s="56"/>
      <c r="I442" s="153"/>
      <c r="J442" s="56"/>
      <c r="K442" s="56"/>
      <c r="L442" s="40"/>
      <c r="M442" s="35"/>
      <c r="O442" s="35"/>
      <c r="P442" s="35"/>
      <c r="Q442" s="35"/>
      <c r="R442" s="35"/>
      <c r="S442" s="35"/>
      <c r="T442" s="35"/>
      <c r="U442" s="35"/>
      <c r="V442" s="35"/>
      <c r="W442" s="35"/>
      <c r="X442" s="35"/>
      <c r="Y442" s="35"/>
      <c r="Z442" s="35"/>
      <c r="AA442" s="35"/>
      <c r="AB442" s="35"/>
      <c r="AC442" s="35"/>
      <c r="AD442" s="35"/>
      <c r="AE442" s="35"/>
    </row>
  </sheetData>
  <sheetProtection algorithmName="SHA-512" hashValue="7PgDb+l9TApC1ty+fJ0AbiW4+ohJSAOBUFo5xdRpx07XvTP7sQrRaPwxgu/tHsdR7S3N+dZmQCtXUY2BOKwHLA==" saltValue="DAs+s+S/6QLTJq09CslhlXUoZc+5R1ImsBrAFo5JM5ed7UdOoThObp/AL5Uqaw97l8NG2LZ8DBpJhbu63Hsa6g==" spinCount="100000" sheet="1" objects="1" scenarios="1" formatColumns="0" formatRows="0" autoFilter="0"/>
  <autoFilter ref="C128:K441"/>
  <mergeCells count="9">
    <mergeCell ref="E87:H87"/>
    <mergeCell ref="E119:H119"/>
    <mergeCell ref="E121:H12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7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9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9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AT2" s="18" t="s">
        <v>91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1"/>
      <c r="AT3" s="18" t="s">
        <v>85</v>
      </c>
    </row>
    <row r="4" spans="2:46" s="1" customFormat="1" ht="24.95" customHeight="1">
      <c r="B4" s="21"/>
      <c r="D4" s="113" t="s">
        <v>107</v>
      </c>
      <c r="I4" s="109"/>
      <c r="L4" s="21"/>
      <c r="M4" s="114" t="s">
        <v>10</v>
      </c>
      <c r="AT4" s="18" t="s">
        <v>4</v>
      </c>
    </row>
    <row r="5" spans="2:12" s="1" customFormat="1" ht="6.95" customHeight="1">
      <c r="B5" s="21"/>
      <c r="I5" s="109"/>
      <c r="L5" s="21"/>
    </row>
    <row r="6" spans="2:12" s="1" customFormat="1" ht="12" customHeight="1">
      <c r="B6" s="21"/>
      <c r="D6" s="115" t="s">
        <v>16</v>
      </c>
      <c r="I6" s="109"/>
      <c r="L6" s="21"/>
    </row>
    <row r="7" spans="2:12" s="1" customFormat="1" ht="16.5" customHeight="1">
      <c r="B7" s="21"/>
      <c r="E7" s="327" t="str">
        <f>'Rekapitulace stavby'!K6</f>
        <v>ZŠ Malé Hoštice - Zateplení + střecha</v>
      </c>
      <c r="F7" s="328"/>
      <c r="G7" s="328"/>
      <c r="H7" s="328"/>
      <c r="I7" s="109"/>
      <c r="L7" s="21"/>
    </row>
    <row r="8" spans="1:31" s="2" customFormat="1" ht="12" customHeight="1">
      <c r="A8" s="35"/>
      <c r="B8" s="40"/>
      <c r="C8" s="35"/>
      <c r="D8" s="115" t="s">
        <v>108</v>
      </c>
      <c r="E8" s="35"/>
      <c r="F8" s="35"/>
      <c r="G8" s="35"/>
      <c r="H8" s="35"/>
      <c r="I8" s="116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29" t="s">
        <v>1527</v>
      </c>
      <c r="F9" s="330"/>
      <c r="G9" s="330"/>
      <c r="H9" s="330"/>
      <c r="I9" s="116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5" t="s">
        <v>18</v>
      </c>
      <c r="E11" s="35"/>
      <c r="F11" s="117" t="s">
        <v>1</v>
      </c>
      <c r="G11" s="35"/>
      <c r="H11" s="35"/>
      <c r="I11" s="118" t="s">
        <v>19</v>
      </c>
      <c r="J11" s="117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5" t="s">
        <v>20</v>
      </c>
      <c r="E12" s="35"/>
      <c r="F12" s="117" t="s">
        <v>21</v>
      </c>
      <c r="G12" s="35"/>
      <c r="H12" s="35"/>
      <c r="I12" s="118" t="s">
        <v>22</v>
      </c>
      <c r="J12" s="119">
        <f>'Rekapitulace stavby'!AN8</f>
        <v>0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5" t="s">
        <v>23</v>
      </c>
      <c r="E14" s="35"/>
      <c r="F14" s="35"/>
      <c r="G14" s="35"/>
      <c r="H14" s="35"/>
      <c r="I14" s="118" t="s">
        <v>24</v>
      </c>
      <c r="J14" s="117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7" t="s">
        <v>25</v>
      </c>
      <c r="F15" s="35"/>
      <c r="G15" s="35"/>
      <c r="H15" s="35"/>
      <c r="I15" s="118" t="s">
        <v>26</v>
      </c>
      <c r="J15" s="117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5" t="s">
        <v>27</v>
      </c>
      <c r="E17" s="35"/>
      <c r="F17" s="35"/>
      <c r="G17" s="35"/>
      <c r="H17" s="35"/>
      <c r="I17" s="118" t="s">
        <v>24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31" t="str">
        <f>'Rekapitulace stavby'!E14</f>
        <v>Vyplň údaj</v>
      </c>
      <c r="F18" s="332"/>
      <c r="G18" s="332"/>
      <c r="H18" s="332"/>
      <c r="I18" s="118" t="s">
        <v>26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5" t="s">
        <v>29</v>
      </c>
      <c r="E20" s="35"/>
      <c r="F20" s="35"/>
      <c r="G20" s="35"/>
      <c r="H20" s="35"/>
      <c r="I20" s="118" t="s">
        <v>24</v>
      </c>
      <c r="J20" s="117" t="s">
        <v>1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7" t="s">
        <v>30</v>
      </c>
      <c r="F21" s="35"/>
      <c r="G21" s="35"/>
      <c r="H21" s="35"/>
      <c r="I21" s="118" t="s">
        <v>26</v>
      </c>
      <c r="J21" s="117" t="s">
        <v>1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5" t="s">
        <v>32</v>
      </c>
      <c r="E23" s="35"/>
      <c r="F23" s="35"/>
      <c r="G23" s="35"/>
      <c r="H23" s="35"/>
      <c r="I23" s="118" t="s">
        <v>24</v>
      </c>
      <c r="J23" s="117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7" t="str">
        <f>IF('Rekapitulace stavby'!E20="","",'Rekapitulace stavby'!E20)</f>
        <v xml:space="preserve"> </v>
      </c>
      <c r="F24" s="35"/>
      <c r="G24" s="35"/>
      <c r="H24" s="35"/>
      <c r="I24" s="118" t="s">
        <v>26</v>
      </c>
      <c r="J24" s="117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5" t="s">
        <v>34</v>
      </c>
      <c r="E26" s="35"/>
      <c r="F26" s="35"/>
      <c r="G26" s="35"/>
      <c r="H26" s="35"/>
      <c r="I26" s="116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33" t="s">
        <v>1</v>
      </c>
      <c r="F27" s="333"/>
      <c r="G27" s="333"/>
      <c r="H27" s="333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35</v>
      </c>
      <c r="E30" s="35"/>
      <c r="F30" s="35"/>
      <c r="G30" s="35"/>
      <c r="H30" s="35"/>
      <c r="I30" s="116"/>
      <c r="J30" s="127">
        <f>ROUND(J131,2)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8" t="s">
        <v>37</v>
      </c>
      <c r="G32" s="35"/>
      <c r="H32" s="35"/>
      <c r="I32" s="129" t="s">
        <v>36</v>
      </c>
      <c r="J32" s="128" t="s">
        <v>38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30" t="s">
        <v>39</v>
      </c>
      <c r="E33" s="115" t="s">
        <v>40</v>
      </c>
      <c r="F33" s="131">
        <f>ROUND((SUM(BE131:BE473)),2)</f>
        <v>0</v>
      </c>
      <c r="G33" s="35"/>
      <c r="H33" s="35"/>
      <c r="I33" s="132">
        <v>0.21</v>
      </c>
      <c r="J33" s="131">
        <f>ROUND(((SUM(BE131:BE473))*I33),2)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5" t="s">
        <v>41</v>
      </c>
      <c r="F34" s="131">
        <f>ROUND((SUM(BF131:BF473)),2)</f>
        <v>0</v>
      </c>
      <c r="G34" s="35"/>
      <c r="H34" s="35"/>
      <c r="I34" s="132">
        <v>0.15</v>
      </c>
      <c r="J34" s="131">
        <f>ROUND(((SUM(BF131:BF473))*I34),2)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5" t="s">
        <v>42</v>
      </c>
      <c r="F35" s="131">
        <f>ROUND((SUM(BG131:BG473)),2)</f>
        <v>0</v>
      </c>
      <c r="G35" s="35"/>
      <c r="H35" s="35"/>
      <c r="I35" s="132">
        <v>0.21</v>
      </c>
      <c r="J35" s="131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5" t="s">
        <v>43</v>
      </c>
      <c r="F36" s="131">
        <f>ROUND((SUM(BH131:BH473)),2)</f>
        <v>0</v>
      </c>
      <c r="G36" s="35"/>
      <c r="H36" s="35"/>
      <c r="I36" s="132">
        <v>0.15</v>
      </c>
      <c r="J36" s="131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5" t="s">
        <v>44</v>
      </c>
      <c r="F37" s="131">
        <f>ROUND((SUM(BI131:BI473)),2)</f>
        <v>0</v>
      </c>
      <c r="G37" s="35"/>
      <c r="H37" s="35"/>
      <c r="I37" s="132">
        <v>0</v>
      </c>
      <c r="J37" s="131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116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3"/>
      <c r="D39" s="134" t="s">
        <v>45</v>
      </c>
      <c r="E39" s="135"/>
      <c r="F39" s="135"/>
      <c r="G39" s="136" t="s">
        <v>46</v>
      </c>
      <c r="H39" s="137" t="s">
        <v>47</v>
      </c>
      <c r="I39" s="138"/>
      <c r="J39" s="139">
        <f>SUM(J30:J37)</f>
        <v>0</v>
      </c>
      <c r="K39" s="140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116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I41" s="109"/>
      <c r="L41" s="21"/>
    </row>
    <row r="42" spans="2:12" s="1" customFormat="1" ht="14.45" customHeight="1">
      <c r="B42" s="21"/>
      <c r="I42" s="109"/>
      <c r="L42" s="21"/>
    </row>
    <row r="43" spans="2:12" s="1" customFormat="1" ht="14.45" customHeight="1">
      <c r="B43" s="21"/>
      <c r="I43" s="109"/>
      <c r="L43" s="21"/>
    </row>
    <row r="44" spans="2:12" s="1" customFormat="1" ht="14.45" customHeight="1">
      <c r="B44" s="21"/>
      <c r="I44" s="109"/>
      <c r="L44" s="21"/>
    </row>
    <row r="45" spans="2:12" s="1" customFormat="1" ht="14.45" customHeight="1">
      <c r="B45" s="21"/>
      <c r="I45" s="109"/>
      <c r="L45" s="21"/>
    </row>
    <row r="46" spans="2:12" s="1" customFormat="1" ht="14.45" customHeight="1">
      <c r="B46" s="21"/>
      <c r="I46" s="109"/>
      <c r="L46" s="21"/>
    </row>
    <row r="47" spans="2:12" s="1" customFormat="1" ht="14.45" customHeight="1">
      <c r="B47" s="21"/>
      <c r="I47" s="109"/>
      <c r="L47" s="21"/>
    </row>
    <row r="48" spans="2:12" s="1" customFormat="1" ht="14.45" customHeight="1">
      <c r="B48" s="21"/>
      <c r="I48" s="109"/>
      <c r="L48" s="21"/>
    </row>
    <row r="49" spans="2:12" s="1" customFormat="1" ht="14.45" customHeight="1">
      <c r="B49" s="21"/>
      <c r="I49" s="109"/>
      <c r="L49" s="21"/>
    </row>
    <row r="50" spans="2:12" s="2" customFormat="1" ht="14.45" customHeight="1">
      <c r="B50" s="52"/>
      <c r="D50" s="141" t="s">
        <v>48</v>
      </c>
      <c r="E50" s="142"/>
      <c r="F50" s="142"/>
      <c r="G50" s="141" t="s">
        <v>49</v>
      </c>
      <c r="H50" s="142"/>
      <c r="I50" s="143"/>
      <c r="J50" s="142"/>
      <c r="K50" s="142"/>
      <c r="L50" s="52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5"/>
      <c r="B61" s="40"/>
      <c r="C61" s="35"/>
      <c r="D61" s="144" t="s">
        <v>50</v>
      </c>
      <c r="E61" s="145"/>
      <c r="F61" s="146" t="s">
        <v>51</v>
      </c>
      <c r="G61" s="144" t="s">
        <v>50</v>
      </c>
      <c r="H61" s="145"/>
      <c r="I61" s="147"/>
      <c r="J61" s="148" t="s">
        <v>51</v>
      </c>
      <c r="K61" s="145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5"/>
      <c r="B65" s="40"/>
      <c r="C65" s="35"/>
      <c r="D65" s="141" t="s">
        <v>52</v>
      </c>
      <c r="E65" s="149"/>
      <c r="F65" s="149"/>
      <c r="G65" s="141" t="s">
        <v>53</v>
      </c>
      <c r="H65" s="149"/>
      <c r="I65" s="150"/>
      <c r="J65" s="149"/>
      <c r="K65" s="14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5"/>
      <c r="B76" s="40"/>
      <c r="C76" s="35"/>
      <c r="D76" s="144" t="s">
        <v>50</v>
      </c>
      <c r="E76" s="145"/>
      <c r="F76" s="146" t="s">
        <v>51</v>
      </c>
      <c r="G76" s="144" t="s">
        <v>50</v>
      </c>
      <c r="H76" s="145"/>
      <c r="I76" s="147"/>
      <c r="J76" s="148" t="s">
        <v>51</v>
      </c>
      <c r="K76" s="145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51"/>
      <c r="C77" s="152"/>
      <c r="D77" s="152"/>
      <c r="E77" s="152"/>
      <c r="F77" s="152"/>
      <c r="G77" s="152"/>
      <c r="H77" s="152"/>
      <c r="I77" s="153"/>
      <c r="J77" s="152"/>
      <c r="K77" s="152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54"/>
      <c r="C81" s="155"/>
      <c r="D81" s="155"/>
      <c r="E81" s="155"/>
      <c r="F81" s="155"/>
      <c r="G81" s="155"/>
      <c r="H81" s="155"/>
      <c r="I81" s="156"/>
      <c r="J81" s="155"/>
      <c r="K81" s="155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110</v>
      </c>
      <c r="D82" s="37"/>
      <c r="E82" s="37"/>
      <c r="F82" s="37"/>
      <c r="G82" s="37"/>
      <c r="H82" s="37"/>
      <c r="I82" s="116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16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116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25" t="str">
        <f>E7</f>
        <v>ZŠ Malé Hoštice - Zateplení + střecha</v>
      </c>
      <c r="F85" s="326"/>
      <c r="G85" s="326"/>
      <c r="H85" s="326"/>
      <c r="I85" s="116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108</v>
      </c>
      <c r="D86" s="37"/>
      <c r="E86" s="37"/>
      <c r="F86" s="37"/>
      <c r="G86" s="37"/>
      <c r="H86" s="37"/>
      <c r="I86" s="116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304" t="str">
        <f>E9</f>
        <v>03 - Izolace suterénu</v>
      </c>
      <c r="F87" s="324"/>
      <c r="G87" s="324"/>
      <c r="H87" s="324"/>
      <c r="I87" s="116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16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20</v>
      </c>
      <c r="D89" s="37"/>
      <c r="E89" s="37"/>
      <c r="F89" s="28" t="str">
        <f>F12</f>
        <v>k.ú. Malé Hoštice, parc.č. 38, Dvořákova ulice</v>
      </c>
      <c r="G89" s="37"/>
      <c r="H89" s="37"/>
      <c r="I89" s="118" t="s">
        <v>22</v>
      </c>
      <c r="J89" s="67">
        <f>IF(J12="","",J12)</f>
        <v>0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16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25.7" customHeight="1">
      <c r="A91" s="35"/>
      <c r="B91" s="36"/>
      <c r="C91" s="30" t="s">
        <v>23</v>
      </c>
      <c r="D91" s="37"/>
      <c r="E91" s="37"/>
      <c r="F91" s="28" t="str">
        <f>E15</f>
        <v>Statutární město Opava</v>
      </c>
      <c r="G91" s="37"/>
      <c r="H91" s="37"/>
      <c r="I91" s="118" t="s">
        <v>29</v>
      </c>
      <c r="J91" s="33" t="str">
        <f>E21</f>
        <v>Ing. arch. Petr Mlýnek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118" t="s">
        <v>32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116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57" t="s">
        <v>111</v>
      </c>
      <c r="D94" s="158"/>
      <c r="E94" s="158"/>
      <c r="F94" s="158"/>
      <c r="G94" s="158"/>
      <c r="H94" s="158"/>
      <c r="I94" s="159"/>
      <c r="J94" s="160" t="s">
        <v>112</v>
      </c>
      <c r="K94" s="158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116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61" t="s">
        <v>113</v>
      </c>
      <c r="D96" s="37"/>
      <c r="E96" s="37"/>
      <c r="F96" s="37"/>
      <c r="G96" s="37"/>
      <c r="H96" s="37"/>
      <c r="I96" s="116"/>
      <c r="J96" s="85">
        <f>J131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114</v>
      </c>
    </row>
    <row r="97" spans="2:12" s="9" customFormat="1" ht="24.95" customHeight="1">
      <c r="B97" s="162"/>
      <c r="C97" s="163"/>
      <c r="D97" s="164" t="s">
        <v>115</v>
      </c>
      <c r="E97" s="165"/>
      <c r="F97" s="165"/>
      <c r="G97" s="165"/>
      <c r="H97" s="165"/>
      <c r="I97" s="166"/>
      <c r="J97" s="167">
        <f>J132</f>
        <v>0</v>
      </c>
      <c r="K97" s="163"/>
      <c r="L97" s="168"/>
    </row>
    <row r="98" spans="2:12" s="10" customFormat="1" ht="19.9" customHeight="1">
      <c r="B98" s="169"/>
      <c r="C98" s="170"/>
      <c r="D98" s="171" t="s">
        <v>1528</v>
      </c>
      <c r="E98" s="172"/>
      <c r="F98" s="172"/>
      <c r="G98" s="172"/>
      <c r="H98" s="172"/>
      <c r="I98" s="173"/>
      <c r="J98" s="174">
        <f>J133</f>
        <v>0</v>
      </c>
      <c r="K98" s="170"/>
      <c r="L98" s="175"/>
    </row>
    <row r="99" spans="2:12" s="10" customFormat="1" ht="19.9" customHeight="1">
      <c r="B99" s="169"/>
      <c r="C99" s="170"/>
      <c r="D99" s="171" t="s">
        <v>1529</v>
      </c>
      <c r="E99" s="172"/>
      <c r="F99" s="172"/>
      <c r="G99" s="172"/>
      <c r="H99" s="172"/>
      <c r="I99" s="173"/>
      <c r="J99" s="174">
        <f>J274</f>
        <v>0</v>
      </c>
      <c r="K99" s="170"/>
      <c r="L99" s="175"/>
    </row>
    <row r="100" spans="2:12" s="10" customFormat="1" ht="19.9" customHeight="1">
      <c r="B100" s="169"/>
      <c r="C100" s="170"/>
      <c r="D100" s="171" t="s">
        <v>116</v>
      </c>
      <c r="E100" s="172"/>
      <c r="F100" s="172"/>
      <c r="G100" s="172"/>
      <c r="H100" s="172"/>
      <c r="I100" s="173"/>
      <c r="J100" s="174">
        <f>J290</f>
        <v>0</v>
      </c>
      <c r="K100" s="170"/>
      <c r="L100" s="175"/>
    </row>
    <row r="101" spans="2:12" s="10" customFormat="1" ht="19.9" customHeight="1">
      <c r="B101" s="169"/>
      <c r="C101" s="170"/>
      <c r="D101" s="171" t="s">
        <v>1530</v>
      </c>
      <c r="E101" s="172"/>
      <c r="F101" s="172"/>
      <c r="G101" s="172"/>
      <c r="H101" s="172"/>
      <c r="I101" s="173"/>
      <c r="J101" s="174">
        <f>J295</f>
        <v>0</v>
      </c>
      <c r="K101" s="170"/>
      <c r="L101" s="175"/>
    </row>
    <row r="102" spans="2:12" s="10" customFormat="1" ht="19.9" customHeight="1">
      <c r="B102" s="169"/>
      <c r="C102" s="170"/>
      <c r="D102" s="171" t="s">
        <v>118</v>
      </c>
      <c r="E102" s="172"/>
      <c r="F102" s="172"/>
      <c r="G102" s="172"/>
      <c r="H102" s="172"/>
      <c r="I102" s="173"/>
      <c r="J102" s="174">
        <f>J335</f>
        <v>0</v>
      </c>
      <c r="K102" s="170"/>
      <c r="L102" s="175"/>
    </row>
    <row r="103" spans="2:12" s="10" customFormat="1" ht="19.9" customHeight="1">
      <c r="B103" s="169"/>
      <c r="C103" s="170"/>
      <c r="D103" s="171" t="s">
        <v>1531</v>
      </c>
      <c r="E103" s="172"/>
      <c r="F103" s="172"/>
      <c r="G103" s="172"/>
      <c r="H103" s="172"/>
      <c r="I103" s="173"/>
      <c r="J103" s="174">
        <f>J349</f>
        <v>0</v>
      </c>
      <c r="K103" s="170"/>
      <c r="L103" s="175"/>
    </row>
    <row r="104" spans="2:12" s="10" customFormat="1" ht="19.9" customHeight="1">
      <c r="B104" s="169"/>
      <c r="C104" s="170"/>
      <c r="D104" s="171" t="s">
        <v>121</v>
      </c>
      <c r="E104" s="172"/>
      <c r="F104" s="172"/>
      <c r="G104" s="172"/>
      <c r="H104" s="172"/>
      <c r="I104" s="173"/>
      <c r="J104" s="174">
        <f>J383</f>
        <v>0</v>
      </c>
      <c r="K104" s="170"/>
      <c r="L104" s="175"/>
    </row>
    <row r="105" spans="2:12" s="10" customFormat="1" ht="19.9" customHeight="1">
      <c r="B105" s="169"/>
      <c r="C105" s="170"/>
      <c r="D105" s="171" t="s">
        <v>122</v>
      </c>
      <c r="E105" s="172"/>
      <c r="F105" s="172"/>
      <c r="G105" s="172"/>
      <c r="H105" s="172"/>
      <c r="I105" s="173"/>
      <c r="J105" s="174">
        <f>J386</f>
        <v>0</v>
      </c>
      <c r="K105" s="170"/>
      <c r="L105" s="175"/>
    </row>
    <row r="106" spans="2:12" s="10" customFormat="1" ht="19.9" customHeight="1">
      <c r="B106" s="169"/>
      <c r="C106" s="170"/>
      <c r="D106" s="171" t="s">
        <v>123</v>
      </c>
      <c r="E106" s="172"/>
      <c r="F106" s="172"/>
      <c r="G106" s="172"/>
      <c r="H106" s="172"/>
      <c r="I106" s="173"/>
      <c r="J106" s="174">
        <f>J397</f>
        <v>0</v>
      </c>
      <c r="K106" s="170"/>
      <c r="L106" s="175"/>
    </row>
    <row r="107" spans="2:12" s="10" customFormat="1" ht="19.9" customHeight="1">
      <c r="B107" s="169"/>
      <c r="C107" s="170"/>
      <c r="D107" s="171" t="s">
        <v>124</v>
      </c>
      <c r="E107" s="172"/>
      <c r="F107" s="172"/>
      <c r="G107" s="172"/>
      <c r="H107" s="172"/>
      <c r="I107" s="173"/>
      <c r="J107" s="174">
        <f>J419</f>
        <v>0</v>
      </c>
      <c r="K107" s="170"/>
      <c r="L107" s="175"/>
    </row>
    <row r="108" spans="2:12" s="9" customFormat="1" ht="24.95" customHeight="1">
      <c r="B108" s="162"/>
      <c r="C108" s="163"/>
      <c r="D108" s="164" t="s">
        <v>125</v>
      </c>
      <c r="E108" s="165"/>
      <c r="F108" s="165"/>
      <c r="G108" s="165"/>
      <c r="H108" s="165"/>
      <c r="I108" s="166"/>
      <c r="J108" s="167">
        <f>J421</f>
        <v>0</v>
      </c>
      <c r="K108" s="163"/>
      <c r="L108" s="168"/>
    </row>
    <row r="109" spans="2:12" s="10" customFormat="1" ht="19.9" customHeight="1">
      <c r="B109" s="169"/>
      <c r="C109" s="170"/>
      <c r="D109" s="171" t="s">
        <v>126</v>
      </c>
      <c r="E109" s="172"/>
      <c r="F109" s="172"/>
      <c r="G109" s="172"/>
      <c r="H109" s="172"/>
      <c r="I109" s="173"/>
      <c r="J109" s="174">
        <f>J422</f>
        <v>0</v>
      </c>
      <c r="K109" s="170"/>
      <c r="L109" s="175"/>
    </row>
    <row r="110" spans="2:12" s="10" customFormat="1" ht="19.9" customHeight="1">
      <c r="B110" s="169"/>
      <c r="C110" s="170"/>
      <c r="D110" s="171" t="s">
        <v>128</v>
      </c>
      <c r="E110" s="172"/>
      <c r="F110" s="172"/>
      <c r="G110" s="172"/>
      <c r="H110" s="172"/>
      <c r="I110" s="173"/>
      <c r="J110" s="174">
        <f>J461</f>
        <v>0</v>
      </c>
      <c r="K110" s="170"/>
      <c r="L110" s="175"/>
    </row>
    <row r="111" spans="2:12" s="10" customFormat="1" ht="19.9" customHeight="1">
      <c r="B111" s="169"/>
      <c r="C111" s="170"/>
      <c r="D111" s="171" t="s">
        <v>134</v>
      </c>
      <c r="E111" s="172"/>
      <c r="F111" s="172"/>
      <c r="G111" s="172"/>
      <c r="H111" s="172"/>
      <c r="I111" s="173"/>
      <c r="J111" s="174">
        <f>J471</f>
        <v>0</v>
      </c>
      <c r="K111" s="170"/>
      <c r="L111" s="175"/>
    </row>
    <row r="112" spans="1:31" s="2" customFormat="1" ht="21.75" customHeight="1">
      <c r="A112" s="35"/>
      <c r="B112" s="36"/>
      <c r="C112" s="37"/>
      <c r="D112" s="37"/>
      <c r="E112" s="37"/>
      <c r="F112" s="37"/>
      <c r="G112" s="37"/>
      <c r="H112" s="37"/>
      <c r="I112" s="116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6.95" customHeight="1">
      <c r="A113" s="35"/>
      <c r="B113" s="55"/>
      <c r="C113" s="56"/>
      <c r="D113" s="56"/>
      <c r="E113" s="56"/>
      <c r="F113" s="56"/>
      <c r="G113" s="56"/>
      <c r="H113" s="56"/>
      <c r="I113" s="153"/>
      <c r="J113" s="56"/>
      <c r="K113" s="56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7" spans="1:31" s="2" customFormat="1" ht="6.95" customHeight="1">
      <c r="A117" s="35"/>
      <c r="B117" s="57"/>
      <c r="C117" s="58"/>
      <c r="D117" s="58"/>
      <c r="E117" s="58"/>
      <c r="F117" s="58"/>
      <c r="G117" s="58"/>
      <c r="H117" s="58"/>
      <c r="I117" s="156"/>
      <c r="J117" s="58"/>
      <c r="K117" s="58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24.95" customHeight="1">
      <c r="A118" s="35"/>
      <c r="B118" s="36"/>
      <c r="C118" s="24" t="s">
        <v>138</v>
      </c>
      <c r="D118" s="37"/>
      <c r="E118" s="37"/>
      <c r="F118" s="37"/>
      <c r="G118" s="37"/>
      <c r="H118" s="37"/>
      <c r="I118" s="116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6.95" customHeight="1">
      <c r="A119" s="35"/>
      <c r="B119" s="36"/>
      <c r="C119" s="37"/>
      <c r="D119" s="37"/>
      <c r="E119" s="37"/>
      <c r="F119" s="37"/>
      <c r="G119" s="37"/>
      <c r="H119" s="37"/>
      <c r="I119" s="116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2" customHeight="1">
      <c r="A120" s="35"/>
      <c r="B120" s="36"/>
      <c r="C120" s="30" t="s">
        <v>16</v>
      </c>
      <c r="D120" s="37"/>
      <c r="E120" s="37"/>
      <c r="F120" s="37"/>
      <c r="G120" s="37"/>
      <c r="H120" s="37"/>
      <c r="I120" s="116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6.5" customHeight="1">
      <c r="A121" s="35"/>
      <c r="B121" s="36"/>
      <c r="C121" s="37"/>
      <c r="D121" s="37"/>
      <c r="E121" s="325" t="str">
        <f>E7</f>
        <v>ZŠ Malé Hoštice - Zateplení + střecha</v>
      </c>
      <c r="F121" s="326"/>
      <c r="G121" s="326"/>
      <c r="H121" s="326"/>
      <c r="I121" s="116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2" customHeight="1">
      <c r="A122" s="35"/>
      <c r="B122" s="36"/>
      <c r="C122" s="30" t="s">
        <v>108</v>
      </c>
      <c r="D122" s="37"/>
      <c r="E122" s="37"/>
      <c r="F122" s="37"/>
      <c r="G122" s="37"/>
      <c r="H122" s="37"/>
      <c r="I122" s="116"/>
      <c r="J122" s="37"/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6.5" customHeight="1">
      <c r="A123" s="35"/>
      <c r="B123" s="36"/>
      <c r="C123" s="37"/>
      <c r="D123" s="37"/>
      <c r="E123" s="304" t="str">
        <f>E9</f>
        <v>03 - Izolace suterénu</v>
      </c>
      <c r="F123" s="324"/>
      <c r="G123" s="324"/>
      <c r="H123" s="324"/>
      <c r="I123" s="116"/>
      <c r="J123" s="37"/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6.95" customHeight="1">
      <c r="A124" s="35"/>
      <c r="B124" s="36"/>
      <c r="C124" s="37"/>
      <c r="D124" s="37"/>
      <c r="E124" s="37"/>
      <c r="F124" s="37"/>
      <c r="G124" s="37"/>
      <c r="H124" s="37"/>
      <c r="I124" s="116"/>
      <c r="J124" s="37"/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12" customHeight="1">
      <c r="A125" s="35"/>
      <c r="B125" s="36"/>
      <c r="C125" s="30" t="s">
        <v>20</v>
      </c>
      <c r="D125" s="37"/>
      <c r="E125" s="37"/>
      <c r="F125" s="28" t="str">
        <f>F12</f>
        <v>k.ú. Malé Hoštice, parc.č. 38, Dvořákova ulice</v>
      </c>
      <c r="G125" s="37"/>
      <c r="H125" s="37"/>
      <c r="I125" s="118" t="s">
        <v>22</v>
      </c>
      <c r="J125" s="67">
        <f>IF(J12="","",J12)</f>
        <v>0</v>
      </c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6.95" customHeight="1">
      <c r="A126" s="35"/>
      <c r="B126" s="36"/>
      <c r="C126" s="37"/>
      <c r="D126" s="37"/>
      <c r="E126" s="37"/>
      <c r="F126" s="37"/>
      <c r="G126" s="37"/>
      <c r="H126" s="37"/>
      <c r="I126" s="116"/>
      <c r="J126" s="37"/>
      <c r="K126" s="37"/>
      <c r="L126" s="5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25.7" customHeight="1">
      <c r="A127" s="35"/>
      <c r="B127" s="36"/>
      <c r="C127" s="30" t="s">
        <v>23</v>
      </c>
      <c r="D127" s="37"/>
      <c r="E127" s="37"/>
      <c r="F127" s="28" t="str">
        <f>E15</f>
        <v>Statutární město Opava</v>
      </c>
      <c r="G127" s="37"/>
      <c r="H127" s="37"/>
      <c r="I127" s="118" t="s">
        <v>29</v>
      </c>
      <c r="J127" s="33" t="str">
        <f>E21</f>
        <v>Ing. arch. Petr Mlýnek</v>
      </c>
      <c r="K127" s="37"/>
      <c r="L127" s="52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15.2" customHeight="1">
      <c r="A128" s="35"/>
      <c r="B128" s="36"/>
      <c r="C128" s="30" t="s">
        <v>27</v>
      </c>
      <c r="D128" s="37"/>
      <c r="E128" s="37"/>
      <c r="F128" s="28" t="str">
        <f>IF(E18="","",E18)</f>
        <v>Vyplň údaj</v>
      </c>
      <c r="G128" s="37"/>
      <c r="H128" s="37"/>
      <c r="I128" s="118" t="s">
        <v>32</v>
      </c>
      <c r="J128" s="33" t="str">
        <f>E24</f>
        <v xml:space="preserve"> </v>
      </c>
      <c r="K128" s="37"/>
      <c r="L128" s="52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31" s="2" customFormat="1" ht="10.35" customHeight="1">
      <c r="A129" s="35"/>
      <c r="B129" s="36"/>
      <c r="C129" s="37"/>
      <c r="D129" s="37"/>
      <c r="E129" s="37"/>
      <c r="F129" s="37"/>
      <c r="G129" s="37"/>
      <c r="H129" s="37"/>
      <c r="I129" s="116"/>
      <c r="J129" s="37"/>
      <c r="K129" s="37"/>
      <c r="L129" s="52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31" s="11" customFormat="1" ht="29.25" customHeight="1">
      <c r="A130" s="176"/>
      <c r="B130" s="177"/>
      <c r="C130" s="178" t="s">
        <v>139</v>
      </c>
      <c r="D130" s="179" t="s">
        <v>60</v>
      </c>
      <c r="E130" s="179" t="s">
        <v>56</v>
      </c>
      <c r="F130" s="179" t="s">
        <v>57</v>
      </c>
      <c r="G130" s="179" t="s">
        <v>140</v>
      </c>
      <c r="H130" s="179" t="s">
        <v>141</v>
      </c>
      <c r="I130" s="180" t="s">
        <v>142</v>
      </c>
      <c r="J130" s="181" t="s">
        <v>112</v>
      </c>
      <c r="K130" s="182" t="s">
        <v>143</v>
      </c>
      <c r="L130" s="183"/>
      <c r="M130" s="76" t="s">
        <v>1</v>
      </c>
      <c r="N130" s="77" t="s">
        <v>39</v>
      </c>
      <c r="O130" s="77" t="s">
        <v>144</v>
      </c>
      <c r="P130" s="77" t="s">
        <v>145</v>
      </c>
      <c r="Q130" s="77" t="s">
        <v>146</v>
      </c>
      <c r="R130" s="77" t="s">
        <v>147</v>
      </c>
      <c r="S130" s="77" t="s">
        <v>148</v>
      </c>
      <c r="T130" s="78" t="s">
        <v>149</v>
      </c>
      <c r="U130" s="176"/>
      <c r="V130" s="176"/>
      <c r="W130" s="176"/>
      <c r="X130" s="176"/>
      <c r="Y130" s="176"/>
      <c r="Z130" s="176"/>
      <c r="AA130" s="176"/>
      <c r="AB130" s="176"/>
      <c r="AC130" s="176"/>
      <c r="AD130" s="176"/>
      <c r="AE130" s="176"/>
    </row>
    <row r="131" spans="1:63" s="2" customFormat="1" ht="22.9" customHeight="1">
      <c r="A131" s="35"/>
      <c r="B131" s="36"/>
      <c r="C131" s="83" t="s">
        <v>150</v>
      </c>
      <c r="D131" s="37"/>
      <c r="E131" s="37"/>
      <c r="F131" s="37"/>
      <c r="G131" s="37"/>
      <c r="H131" s="37"/>
      <c r="I131" s="116"/>
      <c r="J131" s="184">
        <f>BK131</f>
        <v>0</v>
      </c>
      <c r="K131" s="37"/>
      <c r="L131" s="40"/>
      <c r="M131" s="79"/>
      <c r="N131" s="185"/>
      <c r="O131" s="80"/>
      <c r="P131" s="186">
        <f>P132+P421</f>
        <v>0</v>
      </c>
      <c r="Q131" s="80"/>
      <c r="R131" s="186">
        <f>R132+R421</f>
        <v>233.86878769999998</v>
      </c>
      <c r="S131" s="80"/>
      <c r="T131" s="187">
        <f>T132+T421</f>
        <v>128.7209085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8" t="s">
        <v>74</v>
      </c>
      <c r="AU131" s="18" t="s">
        <v>114</v>
      </c>
      <c r="BK131" s="188">
        <f>BK132+BK421</f>
        <v>0</v>
      </c>
    </row>
    <row r="132" spans="2:63" s="12" customFormat="1" ht="25.9" customHeight="1">
      <c r="B132" s="189"/>
      <c r="C132" s="190"/>
      <c r="D132" s="191" t="s">
        <v>74</v>
      </c>
      <c r="E132" s="192" t="s">
        <v>151</v>
      </c>
      <c r="F132" s="192" t="s">
        <v>152</v>
      </c>
      <c r="G132" s="190"/>
      <c r="H132" s="190"/>
      <c r="I132" s="193"/>
      <c r="J132" s="194">
        <f>BK132</f>
        <v>0</v>
      </c>
      <c r="K132" s="190"/>
      <c r="L132" s="195"/>
      <c r="M132" s="196"/>
      <c r="N132" s="197"/>
      <c r="O132" s="197"/>
      <c r="P132" s="198">
        <f>P133+P274+P290+P295+P335+P349+P383+P386+P397+P419</f>
        <v>0</v>
      </c>
      <c r="Q132" s="197"/>
      <c r="R132" s="198">
        <f>R133+R274+R290+R295+R335+R349+R383+R386+R397+R419</f>
        <v>230.48670162</v>
      </c>
      <c r="S132" s="197"/>
      <c r="T132" s="199">
        <f>T133+T274+T290+T295+T335+T349+T383+T386+T397+T419</f>
        <v>127.8930345</v>
      </c>
      <c r="AR132" s="200" t="s">
        <v>83</v>
      </c>
      <c r="AT132" s="201" t="s">
        <v>74</v>
      </c>
      <c r="AU132" s="201" t="s">
        <v>75</v>
      </c>
      <c r="AY132" s="200" t="s">
        <v>153</v>
      </c>
      <c r="BK132" s="202">
        <f>BK133+BK274+BK290+BK295+BK335+BK349+BK383+BK386+BK397+BK419</f>
        <v>0</v>
      </c>
    </row>
    <row r="133" spans="2:63" s="12" customFormat="1" ht="22.9" customHeight="1">
      <c r="B133" s="189"/>
      <c r="C133" s="190"/>
      <c r="D133" s="191" t="s">
        <v>74</v>
      </c>
      <c r="E133" s="203" t="s">
        <v>83</v>
      </c>
      <c r="F133" s="203" t="s">
        <v>1532</v>
      </c>
      <c r="G133" s="190"/>
      <c r="H133" s="190"/>
      <c r="I133" s="193"/>
      <c r="J133" s="204">
        <f>BK133</f>
        <v>0</v>
      </c>
      <c r="K133" s="190"/>
      <c r="L133" s="195"/>
      <c r="M133" s="196"/>
      <c r="N133" s="197"/>
      <c r="O133" s="197"/>
      <c r="P133" s="198">
        <f>SUM(P134:P273)</f>
        <v>0</v>
      </c>
      <c r="Q133" s="197"/>
      <c r="R133" s="198">
        <f>SUM(R134:R273)</f>
        <v>0.47842480000000004</v>
      </c>
      <c r="S133" s="197"/>
      <c r="T133" s="199">
        <f>SUM(T134:T273)</f>
        <v>74.4163425</v>
      </c>
      <c r="AR133" s="200" t="s">
        <v>83</v>
      </c>
      <c r="AT133" s="201" t="s">
        <v>74</v>
      </c>
      <c r="AU133" s="201" t="s">
        <v>83</v>
      </c>
      <c r="AY133" s="200" t="s">
        <v>153</v>
      </c>
      <c r="BK133" s="202">
        <f>SUM(BK134:BK273)</f>
        <v>0</v>
      </c>
    </row>
    <row r="134" spans="1:65" s="2" customFormat="1" ht="33" customHeight="1">
      <c r="A134" s="35"/>
      <c r="B134" s="36"/>
      <c r="C134" s="205" t="s">
        <v>83</v>
      </c>
      <c r="D134" s="205" t="s">
        <v>156</v>
      </c>
      <c r="E134" s="206" t="s">
        <v>1533</v>
      </c>
      <c r="F134" s="207" t="s">
        <v>1534</v>
      </c>
      <c r="G134" s="208" t="s">
        <v>187</v>
      </c>
      <c r="H134" s="209">
        <v>30.45</v>
      </c>
      <c r="I134" s="210"/>
      <c r="J134" s="211">
        <f>ROUND(I134*H134,2)</f>
        <v>0</v>
      </c>
      <c r="K134" s="212"/>
      <c r="L134" s="40"/>
      <c r="M134" s="213" t="s">
        <v>1</v>
      </c>
      <c r="N134" s="214" t="s">
        <v>40</v>
      </c>
      <c r="O134" s="72"/>
      <c r="P134" s="215">
        <f>O134*H134</f>
        <v>0</v>
      </c>
      <c r="Q134" s="215">
        <v>0</v>
      </c>
      <c r="R134" s="215">
        <f>Q134*H134</f>
        <v>0</v>
      </c>
      <c r="S134" s="215">
        <v>0</v>
      </c>
      <c r="T134" s="216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17" t="s">
        <v>160</v>
      </c>
      <c r="AT134" s="217" t="s">
        <v>156</v>
      </c>
      <c r="AU134" s="217" t="s">
        <v>85</v>
      </c>
      <c r="AY134" s="18" t="s">
        <v>153</v>
      </c>
      <c r="BE134" s="218">
        <f>IF(N134="základní",J134,0)</f>
        <v>0</v>
      </c>
      <c r="BF134" s="218">
        <f>IF(N134="snížená",J134,0)</f>
        <v>0</v>
      </c>
      <c r="BG134" s="218">
        <f>IF(N134="zákl. přenesená",J134,0)</f>
        <v>0</v>
      </c>
      <c r="BH134" s="218">
        <f>IF(N134="sníž. přenesená",J134,0)</f>
        <v>0</v>
      </c>
      <c r="BI134" s="218">
        <f>IF(N134="nulová",J134,0)</f>
        <v>0</v>
      </c>
      <c r="BJ134" s="18" t="s">
        <v>83</v>
      </c>
      <c r="BK134" s="218">
        <f>ROUND(I134*H134,2)</f>
        <v>0</v>
      </c>
      <c r="BL134" s="18" t="s">
        <v>160</v>
      </c>
      <c r="BM134" s="217" t="s">
        <v>1535</v>
      </c>
    </row>
    <row r="135" spans="2:51" s="13" customFormat="1" ht="12">
      <c r="B135" s="219"/>
      <c r="C135" s="220"/>
      <c r="D135" s="221" t="s">
        <v>162</v>
      </c>
      <c r="E135" s="222" t="s">
        <v>1</v>
      </c>
      <c r="F135" s="223" t="s">
        <v>301</v>
      </c>
      <c r="G135" s="220"/>
      <c r="H135" s="222" t="s">
        <v>1</v>
      </c>
      <c r="I135" s="224"/>
      <c r="J135" s="220"/>
      <c r="K135" s="220"/>
      <c r="L135" s="225"/>
      <c r="M135" s="226"/>
      <c r="N135" s="227"/>
      <c r="O135" s="227"/>
      <c r="P135" s="227"/>
      <c r="Q135" s="227"/>
      <c r="R135" s="227"/>
      <c r="S135" s="227"/>
      <c r="T135" s="228"/>
      <c r="AT135" s="229" t="s">
        <v>162</v>
      </c>
      <c r="AU135" s="229" t="s">
        <v>85</v>
      </c>
      <c r="AV135" s="13" t="s">
        <v>83</v>
      </c>
      <c r="AW135" s="13" t="s">
        <v>31</v>
      </c>
      <c r="AX135" s="13" t="s">
        <v>75</v>
      </c>
      <c r="AY135" s="229" t="s">
        <v>153</v>
      </c>
    </row>
    <row r="136" spans="2:51" s="14" customFormat="1" ht="12">
      <c r="B136" s="230"/>
      <c r="C136" s="231"/>
      <c r="D136" s="221" t="s">
        <v>162</v>
      </c>
      <c r="E136" s="232" t="s">
        <v>1</v>
      </c>
      <c r="F136" s="233" t="s">
        <v>1536</v>
      </c>
      <c r="G136" s="231"/>
      <c r="H136" s="234">
        <v>23.475</v>
      </c>
      <c r="I136" s="235"/>
      <c r="J136" s="231"/>
      <c r="K136" s="231"/>
      <c r="L136" s="236"/>
      <c r="M136" s="237"/>
      <c r="N136" s="238"/>
      <c r="O136" s="238"/>
      <c r="P136" s="238"/>
      <c r="Q136" s="238"/>
      <c r="R136" s="238"/>
      <c r="S136" s="238"/>
      <c r="T136" s="239"/>
      <c r="AT136" s="240" t="s">
        <v>162</v>
      </c>
      <c r="AU136" s="240" t="s">
        <v>85</v>
      </c>
      <c r="AV136" s="14" t="s">
        <v>85</v>
      </c>
      <c r="AW136" s="14" t="s">
        <v>31</v>
      </c>
      <c r="AX136" s="14" t="s">
        <v>75</v>
      </c>
      <c r="AY136" s="240" t="s">
        <v>153</v>
      </c>
    </row>
    <row r="137" spans="2:51" s="14" customFormat="1" ht="12">
      <c r="B137" s="230"/>
      <c r="C137" s="231"/>
      <c r="D137" s="221" t="s">
        <v>162</v>
      </c>
      <c r="E137" s="232" t="s">
        <v>1</v>
      </c>
      <c r="F137" s="233" t="s">
        <v>1537</v>
      </c>
      <c r="G137" s="231"/>
      <c r="H137" s="234">
        <v>6.975</v>
      </c>
      <c r="I137" s="235"/>
      <c r="J137" s="231"/>
      <c r="K137" s="231"/>
      <c r="L137" s="236"/>
      <c r="M137" s="237"/>
      <c r="N137" s="238"/>
      <c r="O137" s="238"/>
      <c r="P137" s="238"/>
      <c r="Q137" s="238"/>
      <c r="R137" s="238"/>
      <c r="S137" s="238"/>
      <c r="T137" s="239"/>
      <c r="AT137" s="240" t="s">
        <v>162</v>
      </c>
      <c r="AU137" s="240" t="s">
        <v>85</v>
      </c>
      <c r="AV137" s="14" t="s">
        <v>85</v>
      </c>
      <c r="AW137" s="14" t="s">
        <v>31</v>
      </c>
      <c r="AX137" s="14" t="s">
        <v>75</v>
      </c>
      <c r="AY137" s="240" t="s">
        <v>153</v>
      </c>
    </row>
    <row r="138" spans="2:51" s="15" customFormat="1" ht="12">
      <c r="B138" s="241"/>
      <c r="C138" s="242"/>
      <c r="D138" s="221" t="s">
        <v>162</v>
      </c>
      <c r="E138" s="243" t="s">
        <v>1</v>
      </c>
      <c r="F138" s="244" t="s">
        <v>169</v>
      </c>
      <c r="G138" s="242"/>
      <c r="H138" s="245">
        <v>30.45</v>
      </c>
      <c r="I138" s="246"/>
      <c r="J138" s="242"/>
      <c r="K138" s="242"/>
      <c r="L138" s="247"/>
      <c r="M138" s="248"/>
      <c r="N138" s="249"/>
      <c r="O138" s="249"/>
      <c r="P138" s="249"/>
      <c r="Q138" s="249"/>
      <c r="R138" s="249"/>
      <c r="S138" s="249"/>
      <c r="T138" s="250"/>
      <c r="AT138" s="251" t="s">
        <v>162</v>
      </c>
      <c r="AU138" s="251" t="s">
        <v>85</v>
      </c>
      <c r="AV138" s="15" t="s">
        <v>160</v>
      </c>
      <c r="AW138" s="15" t="s">
        <v>31</v>
      </c>
      <c r="AX138" s="15" t="s">
        <v>83</v>
      </c>
      <c r="AY138" s="251" t="s">
        <v>153</v>
      </c>
    </row>
    <row r="139" spans="1:65" s="2" customFormat="1" ht="66.75" customHeight="1">
      <c r="A139" s="35"/>
      <c r="B139" s="36"/>
      <c r="C139" s="205" t="s">
        <v>85</v>
      </c>
      <c r="D139" s="205" t="s">
        <v>156</v>
      </c>
      <c r="E139" s="206" t="s">
        <v>1538</v>
      </c>
      <c r="F139" s="207" t="s">
        <v>1539</v>
      </c>
      <c r="G139" s="208" t="s">
        <v>187</v>
      </c>
      <c r="H139" s="209">
        <v>54.281</v>
      </c>
      <c r="I139" s="210"/>
      <c r="J139" s="211">
        <f>ROUND(I139*H139,2)</f>
        <v>0</v>
      </c>
      <c r="K139" s="212"/>
      <c r="L139" s="40"/>
      <c r="M139" s="213" t="s">
        <v>1</v>
      </c>
      <c r="N139" s="214" t="s">
        <v>40</v>
      </c>
      <c r="O139" s="72"/>
      <c r="P139" s="215">
        <f>O139*H139</f>
        <v>0</v>
      </c>
      <c r="Q139" s="215">
        <v>0</v>
      </c>
      <c r="R139" s="215">
        <f>Q139*H139</f>
        <v>0</v>
      </c>
      <c r="S139" s="215">
        <v>0.0255</v>
      </c>
      <c r="T139" s="216">
        <f>S139*H139</f>
        <v>1.3841655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17" t="s">
        <v>160</v>
      </c>
      <c r="AT139" s="217" t="s">
        <v>156</v>
      </c>
      <c r="AU139" s="217" t="s">
        <v>85</v>
      </c>
      <c r="AY139" s="18" t="s">
        <v>153</v>
      </c>
      <c r="BE139" s="218">
        <f>IF(N139="základní",J139,0)</f>
        <v>0</v>
      </c>
      <c r="BF139" s="218">
        <f>IF(N139="snížená",J139,0)</f>
        <v>0</v>
      </c>
      <c r="BG139" s="218">
        <f>IF(N139="zákl. přenesená",J139,0)</f>
        <v>0</v>
      </c>
      <c r="BH139" s="218">
        <f>IF(N139="sníž. přenesená",J139,0)</f>
        <v>0</v>
      </c>
      <c r="BI139" s="218">
        <f>IF(N139="nulová",J139,0)</f>
        <v>0</v>
      </c>
      <c r="BJ139" s="18" t="s">
        <v>83</v>
      </c>
      <c r="BK139" s="218">
        <f>ROUND(I139*H139,2)</f>
        <v>0</v>
      </c>
      <c r="BL139" s="18" t="s">
        <v>160</v>
      </c>
      <c r="BM139" s="217" t="s">
        <v>1540</v>
      </c>
    </row>
    <row r="140" spans="2:51" s="13" customFormat="1" ht="12">
      <c r="B140" s="219"/>
      <c r="C140" s="220"/>
      <c r="D140" s="221" t="s">
        <v>162</v>
      </c>
      <c r="E140" s="222" t="s">
        <v>1</v>
      </c>
      <c r="F140" s="223" t="s">
        <v>1541</v>
      </c>
      <c r="G140" s="220"/>
      <c r="H140" s="222" t="s">
        <v>1</v>
      </c>
      <c r="I140" s="224"/>
      <c r="J140" s="220"/>
      <c r="K140" s="220"/>
      <c r="L140" s="225"/>
      <c r="M140" s="226"/>
      <c r="N140" s="227"/>
      <c r="O140" s="227"/>
      <c r="P140" s="227"/>
      <c r="Q140" s="227"/>
      <c r="R140" s="227"/>
      <c r="S140" s="227"/>
      <c r="T140" s="228"/>
      <c r="AT140" s="229" t="s">
        <v>162</v>
      </c>
      <c r="AU140" s="229" t="s">
        <v>85</v>
      </c>
      <c r="AV140" s="13" t="s">
        <v>83</v>
      </c>
      <c r="AW140" s="13" t="s">
        <v>31</v>
      </c>
      <c r="AX140" s="13" t="s">
        <v>75</v>
      </c>
      <c r="AY140" s="229" t="s">
        <v>153</v>
      </c>
    </row>
    <row r="141" spans="2:51" s="14" customFormat="1" ht="12">
      <c r="B141" s="230"/>
      <c r="C141" s="231"/>
      <c r="D141" s="221" t="s">
        <v>162</v>
      </c>
      <c r="E141" s="232" t="s">
        <v>1</v>
      </c>
      <c r="F141" s="233" t="s">
        <v>1542</v>
      </c>
      <c r="G141" s="231"/>
      <c r="H141" s="234">
        <v>16.95</v>
      </c>
      <c r="I141" s="235"/>
      <c r="J141" s="231"/>
      <c r="K141" s="231"/>
      <c r="L141" s="236"/>
      <c r="M141" s="237"/>
      <c r="N141" s="238"/>
      <c r="O141" s="238"/>
      <c r="P141" s="238"/>
      <c r="Q141" s="238"/>
      <c r="R141" s="238"/>
      <c r="S141" s="238"/>
      <c r="T141" s="239"/>
      <c r="AT141" s="240" t="s">
        <v>162</v>
      </c>
      <c r="AU141" s="240" t="s">
        <v>85</v>
      </c>
      <c r="AV141" s="14" t="s">
        <v>85</v>
      </c>
      <c r="AW141" s="14" t="s">
        <v>31</v>
      </c>
      <c r="AX141" s="14" t="s">
        <v>75</v>
      </c>
      <c r="AY141" s="240" t="s">
        <v>153</v>
      </c>
    </row>
    <row r="142" spans="2:51" s="16" customFormat="1" ht="12">
      <c r="B142" s="252"/>
      <c r="C142" s="253"/>
      <c r="D142" s="221" t="s">
        <v>162</v>
      </c>
      <c r="E142" s="254" t="s">
        <v>1</v>
      </c>
      <c r="F142" s="255" t="s">
        <v>286</v>
      </c>
      <c r="G142" s="253"/>
      <c r="H142" s="256">
        <v>16.95</v>
      </c>
      <c r="I142" s="257"/>
      <c r="J142" s="253"/>
      <c r="K142" s="253"/>
      <c r="L142" s="258"/>
      <c r="M142" s="259"/>
      <c r="N142" s="260"/>
      <c r="O142" s="260"/>
      <c r="P142" s="260"/>
      <c r="Q142" s="260"/>
      <c r="R142" s="260"/>
      <c r="S142" s="260"/>
      <c r="T142" s="261"/>
      <c r="AT142" s="262" t="s">
        <v>162</v>
      </c>
      <c r="AU142" s="262" t="s">
        <v>85</v>
      </c>
      <c r="AV142" s="16" t="s">
        <v>154</v>
      </c>
      <c r="AW142" s="16" t="s">
        <v>31</v>
      </c>
      <c r="AX142" s="16" t="s">
        <v>75</v>
      </c>
      <c r="AY142" s="262" t="s">
        <v>153</v>
      </c>
    </row>
    <row r="143" spans="2:51" s="13" customFormat="1" ht="12">
      <c r="B143" s="219"/>
      <c r="C143" s="220"/>
      <c r="D143" s="221" t="s">
        <v>162</v>
      </c>
      <c r="E143" s="222" t="s">
        <v>1</v>
      </c>
      <c r="F143" s="223" t="s">
        <v>1543</v>
      </c>
      <c r="G143" s="220"/>
      <c r="H143" s="222" t="s">
        <v>1</v>
      </c>
      <c r="I143" s="224"/>
      <c r="J143" s="220"/>
      <c r="K143" s="220"/>
      <c r="L143" s="225"/>
      <c r="M143" s="226"/>
      <c r="N143" s="227"/>
      <c r="O143" s="227"/>
      <c r="P143" s="227"/>
      <c r="Q143" s="227"/>
      <c r="R143" s="227"/>
      <c r="S143" s="227"/>
      <c r="T143" s="228"/>
      <c r="AT143" s="229" t="s">
        <v>162</v>
      </c>
      <c r="AU143" s="229" t="s">
        <v>85</v>
      </c>
      <c r="AV143" s="13" t="s">
        <v>83</v>
      </c>
      <c r="AW143" s="13" t="s">
        <v>31</v>
      </c>
      <c r="AX143" s="13" t="s">
        <v>75</v>
      </c>
      <c r="AY143" s="229" t="s">
        <v>153</v>
      </c>
    </row>
    <row r="144" spans="2:51" s="14" customFormat="1" ht="12">
      <c r="B144" s="230"/>
      <c r="C144" s="231"/>
      <c r="D144" s="221" t="s">
        <v>162</v>
      </c>
      <c r="E144" s="232" t="s">
        <v>1</v>
      </c>
      <c r="F144" s="233" t="s">
        <v>1544</v>
      </c>
      <c r="G144" s="231"/>
      <c r="H144" s="234">
        <v>16.125</v>
      </c>
      <c r="I144" s="235"/>
      <c r="J144" s="231"/>
      <c r="K144" s="231"/>
      <c r="L144" s="236"/>
      <c r="M144" s="237"/>
      <c r="N144" s="238"/>
      <c r="O144" s="238"/>
      <c r="P144" s="238"/>
      <c r="Q144" s="238"/>
      <c r="R144" s="238"/>
      <c r="S144" s="238"/>
      <c r="T144" s="239"/>
      <c r="AT144" s="240" t="s">
        <v>162</v>
      </c>
      <c r="AU144" s="240" t="s">
        <v>85</v>
      </c>
      <c r="AV144" s="14" t="s">
        <v>85</v>
      </c>
      <c r="AW144" s="14" t="s">
        <v>31</v>
      </c>
      <c r="AX144" s="14" t="s">
        <v>75</v>
      </c>
      <c r="AY144" s="240" t="s">
        <v>153</v>
      </c>
    </row>
    <row r="145" spans="2:51" s="14" customFormat="1" ht="12">
      <c r="B145" s="230"/>
      <c r="C145" s="231"/>
      <c r="D145" s="221" t="s">
        <v>162</v>
      </c>
      <c r="E145" s="232" t="s">
        <v>1</v>
      </c>
      <c r="F145" s="233" t="s">
        <v>1545</v>
      </c>
      <c r="G145" s="231"/>
      <c r="H145" s="234">
        <v>6.946</v>
      </c>
      <c r="I145" s="235"/>
      <c r="J145" s="231"/>
      <c r="K145" s="231"/>
      <c r="L145" s="236"/>
      <c r="M145" s="237"/>
      <c r="N145" s="238"/>
      <c r="O145" s="238"/>
      <c r="P145" s="238"/>
      <c r="Q145" s="238"/>
      <c r="R145" s="238"/>
      <c r="S145" s="238"/>
      <c r="T145" s="239"/>
      <c r="AT145" s="240" t="s">
        <v>162</v>
      </c>
      <c r="AU145" s="240" t="s">
        <v>85</v>
      </c>
      <c r="AV145" s="14" t="s">
        <v>85</v>
      </c>
      <c r="AW145" s="14" t="s">
        <v>31</v>
      </c>
      <c r="AX145" s="14" t="s">
        <v>75</v>
      </c>
      <c r="AY145" s="240" t="s">
        <v>153</v>
      </c>
    </row>
    <row r="146" spans="2:51" s="16" customFormat="1" ht="12">
      <c r="B146" s="252"/>
      <c r="C146" s="253"/>
      <c r="D146" s="221" t="s">
        <v>162</v>
      </c>
      <c r="E146" s="254" t="s">
        <v>1</v>
      </c>
      <c r="F146" s="255" t="s">
        <v>286</v>
      </c>
      <c r="G146" s="253"/>
      <c r="H146" s="256">
        <v>23.071</v>
      </c>
      <c r="I146" s="257"/>
      <c r="J146" s="253"/>
      <c r="K146" s="253"/>
      <c r="L146" s="258"/>
      <c r="M146" s="259"/>
      <c r="N146" s="260"/>
      <c r="O146" s="260"/>
      <c r="P146" s="260"/>
      <c r="Q146" s="260"/>
      <c r="R146" s="260"/>
      <c r="S146" s="260"/>
      <c r="T146" s="261"/>
      <c r="AT146" s="262" t="s">
        <v>162</v>
      </c>
      <c r="AU146" s="262" t="s">
        <v>85</v>
      </c>
      <c r="AV146" s="16" t="s">
        <v>154</v>
      </c>
      <c r="AW146" s="16" t="s">
        <v>31</v>
      </c>
      <c r="AX146" s="16" t="s">
        <v>75</v>
      </c>
      <c r="AY146" s="262" t="s">
        <v>153</v>
      </c>
    </row>
    <row r="147" spans="2:51" s="13" customFormat="1" ht="12">
      <c r="B147" s="219"/>
      <c r="C147" s="220"/>
      <c r="D147" s="221" t="s">
        <v>162</v>
      </c>
      <c r="E147" s="222" t="s">
        <v>1</v>
      </c>
      <c r="F147" s="223" t="s">
        <v>1546</v>
      </c>
      <c r="G147" s="220"/>
      <c r="H147" s="222" t="s">
        <v>1</v>
      </c>
      <c r="I147" s="224"/>
      <c r="J147" s="220"/>
      <c r="K147" s="220"/>
      <c r="L147" s="225"/>
      <c r="M147" s="226"/>
      <c r="N147" s="227"/>
      <c r="O147" s="227"/>
      <c r="P147" s="227"/>
      <c r="Q147" s="227"/>
      <c r="R147" s="227"/>
      <c r="S147" s="227"/>
      <c r="T147" s="228"/>
      <c r="AT147" s="229" t="s">
        <v>162</v>
      </c>
      <c r="AU147" s="229" t="s">
        <v>85</v>
      </c>
      <c r="AV147" s="13" t="s">
        <v>83</v>
      </c>
      <c r="AW147" s="13" t="s">
        <v>31</v>
      </c>
      <c r="AX147" s="13" t="s">
        <v>75</v>
      </c>
      <c r="AY147" s="229" t="s">
        <v>153</v>
      </c>
    </row>
    <row r="148" spans="2:51" s="14" customFormat="1" ht="12">
      <c r="B148" s="230"/>
      <c r="C148" s="231"/>
      <c r="D148" s="221" t="s">
        <v>162</v>
      </c>
      <c r="E148" s="232" t="s">
        <v>1</v>
      </c>
      <c r="F148" s="233" t="s">
        <v>1547</v>
      </c>
      <c r="G148" s="231"/>
      <c r="H148" s="234">
        <v>14.26</v>
      </c>
      <c r="I148" s="235"/>
      <c r="J148" s="231"/>
      <c r="K148" s="231"/>
      <c r="L148" s="236"/>
      <c r="M148" s="237"/>
      <c r="N148" s="238"/>
      <c r="O148" s="238"/>
      <c r="P148" s="238"/>
      <c r="Q148" s="238"/>
      <c r="R148" s="238"/>
      <c r="S148" s="238"/>
      <c r="T148" s="239"/>
      <c r="AT148" s="240" t="s">
        <v>162</v>
      </c>
      <c r="AU148" s="240" t="s">
        <v>85</v>
      </c>
      <c r="AV148" s="14" t="s">
        <v>85</v>
      </c>
      <c r="AW148" s="14" t="s">
        <v>31</v>
      </c>
      <c r="AX148" s="14" t="s">
        <v>75</v>
      </c>
      <c r="AY148" s="240" t="s">
        <v>153</v>
      </c>
    </row>
    <row r="149" spans="2:51" s="16" customFormat="1" ht="12">
      <c r="B149" s="252"/>
      <c r="C149" s="253"/>
      <c r="D149" s="221" t="s">
        <v>162</v>
      </c>
      <c r="E149" s="254" t="s">
        <v>1</v>
      </c>
      <c r="F149" s="255" t="s">
        <v>286</v>
      </c>
      <c r="G149" s="253"/>
      <c r="H149" s="256">
        <v>14.26</v>
      </c>
      <c r="I149" s="257"/>
      <c r="J149" s="253"/>
      <c r="K149" s="253"/>
      <c r="L149" s="258"/>
      <c r="M149" s="259"/>
      <c r="N149" s="260"/>
      <c r="O149" s="260"/>
      <c r="P149" s="260"/>
      <c r="Q149" s="260"/>
      <c r="R149" s="260"/>
      <c r="S149" s="260"/>
      <c r="T149" s="261"/>
      <c r="AT149" s="262" t="s">
        <v>162</v>
      </c>
      <c r="AU149" s="262" t="s">
        <v>85</v>
      </c>
      <c r="AV149" s="16" t="s">
        <v>154</v>
      </c>
      <c r="AW149" s="16" t="s">
        <v>31</v>
      </c>
      <c r="AX149" s="16" t="s">
        <v>75</v>
      </c>
      <c r="AY149" s="262" t="s">
        <v>153</v>
      </c>
    </row>
    <row r="150" spans="2:51" s="15" customFormat="1" ht="12">
      <c r="B150" s="241"/>
      <c r="C150" s="242"/>
      <c r="D150" s="221" t="s">
        <v>162</v>
      </c>
      <c r="E150" s="243" t="s">
        <v>1</v>
      </c>
      <c r="F150" s="244" t="s">
        <v>169</v>
      </c>
      <c r="G150" s="242"/>
      <c r="H150" s="245">
        <v>54.281</v>
      </c>
      <c r="I150" s="246"/>
      <c r="J150" s="242"/>
      <c r="K150" s="242"/>
      <c r="L150" s="247"/>
      <c r="M150" s="248"/>
      <c r="N150" s="249"/>
      <c r="O150" s="249"/>
      <c r="P150" s="249"/>
      <c r="Q150" s="249"/>
      <c r="R150" s="249"/>
      <c r="S150" s="249"/>
      <c r="T150" s="250"/>
      <c r="AT150" s="251" t="s">
        <v>162</v>
      </c>
      <c r="AU150" s="251" t="s">
        <v>85</v>
      </c>
      <c r="AV150" s="15" t="s">
        <v>160</v>
      </c>
      <c r="AW150" s="15" t="s">
        <v>31</v>
      </c>
      <c r="AX150" s="15" t="s">
        <v>83</v>
      </c>
      <c r="AY150" s="251" t="s">
        <v>153</v>
      </c>
    </row>
    <row r="151" spans="1:65" s="2" customFormat="1" ht="55.5" customHeight="1">
      <c r="A151" s="35"/>
      <c r="B151" s="36"/>
      <c r="C151" s="205" t="s">
        <v>154</v>
      </c>
      <c r="D151" s="205" t="s">
        <v>156</v>
      </c>
      <c r="E151" s="206" t="s">
        <v>1548</v>
      </c>
      <c r="F151" s="207" t="s">
        <v>1549</v>
      </c>
      <c r="G151" s="208" t="s">
        <v>187</v>
      </c>
      <c r="H151" s="209">
        <v>114.757</v>
      </c>
      <c r="I151" s="210"/>
      <c r="J151" s="211">
        <f>ROUND(I151*H151,2)</f>
        <v>0</v>
      </c>
      <c r="K151" s="212"/>
      <c r="L151" s="40"/>
      <c r="M151" s="213" t="s">
        <v>1</v>
      </c>
      <c r="N151" s="214" t="s">
        <v>40</v>
      </c>
      <c r="O151" s="72"/>
      <c r="P151" s="215">
        <f>O151*H151</f>
        <v>0</v>
      </c>
      <c r="Q151" s="215">
        <v>0</v>
      </c>
      <c r="R151" s="215">
        <f>Q151*H151</f>
        <v>0</v>
      </c>
      <c r="S151" s="215">
        <v>0.026</v>
      </c>
      <c r="T151" s="216">
        <f>S151*H151</f>
        <v>2.983682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17" t="s">
        <v>160</v>
      </c>
      <c r="AT151" s="217" t="s">
        <v>156</v>
      </c>
      <c r="AU151" s="217" t="s">
        <v>85</v>
      </c>
      <c r="AY151" s="18" t="s">
        <v>153</v>
      </c>
      <c r="BE151" s="218">
        <f>IF(N151="základní",J151,0)</f>
        <v>0</v>
      </c>
      <c r="BF151" s="218">
        <f>IF(N151="snížená",J151,0)</f>
        <v>0</v>
      </c>
      <c r="BG151" s="218">
        <f>IF(N151="zákl. přenesená",J151,0)</f>
        <v>0</v>
      </c>
      <c r="BH151" s="218">
        <f>IF(N151="sníž. přenesená",J151,0)</f>
        <v>0</v>
      </c>
      <c r="BI151" s="218">
        <f>IF(N151="nulová",J151,0)</f>
        <v>0</v>
      </c>
      <c r="BJ151" s="18" t="s">
        <v>83</v>
      </c>
      <c r="BK151" s="218">
        <f>ROUND(I151*H151,2)</f>
        <v>0</v>
      </c>
      <c r="BL151" s="18" t="s">
        <v>160</v>
      </c>
      <c r="BM151" s="217" t="s">
        <v>1550</v>
      </c>
    </row>
    <row r="152" spans="2:51" s="13" customFormat="1" ht="12">
      <c r="B152" s="219"/>
      <c r="C152" s="220"/>
      <c r="D152" s="221" t="s">
        <v>162</v>
      </c>
      <c r="E152" s="222" t="s">
        <v>1</v>
      </c>
      <c r="F152" s="223" t="s">
        <v>1551</v>
      </c>
      <c r="G152" s="220"/>
      <c r="H152" s="222" t="s">
        <v>1</v>
      </c>
      <c r="I152" s="224"/>
      <c r="J152" s="220"/>
      <c r="K152" s="220"/>
      <c r="L152" s="225"/>
      <c r="M152" s="226"/>
      <c r="N152" s="227"/>
      <c r="O152" s="227"/>
      <c r="P152" s="227"/>
      <c r="Q152" s="227"/>
      <c r="R152" s="227"/>
      <c r="S152" s="227"/>
      <c r="T152" s="228"/>
      <c r="AT152" s="229" t="s">
        <v>162</v>
      </c>
      <c r="AU152" s="229" t="s">
        <v>85</v>
      </c>
      <c r="AV152" s="13" t="s">
        <v>83</v>
      </c>
      <c r="AW152" s="13" t="s">
        <v>31</v>
      </c>
      <c r="AX152" s="13" t="s">
        <v>75</v>
      </c>
      <c r="AY152" s="229" t="s">
        <v>153</v>
      </c>
    </row>
    <row r="153" spans="2:51" s="14" customFormat="1" ht="12">
      <c r="B153" s="230"/>
      <c r="C153" s="231"/>
      <c r="D153" s="221" t="s">
        <v>162</v>
      </c>
      <c r="E153" s="232" t="s">
        <v>1</v>
      </c>
      <c r="F153" s="233" t="s">
        <v>1552</v>
      </c>
      <c r="G153" s="231"/>
      <c r="H153" s="234">
        <v>68.15</v>
      </c>
      <c r="I153" s="235"/>
      <c r="J153" s="231"/>
      <c r="K153" s="231"/>
      <c r="L153" s="236"/>
      <c r="M153" s="237"/>
      <c r="N153" s="238"/>
      <c r="O153" s="238"/>
      <c r="P153" s="238"/>
      <c r="Q153" s="238"/>
      <c r="R153" s="238"/>
      <c r="S153" s="238"/>
      <c r="T153" s="239"/>
      <c r="AT153" s="240" t="s">
        <v>162</v>
      </c>
      <c r="AU153" s="240" t="s">
        <v>85</v>
      </c>
      <c r="AV153" s="14" t="s">
        <v>85</v>
      </c>
      <c r="AW153" s="14" t="s">
        <v>31</v>
      </c>
      <c r="AX153" s="14" t="s">
        <v>75</v>
      </c>
      <c r="AY153" s="240" t="s">
        <v>153</v>
      </c>
    </row>
    <row r="154" spans="2:51" s="16" customFormat="1" ht="12">
      <c r="B154" s="252"/>
      <c r="C154" s="253"/>
      <c r="D154" s="221" t="s">
        <v>162</v>
      </c>
      <c r="E154" s="254" t="s">
        <v>1</v>
      </c>
      <c r="F154" s="255" t="s">
        <v>286</v>
      </c>
      <c r="G154" s="253"/>
      <c r="H154" s="256">
        <v>68.15</v>
      </c>
      <c r="I154" s="257"/>
      <c r="J154" s="253"/>
      <c r="K154" s="253"/>
      <c r="L154" s="258"/>
      <c r="M154" s="259"/>
      <c r="N154" s="260"/>
      <c r="O154" s="260"/>
      <c r="P154" s="260"/>
      <c r="Q154" s="260"/>
      <c r="R154" s="260"/>
      <c r="S154" s="260"/>
      <c r="T154" s="261"/>
      <c r="AT154" s="262" t="s">
        <v>162</v>
      </c>
      <c r="AU154" s="262" t="s">
        <v>85</v>
      </c>
      <c r="AV154" s="16" t="s">
        <v>154</v>
      </c>
      <c r="AW154" s="16" t="s">
        <v>31</v>
      </c>
      <c r="AX154" s="16" t="s">
        <v>75</v>
      </c>
      <c r="AY154" s="262" t="s">
        <v>153</v>
      </c>
    </row>
    <row r="155" spans="2:51" s="13" customFormat="1" ht="12">
      <c r="B155" s="219"/>
      <c r="C155" s="220"/>
      <c r="D155" s="221" t="s">
        <v>162</v>
      </c>
      <c r="E155" s="222" t="s">
        <v>1</v>
      </c>
      <c r="F155" s="223" t="s">
        <v>1553</v>
      </c>
      <c r="G155" s="220"/>
      <c r="H155" s="222" t="s">
        <v>1</v>
      </c>
      <c r="I155" s="224"/>
      <c r="J155" s="220"/>
      <c r="K155" s="220"/>
      <c r="L155" s="225"/>
      <c r="M155" s="226"/>
      <c r="N155" s="227"/>
      <c r="O155" s="227"/>
      <c r="P155" s="227"/>
      <c r="Q155" s="227"/>
      <c r="R155" s="227"/>
      <c r="S155" s="227"/>
      <c r="T155" s="228"/>
      <c r="AT155" s="229" t="s">
        <v>162</v>
      </c>
      <c r="AU155" s="229" t="s">
        <v>85</v>
      </c>
      <c r="AV155" s="13" t="s">
        <v>83</v>
      </c>
      <c r="AW155" s="13" t="s">
        <v>31</v>
      </c>
      <c r="AX155" s="13" t="s">
        <v>75</v>
      </c>
      <c r="AY155" s="229" t="s">
        <v>153</v>
      </c>
    </row>
    <row r="156" spans="2:51" s="14" customFormat="1" ht="12">
      <c r="B156" s="230"/>
      <c r="C156" s="231"/>
      <c r="D156" s="221" t="s">
        <v>162</v>
      </c>
      <c r="E156" s="232" t="s">
        <v>1</v>
      </c>
      <c r="F156" s="233" t="s">
        <v>1554</v>
      </c>
      <c r="G156" s="231"/>
      <c r="H156" s="234">
        <v>14.4</v>
      </c>
      <c r="I156" s="235"/>
      <c r="J156" s="231"/>
      <c r="K156" s="231"/>
      <c r="L156" s="236"/>
      <c r="M156" s="237"/>
      <c r="N156" s="238"/>
      <c r="O156" s="238"/>
      <c r="P156" s="238"/>
      <c r="Q156" s="238"/>
      <c r="R156" s="238"/>
      <c r="S156" s="238"/>
      <c r="T156" s="239"/>
      <c r="AT156" s="240" t="s">
        <v>162</v>
      </c>
      <c r="AU156" s="240" t="s">
        <v>85</v>
      </c>
      <c r="AV156" s="14" t="s">
        <v>85</v>
      </c>
      <c r="AW156" s="14" t="s">
        <v>31</v>
      </c>
      <c r="AX156" s="14" t="s">
        <v>75</v>
      </c>
      <c r="AY156" s="240" t="s">
        <v>153</v>
      </c>
    </row>
    <row r="157" spans="2:51" s="14" customFormat="1" ht="12">
      <c r="B157" s="230"/>
      <c r="C157" s="231"/>
      <c r="D157" s="221" t="s">
        <v>162</v>
      </c>
      <c r="E157" s="232" t="s">
        <v>1</v>
      </c>
      <c r="F157" s="233" t="s">
        <v>1555</v>
      </c>
      <c r="G157" s="231"/>
      <c r="H157" s="234">
        <v>28.607</v>
      </c>
      <c r="I157" s="235"/>
      <c r="J157" s="231"/>
      <c r="K157" s="231"/>
      <c r="L157" s="236"/>
      <c r="M157" s="237"/>
      <c r="N157" s="238"/>
      <c r="O157" s="238"/>
      <c r="P157" s="238"/>
      <c r="Q157" s="238"/>
      <c r="R157" s="238"/>
      <c r="S157" s="238"/>
      <c r="T157" s="239"/>
      <c r="AT157" s="240" t="s">
        <v>162</v>
      </c>
      <c r="AU157" s="240" t="s">
        <v>85</v>
      </c>
      <c r="AV157" s="14" t="s">
        <v>85</v>
      </c>
      <c r="AW157" s="14" t="s">
        <v>31</v>
      </c>
      <c r="AX157" s="14" t="s">
        <v>75</v>
      </c>
      <c r="AY157" s="240" t="s">
        <v>153</v>
      </c>
    </row>
    <row r="158" spans="2:51" s="14" customFormat="1" ht="12">
      <c r="B158" s="230"/>
      <c r="C158" s="231"/>
      <c r="D158" s="221" t="s">
        <v>162</v>
      </c>
      <c r="E158" s="232" t="s">
        <v>1</v>
      </c>
      <c r="F158" s="233" t="s">
        <v>1556</v>
      </c>
      <c r="G158" s="231"/>
      <c r="H158" s="234">
        <v>3.6</v>
      </c>
      <c r="I158" s="235"/>
      <c r="J158" s="231"/>
      <c r="K158" s="231"/>
      <c r="L158" s="236"/>
      <c r="M158" s="237"/>
      <c r="N158" s="238"/>
      <c r="O158" s="238"/>
      <c r="P158" s="238"/>
      <c r="Q158" s="238"/>
      <c r="R158" s="238"/>
      <c r="S158" s="238"/>
      <c r="T158" s="239"/>
      <c r="AT158" s="240" t="s">
        <v>162</v>
      </c>
      <c r="AU158" s="240" t="s">
        <v>85</v>
      </c>
      <c r="AV158" s="14" t="s">
        <v>85</v>
      </c>
      <c r="AW158" s="14" t="s">
        <v>31</v>
      </c>
      <c r="AX158" s="14" t="s">
        <v>75</v>
      </c>
      <c r="AY158" s="240" t="s">
        <v>153</v>
      </c>
    </row>
    <row r="159" spans="2:51" s="16" customFormat="1" ht="12">
      <c r="B159" s="252"/>
      <c r="C159" s="253"/>
      <c r="D159" s="221" t="s">
        <v>162</v>
      </c>
      <c r="E159" s="254" t="s">
        <v>1</v>
      </c>
      <c r="F159" s="255" t="s">
        <v>286</v>
      </c>
      <c r="G159" s="253"/>
      <c r="H159" s="256">
        <v>46.607</v>
      </c>
      <c r="I159" s="257"/>
      <c r="J159" s="253"/>
      <c r="K159" s="253"/>
      <c r="L159" s="258"/>
      <c r="M159" s="259"/>
      <c r="N159" s="260"/>
      <c r="O159" s="260"/>
      <c r="P159" s="260"/>
      <c r="Q159" s="260"/>
      <c r="R159" s="260"/>
      <c r="S159" s="260"/>
      <c r="T159" s="261"/>
      <c r="AT159" s="262" t="s">
        <v>162</v>
      </c>
      <c r="AU159" s="262" t="s">
        <v>85</v>
      </c>
      <c r="AV159" s="16" t="s">
        <v>154</v>
      </c>
      <c r="AW159" s="16" t="s">
        <v>31</v>
      </c>
      <c r="AX159" s="16" t="s">
        <v>75</v>
      </c>
      <c r="AY159" s="262" t="s">
        <v>153</v>
      </c>
    </row>
    <row r="160" spans="2:51" s="15" customFormat="1" ht="12">
      <c r="B160" s="241"/>
      <c r="C160" s="242"/>
      <c r="D160" s="221" t="s">
        <v>162</v>
      </c>
      <c r="E160" s="243" t="s">
        <v>1</v>
      </c>
      <c r="F160" s="244" t="s">
        <v>169</v>
      </c>
      <c r="G160" s="242"/>
      <c r="H160" s="245">
        <v>114.757</v>
      </c>
      <c r="I160" s="246"/>
      <c r="J160" s="242"/>
      <c r="K160" s="242"/>
      <c r="L160" s="247"/>
      <c r="M160" s="248"/>
      <c r="N160" s="249"/>
      <c r="O160" s="249"/>
      <c r="P160" s="249"/>
      <c r="Q160" s="249"/>
      <c r="R160" s="249"/>
      <c r="S160" s="249"/>
      <c r="T160" s="250"/>
      <c r="AT160" s="251" t="s">
        <v>162</v>
      </c>
      <c r="AU160" s="251" t="s">
        <v>85</v>
      </c>
      <c r="AV160" s="15" t="s">
        <v>160</v>
      </c>
      <c r="AW160" s="15" t="s">
        <v>31</v>
      </c>
      <c r="AX160" s="15" t="s">
        <v>83</v>
      </c>
      <c r="AY160" s="251" t="s">
        <v>153</v>
      </c>
    </row>
    <row r="161" spans="1:65" s="2" customFormat="1" ht="44.25" customHeight="1">
      <c r="A161" s="35"/>
      <c r="B161" s="36"/>
      <c r="C161" s="205" t="s">
        <v>160</v>
      </c>
      <c r="D161" s="205" t="s">
        <v>156</v>
      </c>
      <c r="E161" s="206" t="s">
        <v>1557</v>
      </c>
      <c r="F161" s="207" t="s">
        <v>1558</v>
      </c>
      <c r="G161" s="208" t="s">
        <v>187</v>
      </c>
      <c r="H161" s="209">
        <v>177.438</v>
      </c>
      <c r="I161" s="210"/>
      <c r="J161" s="211">
        <f>ROUND(I161*H161,2)</f>
        <v>0</v>
      </c>
      <c r="K161" s="212"/>
      <c r="L161" s="40"/>
      <c r="M161" s="213" t="s">
        <v>1</v>
      </c>
      <c r="N161" s="214" t="s">
        <v>40</v>
      </c>
      <c r="O161" s="72"/>
      <c r="P161" s="215">
        <f>O161*H161</f>
        <v>0</v>
      </c>
      <c r="Q161" s="215">
        <v>0</v>
      </c>
      <c r="R161" s="215">
        <f>Q161*H161</f>
        <v>0</v>
      </c>
      <c r="S161" s="215">
        <v>0.29</v>
      </c>
      <c r="T161" s="216">
        <f>S161*H161</f>
        <v>51.45701999999999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17" t="s">
        <v>160</v>
      </c>
      <c r="AT161" s="217" t="s">
        <v>156</v>
      </c>
      <c r="AU161" s="217" t="s">
        <v>85</v>
      </c>
      <c r="AY161" s="18" t="s">
        <v>153</v>
      </c>
      <c r="BE161" s="218">
        <f>IF(N161="základní",J161,0)</f>
        <v>0</v>
      </c>
      <c r="BF161" s="218">
        <f>IF(N161="snížená",J161,0)</f>
        <v>0</v>
      </c>
      <c r="BG161" s="218">
        <f>IF(N161="zákl. přenesená",J161,0)</f>
        <v>0</v>
      </c>
      <c r="BH161" s="218">
        <f>IF(N161="sníž. přenesená",J161,0)</f>
        <v>0</v>
      </c>
      <c r="BI161" s="218">
        <f>IF(N161="nulová",J161,0)</f>
        <v>0</v>
      </c>
      <c r="BJ161" s="18" t="s">
        <v>83</v>
      </c>
      <c r="BK161" s="218">
        <f>ROUND(I161*H161,2)</f>
        <v>0</v>
      </c>
      <c r="BL161" s="18" t="s">
        <v>160</v>
      </c>
      <c r="BM161" s="217" t="s">
        <v>1559</v>
      </c>
    </row>
    <row r="162" spans="2:51" s="14" customFormat="1" ht="12">
      <c r="B162" s="230"/>
      <c r="C162" s="231"/>
      <c r="D162" s="221" t="s">
        <v>162</v>
      </c>
      <c r="E162" s="232" t="s">
        <v>1</v>
      </c>
      <c r="F162" s="233" t="s">
        <v>1560</v>
      </c>
      <c r="G162" s="231"/>
      <c r="H162" s="234">
        <v>54.281</v>
      </c>
      <c r="I162" s="235"/>
      <c r="J162" s="231"/>
      <c r="K162" s="231"/>
      <c r="L162" s="236"/>
      <c r="M162" s="237"/>
      <c r="N162" s="238"/>
      <c r="O162" s="238"/>
      <c r="P162" s="238"/>
      <c r="Q162" s="238"/>
      <c r="R162" s="238"/>
      <c r="S162" s="238"/>
      <c r="T162" s="239"/>
      <c r="AT162" s="240" t="s">
        <v>162</v>
      </c>
      <c r="AU162" s="240" t="s">
        <v>85</v>
      </c>
      <c r="AV162" s="14" t="s">
        <v>85</v>
      </c>
      <c r="AW162" s="14" t="s">
        <v>31</v>
      </c>
      <c r="AX162" s="14" t="s">
        <v>75</v>
      </c>
      <c r="AY162" s="240" t="s">
        <v>153</v>
      </c>
    </row>
    <row r="163" spans="2:51" s="14" customFormat="1" ht="12">
      <c r="B163" s="230"/>
      <c r="C163" s="231"/>
      <c r="D163" s="221" t="s">
        <v>162</v>
      </c>
      <c r="E163" s="232" t="s">
        <v>1</v>
      </c>
      <c r="F163" s="233" t="s">
        <v>1561</v>
      </c>
      <c r="G163" s="231"/>
      <c r="H163" s="234">
        <v>114.757</v>
      </c>
      <c r="I163" s="235"/>
      <c r="J163" s="231"/>
      <c r="K163" s="231"/>
      <c r="L163" s="236"/>
      <c r="M163" s="237"/>
      <c r="N163" s="238"/>
      <c r="O163" s="238"/>
      <c r="P163" s="238"/>
      <c r="Q163" s="238"/>
      <c r="R163" s="238"/>
      <c r="S163" s="238"/>
      <c r="T163" s="239"/>
      <c r="AT163" s="240" t="s">
        <v>162</v>
      </c>
      <c r="AU163" s="240" t="s">
        <v>85</v>
      </c>
      <c r="AV163" s="14" t="s">
        <v>85</v>
      </c>
      <c r="AW163" s="14" t="s">
        <v>31</v>
      </c>
      <c r="AX163" s="14" t="s">
        <v>75</v>
      </c>
      <c r="AY163" s="240" t="s">
        <v>153</v>
      </c>
    </row>
    <row r="164" spans="2:51" s="14" customFormat="1" ht="12">
      <c r="B164" s="230"/>
      <c r="C164" s="231"/>
      <c r="D164" s="221" t="s">
        <v>162</v>
      </c>
      <c r="E164" s="232" t="s">
        <v>1</v>
      </c>
      <c r="F164" s="233" t="s">
        <v>1562</v>
      </c>
      <c r="G164" s="231"/>
      <c r="H164" s="234">
        <v>8.4</v>
      </c>
      <c r="I164" s="235"/>
      <c r="J164" s="231"/>
      <c r="K164" s="231"/>
      <c r="L164" s="236"/>
      <c r="M164" s="237"/>
      <c r="N164" s="238"/>
      <c r="O164" s="238"/>
      <c r="P164" s="238"/>
      <c r="Q164" s="238"/>
      <c r="R164" s="238"/>
      <c r="S164" s="238"/>
      <c r="T164" s="239"/>
      <c r="AT164" s="240" t="s">
        <v>162</v>
      </c>
      <c r="AU164" s="240" t="s">
        <v>85</v>
      </c>
      <c r="AV164" s="14" t="s">
        <v>85</v>
      </c>
      <c r="AW164" s="14" t="s">
        <v>31</v>
      </c>
      <c r="AX164" s="14" t="s">
        <v>75</v>
      </c>
      <c r="AY164" s="240" t="s">
        <v>153</v>
      </c>
    </row>
    <row r="165" spans="2:51" s="15" customFormat="1" ht="12">
      <c r="B165" s="241"/>
      <c r="C165" s="242"/>
      <c r="D165" s="221" t="s">
        <v>162</v>
      </c>
      <c r="E165" s="243" t="s">
        <v>1</v>
      </c>
      <c r="F165" s="244" t="s">
        <v>169</v>
      </c>
      <c r="G165" s="242"/>
      <c r="H165" s="245">
        <v>177.438</v>
      </c>
      <c r="I165" s="246"/>
      <c r="J165" s="242"/>
      <c r="K165" s="242"/>
      <c r="L165" s="247"/>
      <c r="M165" s="248"/>
      <c r="N165" s="249"/>
      <c r="O165" s="249"/>
      <c r="P165" s="249"/>
      <c r="Q165" s="249"/>
      <c r="R165" s="249"/>
      <c r="S165" s="249"/>
      <c r="T165" s="250"/>
      <c r="AT165" s="251" t="s">
        <v>162</v>
      </c>
      <c r="AU165" s="251" t="s">
        <v>85</v>
      </c>
      <c r="AV165" s="15" t="s">
        <v>160</v>
      </c>
      <c r="AW165" s="15" t="s">
        <v>31</v>
      </c>
      <c r="AX165" s="15" t="s">
        <v>83</v>
      </c>
      <c r="AY165" s="251" t="s">
        <v>153</v>
      </c>
    </row>
    <row r="166" spans="1:65" s="2" customFormat="1" ht="44.25" customHeight="1">
      <c r="A166" s="35"/>
      <c r="B166" s="36"/>
      <c r="C166" s="205" t="s">
        <v>192</v>
      </c>
      <c r="D166" s="205" t="s">
        <v>156</v>
      </c>
      <c r="E166" s="206" t="s">
        <v>1563</v>
      </c>
      <c r="F166" s="207" t="s">
        <v>1564</v>
      </c>
      <c r="G166" s="208" t="s">
        <v>187</v>
      </c>
      <c r="H166" s="209">
        <v>8.4</v>
      </c>
      <c r="I166" s="210"/>
      <c r="J166" s="211">
        <f>ROUND(I166*H166,2)</f>
        <v>0</v>
      </c>
      <c r="K166" s="212"/>
      <c r="L166" s="40"/>
      <c r="M166" s="213" t="s">
        <v>1</v>
      </c>
      <c r="N166" s="214" t="s">
        <v>40</v>
      </c>
      <c r="O166" s="72"/>
      <c r="P166" s="215">
        <f>O166*H166</f>
        <v>0</v>
      </c>
      <c r="Q166" s="215">
        <v>0</v>
      </c>
      <c r="R166" s="215">
        <f>Q166*H166</f>
        <v>0</v>
      </c>
      <c r="S166" s="215">
        <v>0.22</v>
      </c>
      <c r="T166" s="216">
        <f>S166*H166</f>
        <v>1.848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17" t="s">
        <v>160</v>
      </c>
      <c r="AT166" s="217" t="s">
        <v>156</v>
      </c>
      <c r="AU166" s="217" t="s">
        <v>85</v>
      </c>
      <c r="AY166" s="18" t="s">
        <v>153</v>
      </c>
      <c r="BE166" s="218">
        <f>IF(N166="základní",J166,0)</f>
        <v>0</v>
      </c>
      <c r="BF166" s="218">
        <f>IF(N166="snížená",J166,0)</f>
        <v>0</v>
      </c>
      <c r="BG166" s="218">
        <f>IF(N166="zákl. přenesená",J166,0)</f>
        <v>0</v>
      </c>
      <c r="BH166" s="218">
        <f>IF(N166="sníž. přenesená",J166,0)</f>
        <v>0</v>
      </c>
      <c r="BI166" s="218">
        <f>IF(N166="nulová",J166,0)</f>
        <v>0</v>
      </c>
      <c r="BJ166" s="18" t="s">
        <v>83</v>
      </c>
      <c r="BK166" s="218">
        <f>ROUND(I166*H166,2)</f>
        <v>0</v>
      </c>
      <c r="BL166" s="18" t="s">
        <v>160</v>
      </c>
      <c r="BM166" s="217" t="s">
        <v>1565</v>
      </c>
    </row>
    <row r="167" spans="2:51" s="13" customFormat="1" ht="12">
      <c r="B167" s="219"/>
      <c r="C167" s="220"/>
      <c r="D167" s="221" t="s">
        <v>162</v>
      </c>
      <c r="E167" s="222" t="s">
        <v>1</v>
      </c>
      <c r="F167" s="223" t="s">
        <v>329</v>
      </c>
      <c r="G167" s="220"/>
      <c r="H167" s="222" t="s">
        <v>1</v>
      </c>
      <c r="I167" s="224"/>
      <c r="J167" s="220"/>
      <c r="K167" s="220"/>
      <c r="L167" s="225"/>
      <c r="M167" s="226"/>
      <c r="N167" s="227"/>
      <c r="O167" s="227"/>
      <c r="P167" s="227"/>
      <c r="Q167" s="227"/>
      <c r="R167" s="227"/>
      <c r="S167" s="227"/>
      <c r="T167" s="228"/>
      <c r="AT167" s="229" t="s">
        <v>162</v>
      </c>
      <c r="AU167" s="229" t="s">
        <v>85</v>
      </c>
      <c r="AV167" s="13" t="s">
        <v>83</v>
      </c>
      <c r="AW167" s="13" t="s">
        <v>31</v>
      </c>
      <c r="AX167" s="13" t="s">
        <v>75</v>
      </c>
      <c r="AY167" s="229" t="s">
        <v>153</v>
      </c>
    </row>
    <row r="168" spans="2:51" s="14" customFormat="1" ht="12">
      <c r="B168" s="230"/>
      <c r="C168" s="231"/>
      <c r="D168" s="221" t="s">
        <v>162</v>
      </c>
      <c r="E168" s="232" t="s">
        <v>1</v>
      </c>
      <c r="F168" s="233" t="s">
        <v>1566</v>
      </c>
      <c r="G168" s="231"/>
      <c r="H168" s="234">
        <v>8.4</v>
      </c>
      <c r="I168" s="235"/>
      <c r="J168" s="231"/>
      <c r="K168" s="231"/>
      <c r="L168" s="236"/>
      <c r="M168" s="237"/>
      <c r="N168" s="238"/>
      <c r="O168" s="238"/>
      <c r="P168" s="238"/>
      <c r="Q168" s="238"/>
      <c r="R168" s="238"/>
      <c r="S168" s="238"/>
      <c r="T168" s="239"/>
      <c r="AT168" s="240" t="s">
        <v>162</v>
      </c>
      <c r="AU168" s="240" t="s">
        <v>85</v>
      </c>
      <c r="AV168" s="14" t="s">
        <v>85</v>
      </c>
      <c r="AW168" s="14" t="s">
        <v>31</v>
      </c>
      <c r="AX168" s="14" t="s">
        <v>83</v>
      </c>
      <c r="AY168" s="240" t="s">
        <v>153</v>
      </c>
    </row>
    <row r="169" spans="1:65" s="2" customFormat="1" ht="44.25" customHeight="1">
      <c r="A169" s="35"/>
      <c r="B169" s="36"/>
      <c r="C169" s="205" t="s">
        <v>199</v>
      </c>
      <c r="D169" s="205" t="s">
        <v>156</v>
      </c>
      <c r="E169" s="206" t="s">
        <v>1567</v>
      </c>
      <c r="F169" s="207" t="s">
        <v>1568</v>
      </c>
      <c r="G169" s="208" t="s">
        <v>276</v>
      </c>
      <c r="H169" s="209">
        <v>46.1</v>
      </c>
      <c r="I169" s="210"/>
      <c r="J169" s="211">
        <f>ROUND(I169*H169,2)</f>
        <v>0</v>
      </c>
      <c r="K169" s="212"/>
      <c r="L169" s="40"/>
      <c r="M169" s="213" t="s">
        <v>1</v>
      </c>
      <c r="N169" s="214" t="s">
        <v>40</v>
      </c>
      <c r="O169" s="72"/>
      <c r="P169" s="215">
        <f>O169*H169</f>
        <v>0</v>
      </c>
      <c r="Q169" s="215">
        <v>0</v>
      </c>
      <c r="R169" s="215">
        <f>Q169*H169</f>
        <v>0</v>
      </c>
      <c r="S169" s="215">
        <v>0.205</v>
      </c>
      <c r="T169" s="216">
        <f>S169*H169</f>
        <v>9.4505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17" t="s">
        <v>160</v>
      </c>
      <c r="AT169" s="217" t="s">
        <v>156</v>
      </c>
      <c r="AU169" s="217" t="s">
        <v>85</v>
      </c>
      <c r="AY169" s="18" t="s">
        <v>153</v>
      </c>
      <c r="BE169" s="218">
        <f>IF(N169="základní",J169,0)</f>
        <v>0</v>
      </c>
      <c r="BF169" s="218">
        <f>IF(N169="snížená",J169,0)</f>
        <v>0</v>
      </c>
      <c r="BG169" s="218">
        <f>IF(N169="zákl. přenesená",J169,0)</f>
        <v>0</v>
      </c>
      <c r="BH169" s="218">
        <f>IF(N169="sníž. přenesená",J169,0)</f>
        <v>0</v>
      </c>
      <c r="BI169" s="218">
        <f>IF(N169="nulová",J169,0)</f>
        <v>0</v>
      </c>
      <c r="BJ169" s="18" t="s">
        <v>83</v>
      </c>
      <c r="BK169" s="218">
        <f>ROUND(I169*H169,2)</f>
        <v>0</v>
      </c>
      <c r="BL169" s="18" t="s">
        <v>160</v>
      </c>
      <c r="BM169" s="217" t="s">
        <v>1569</v>
      </c>
    </row>
    <row r="170" spans="2:51" s="13" customFormat="1" ht="12">
      <c r="B170" s="219"/>
      <c r="C170" s="220"/>
      <c r="D170" s="221" t="s">
        <v>162</v>
      </c>
      <c r="E170" s="222" t="s">
        <v>1</v>
      </c>
      <c r="F170" s="223" t="s">
        <v>1570</v>
      </c>
      <c r="G170" s="220"/>
      <c r="H170" s="222" t="s">
        <v>1</v>
      </c>
      <c r="I170" s="224"/>
      <c r="J170" s="220"/>
      <c r="K170" s="220"/>
      <c r="L170" s="225"/>
      <c r="M170" s="226"/>
      <c r="N170" s="227"/>
      <c r="O170" s="227"/>
      <c r="P170" s="227"/>
      <c r="Q170" s="227"/>
      <c r="R170" s="227"/>
      <c r="S170" s="227"/>
      <c r="T170" s="228"/>
      <c r="AT170" s="229" t="s">
        <v>162</v>
      </c>
      <c r="AU170" s="229" t="s">
        <v>85</v>
      </c>
      <c r="AV170" s="13" t="s">
        <v>83</v>
      </c>
      <c r="AW170" s="13" t="s">
        <v>31</v>
      </c>
      <c r="AX170" s="13" t="s">
        <v>75</v>
      </c>
      <c r="AY170" s="229" t="s">
        <v>153</v>
      </c>
    </row>
    <row r="171" spans="2:51" s="14" customFormat="1" ht="12">
      <c r="B171" s="230"/>
      <c r="C171" s="231"/>
      <c r="D171" s="221" t="s">
        <v>162</v>
      </c>
      <c r="E171" s="232" t="s">
        <v>1</v>
      </c>
      <c r="F171" s="233" t="s">
        <v>1571</v>
      </c>
      <c r="G171" s="231"/>
      <c r="H171" s="234">
        <v>18.45</v>
      </c>
      <c r="I171" s="235"/>
      <c r="J171" s="231"/>
      <c r="K171" s="231"/>
      <c r="L171" s="236"/>
      <c r="M171" s="237"/>
      <c r="N171" s="238"/>
      <c r="O171" s="238"/>
      <c r="P171" s="238"/>
      <c r="Q171" s="238"/>
      <c r="R171" s="238"/>
      <c r="S171" s="238"/>
      <c r="T171" s="239"/>
      <c r="AT171" s="240" t="s">
        <v>162</v>
      </c>
      <c r="AU171" s="240" t="s">
        <v>85</v>
      </c>
      <c r="AV171" s="14" t="s">
        <v>85</v>
      </c>
      <c r="AW171" s="14" t="s">
        <v>31</v>
      </c>
      <c r="AX171" s="14" t="s">
        <v>75</v>
      </c>
      <c r="AY171" s="240" t="s">
        <v>153</v>
      </c>
    </row>
    <row r="172" spans="2:51" s="16" customFormat="1" ht="12">
      <c r="B172" s="252"/>
      <c r="C172" s="253"/>
      <c r="D172" s="221" t="s">
        <v>162</v>
      </c>
      <c r="E172" s="254" t="s">
        <v>1</v>
      </c>
      <c r="F172" s="255" t="s">
        <v>286</v>
      </c>
      <c r="G172" s="253"/>
      <c r="H172" s="256">
        <v>18.45</v>
      </c>
      <c r="I172" s="257"/>
      <c r="J172" s="253"/>
      <c r="K172" s="253"/>
      <c r="L172" s="258"/>
      <c r="M172" s="259"/>
      <c r="N172" s="260"/>
      <c r="O172" s="260"/>
      <c r="P172" s="260"/>
      <c r="Q172" s="260"/>
      <c r="R172" s="260"/>
      <c r="S172" s="260"/>
      <c r="T172" s="261"/>
      <c r="AT172" s="262" t="s">
        <v>162</v>
      </c>
      <c r="AU172" s="262" t="s">
        <v>85</v>
      </c>
      <c r="AV172" s="16" t="s">
        <v>154</v>
      </c>
      <c r="AW172" s="16" t="s">
        <v>31</v>
      </c>
      <c r="AX172" s="16" t="s">
        <v>75</v>
      </c>
      <c r="AY172" s="262" t="s">
        <v>153</v>
      </c>
    </row>
    <row r="173" spans="2:51" s="13" customFormat="1" ht="22.5">
      <c r="B173" s="219"/>
      <c r="C173" s="220"/>
      <c r="D173" s="221" t="s">
        <v>162</v>
      </c>
      <c r="E173" s="222" t="s">
        <v>1</v>
      </c>
      <c r="F173" s="223" t="s">
        <v>1572</v>
      </c>
      <c r="G173" s="220"/>
      <c r="H173" s="222" t="s">
        <v>1</v>
      </c>
      <c r="I173" s="224"/>
      <c r="J173" s="220"/>
      <c r="K173" s="220"/>
      <c r="L173" s="225"/>
      <c r="M173" s="226"/>
      <c r="N173" s="227"/>
      <c r="O173" s="227"/>
      <c r="P173" s="227"/>
      <c r="Q173" s="227"/>
      <c r="R173" s="227"/>
      <c r="S173" s="227"/>
      <c r="T173" s="228"/>
      <c r="AT173" s="229" t="s">
        <v>162</v>
      </c>
      <c r="AU173" s="229" t="s">
        <v>85</v>
      </c>
      <c r="AV173" s="13" t="s">
        <v>83</v>
      </c>
      <c r="AW173" s="13" t="s">
        <v>31</v>
      </c>
      <c r="AX173" s="13" t="s">
        <v>75</v>
      </c>
      <c r="AY173" s="229" t="s">
        <v>153</v>
      </c>
    </row>
    <row r="174" spans="2:51" s="14" customFormat="1" ht="12">
      <c r="B174" s="230"/>
      <c r="C174" s="231"/>
      <c r="D174" s="221" t="s">
        <v>162</v>
      </c>
      <c r="E174" s="232" t="s">
        <v>1</v>
      </c>
      <c r="F174" s="233" t="s">
        <v>1573</v>
      </c>
      <c r="G174" s="231"/>
      <c r="H174" s="234">
        <v>4</v>
      </c>
      <c r="I174" s="235"/>
      <c r="J174" s="231"/>
      <c r="K174" s="231"/>
      <c r="L174" s="236"/>
      <c r="M174" s="237"/>
      <c r="N174" s="238"/>
      <c r="O174" s="238"/>
      <c r="P174" s="238"/>
      <c r="Q174" s="238"/>
      <c r="R174" s="238"/>
      <c r="S174" s="238"/>
      <c r="T174" s="239"/>
      <c r="AT174" s="240" t="s">
        <v>162</v>
      </c>
      <c r="AU174" s="240" t="s">
        <v>85</v>
      </c>
      <c r="AV174" s="14" t="s">
        <v>85</v>
      </c>
      <c r="AW174" s="14" t="s">
        <v>31</v>
      </c>
      <c r="AX174" s="14" t="s">
        <v>75</v>
      </c>
      <c r="AY174" s="240" t="s">
        <v>153</v>
      </c>
    </row>
    <row r="175" spans="2:51" s="16" customFormat="1" ht="12">
      <c r="B175" s="252"/>
      <c r="C175" s="253"/>
      <c r="D175" s="221" t="s">
        <v>162</v>
      </c>
      <c r="E175" s="254" t="s">
        <v>1</v>
      </c>
      <c r="F175" s="255" t="s">
        <v>286</v>
      </c>
      <c r="G175" s="253"/>
      <c r="H175" s="256">
        <v>4</v>
      </c>
      <c r="I175" s="257"/>
      <c r="J175" s="253"/>
      <c r="K175" s="253"/>
      <c r="L175" s="258"/>
      <c r="M175" s="259"/>
      <c r="N175" s="260"/>
      <c r="O175" s="260"/>
      <c r="P175" s="260"/>
      <c r="Q175" s="260"/>
      <c r="R175" s="260"/>
      <c r="S175" s="260"/>
      <c r="T175" s="261"/>
      <c r="AT175" s="262" t="s">
        <v>162</v>
      </c>
      <c r="AU175" s="262" t="s">
        <v>85</v>
      </c>
      <c r="AV175" s="16" t="s">
        <v>154</v>
      </c>
      <c r="AW175" s="16" t="s">
        <v>31</v>
      </c>
      <c r="AX175" s="16" t="s">
        <v>75</v>
      </c>
      <c r="AY175" s="262" t="s">
        <v>153</v>
      </c>
    </row>
    <row r="176" spans="2:51" s="13" customFormat="1" ht="12">
      <c r="B176" s="219"/>
      <c r="C176" s="220"/>
      <c r="D176" s="221" t="s">
        <v>162</v>
      </c>
      <c r="E176" s="222" t="s">
        <v>1</v>
      </c>
      <c r="F176" s="223" t="s">
        <v>1574</v>
      </c>
      <c r="G176" s="220"/>
      <c r="H176" s="222" t="s">
        <v>1</v>
      </c>
      <c r="I176" s="224"/>
      <c r="J176" s="220"/>
      <c r="K176" s="220"/>
      <c r="L176" s="225"/>
      <c r="M176" s="226"/>
      <c r="N176" s="227"/>
      <c r="O176" s="227"/>
      <c r="P176" s="227"/>
      <c r="Q176" s="227"/>
      <c r="R176" s="227"/>
      <c r="S176" s="227"/>
      <c r="T176" s="228"/>
      <c r="AT176" s="229" t="s">
        <v>162</v>
      </c>
      <c r="AU176" s="229" t="s">
        <v>85</v>
      </c>
      <c r="AV176" s="13" t="s">
        <v>83</v>
      </c>
      <c r="AW176" s="13" t="s">
        <v>31</v>
      </c>
      <c r="AX176" s="13" t="s">
        <v>75</v>
      </c>
      <c r="AY176" s="229" t="s">
        <v>153</v>
      </c>
    </row>
    <row r="177" spans="2:51" s="14" customFormat="1" ht="12">
      <c r="B177" s="230"/>
      <c r="C177" s="231"/>
      <c r="D177" s="221" t="s">
        <v>162</v>
      </c>
      <c r="E177" s="232" t="s">
        <v>1</v>
      </c>
      <c r="F177" s="233" t="s">
        <v>1575</v>
      </c>
      <c r="G177" s="231"/>
      <c r="H177" s="234">
        <v>3.1</v>
      </c>
      <c r="I177" s="235"/>
      <c r="J177" s="231"/>
      <c r="K177" s="231"/>
      <c r="L177" s="236"/>
      <c r="M177" s="237"/>
      <c r="N177" s="238"/>
      <c r="O177" s="238"/>
      <c r="P177" s="238"/>
      <c r="Q177" s="238"/>
      <c r="R177" s="238"/>
      <c r="S177" s="238"/>
      <c r="T177" s="239"/>
      <c r="AT177" s="240" t="s">
        <v>162</v>
      </c>
      <c r="AU177" s="240" t="s">
        <v>85</v>
      </c>
      <c r="AV177" s="14" t="s">
        <v>85</v>
      </c>
      <c r="AW177" s="14" t="s">
        <v>31</v>
      </c>
      <c r="AX177" s="14" t="s">
        <v>75</v>
      </c>
      <c r="AY177" s="240" t="s">
        <v>153</v>
      </c>
    </row>
    <row r="178" spans="2:51" s="14" customFormat="1" ht="12">
      <c r="B178" s="230"/>
      <c r="C178" s="231"/>
      <c r="D178" s="221" t="s">
        <v>162</v>
      </c>
      <c r="E178" s="232" t="s">
        <v>1</v>
      </c>
      <c r="F178" s="233" t="s">
        <v>1576</v>
      </c>
      <c r="G178" s="231"/>
      <c r="H178" s="234">
        <v>11.25</v>
      </c>
      <c r="I178" s="235"/>
      <c r="J178" s="231"/>
      <c r="K178" s="231"/>
      <c r="L178" s="236"/>
      <c r="M178" s="237"/>
      <c r="N178" s="238"/>
      <c r="O178" s="238"/>
      <c r="P178" s="238"/>
      <c r="Q178" s="238"/>
      <c r="R178" s="238"/>
      <c r="S178" s="238"/>
      <c r="T178" s="239"/>
      <c r="AT178" s="240" t="s">
        <v>162</v>
      </c>
      <c r="AU178" s="240" t="s">
        <v>85</v>
      </c>
      <c r="AV178" s="14" t="s">
        <v>85</v>
      </c>
      <c r="AW178" s="14" t="s">
        <v>31</v>
      </c>
      <c r="AX178" s="14" t="s">
        <v>75</v>
      </c>
      <c r="AY178" s="240" t="s">
        <v>153</v>
      </c>
    </row>
    <row r="179" spans="2:51" s="14" customFormat="1" ht="12">
      <c r="B179" s="230"/>
      <c r="C179" s="231"/>
      <c r="D179" s="221" t="s">
        <v>162</v>
      </c>
      <c r="E179" s="232" t="s">
        <v>1</v>
      </c>
      <c r="F179" s="233" t="s">
        <v>1577</v>
      </c>
      <c r="G179" s="231"/>
      <c r="H179" s="234">
        <v>9.3</v>
      </c>
      <c r="I179" s="235"/>
      <c r="J179" s="231"/>
      <c r="K179" s="231"/>
      <c r="L179" s="236"/>
      <c r="M179" s="237"/>
      <c r="N179" s="238"/>
      <c r="O179" s="238"/>
      <c r="P179" s="238"/>
      <c r="Q179" s="238"/>
      <c r="R179" s="238"/>
      <c r="S179" s="238"/>
      <c r="T179" s="239"/>
      <c r="AT179" s="240" t="s">
        <v>162</v>
      </c>
      <c r="AU179" s="240" t="s">
        <v>85</v>
      </c>
      <c r="AV179" s="14" t="s">
        <v>85</v>
      </c>
      <c r="AW179" s="14" t="s">
        <v>31</v>
      </c>
      <c r="AX179" s="14" t="s">
        <v>75</v>
      </c>
      <c r="AY179" s="240" t="s">
        <v>153</v>
      </c>
    </row>
    <row r="180" spans="2:51" s="16" customFormat="1" ht="12">
      <c r="B180" s="252"/>
      <c r="C180" s="253"/>
      <c r="D180" s="221" t="s">
        <v>162</v>
      </c>
      <c r="E180" s="254" t="s">
        <v>1</v>
      </c>
      <c r="F180" s="255" t="s">
        <v>286</v>
      </c>
      <c r="G180" s="253"/>
      <c r="H180" s="256">
        <v>23.65</v>
      </c>
      <c r="I180" s="257"/>
      <c r="J180" s="253"/>
      <c r="K180" s="253"/>
      <c r="L180" s="258"/>
      <c r="M180" s="259"/>
      <c r="N180" s="260"/>
      <c r="O180" s="260"/>
      <c r="P180" s="260"/>
      <c r="Q180" s="260"/>
      <c r="R180" s="260"/>
      <c r="S180" s="260"/>
      <c r="T180" s="261"/>
      <c r="AT180" s="262" t="s">
        <v>162</v>
      </c>
      <c r="AU180" s="262" t="s">
        <v>85</v>
      </c>
      <c r="AV180" s="16" t="s">
        <v>154</v>
      </c>
      <c r="AW180" s="16" t="s">
        <v>31</v>
      </c>
      <c r="AX180" s="16" t="s">
        <v>75</v>
      </c>
      <c r="AY180" s="262" t="s">
        <v>153</v>
      </c>
    </row>
    <row r="181" spans="2:51" s="15" customFormat="1" ht="12">
      <c r="B181" s="241"/>
      <c r="C181" s="242"/>
      <c r="D181" s="221" t="s">
        <v>162</v>
      </c>
      <c r="E181" s="243" t="s">
        <v>1</v>
      </c>
      <c r="F181" s="244" t="s">
        <v>169</v>
      </c>
      <c r="G181" s="242"/>
      <c r="H181" s="245">
        <v>46.1</v>
      </c>
      <c r="I181" s="246"/>
      <c r="J181" s="242"/>
      <c r="K181" s="242"/>
      <c r="L181" s="247"/>
      <c r="M181" s="248"/>
      <c r="N181" s="249"/>
      <c r="O181" s="249"/>
      <c r="P181" s="249"/>
      <c r="Q181" s="249"/>
      <c r="R181" s="249"/>
      <c r="S181" s="249"/>
      <c r="T181" s="250"/>
      <c r="AT181" s="251" t="s">
        <v>162</v>
      </c>
      <c r="AU181" s="251" t="s">
        <v>85</v>
      </c>
      <c r="AV181" s="15" t="s">
        <v>160</v>
      </c>
      <c r="AW181" s="15" t="s">
        <v>31</v>
      </c>
      <c r="AX181" s="15" t="s">
        <v>83</v>
      </c>
      <c r="AY181" s="251" t="s">
        <v>153</v>
      </c>
    </row>
    <row r="182" spans="1:65" s="2" customFormat="1" ht="33" customHeight="1">
      <c r="A182" s="35"/>
      <c r="B182" s="36"/>
      <c r="C182" s="205" t="s">
        <v>217</v>
      </c>
      <c r="D182" s="205" t="s">
        <v>156</v>
      </c>
      <c r="E182" s="206" t="s">
        <v>1578</v>
      </c>
      <c r="F182" s="207" t="s">
        <v>1579</v>
      </c>
      <c r="G182" s="208" t="s">
        <v>276</v>
      </c>
      <c r="H182" s="209">
        <v>29.65</v>
      </c>
      <c r="I182" s="210"/>
      <c r="J182" s="211">
        <f>ROUND(I182*H182,2)</f>
        <v>0</v>
      </c>
      <c r="K182" s="212"/>
      <c r="L182" s="40"/>
      <c r="M182" s="213" t="s">
        <v>1</v>
      </c>
      <c r="N182" s="214" t="s">
        <v>40</v>
      </c>
      <c r="O182" s="72"/>
      <c r="P182" s="215">
        <f>O182*H182</f>
        <v>0</v>
      </c>
      <c r="Q182" s="215">
        <v>0</v>
      </c>
      <c r="R182" s="215">
        <f>Q182*H182</f>
        <v>0</v>
      </c>
      <c r="S182" s="215">
        <v>0.0115</v>
      </c>
      <c r="T182" s="216">
        <f>S182*H182</f>
        <v>0.340975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17" t="s">
        <v>160</v>
      </c>
      <c r="AT182" s="217" t="s">
        <v>156</v>
      </c>
      <c r="AU182" s="217" t="s">
        <v>85</v>
      </c>
      <c r="AY182" s="18" t="s">
        <v>153</v>
      </c>
      <c r="BE182" s="218">
        <f>IF(N182="základní",J182,0)</f>
        <v>0</v>
      </c>
      <c r="BF182" s="218">
        <f>IF(N182="snížená",J182,0)</f>
        <v>0</v>
      </c>
      <c r="BG182" s="218">
        <f>IF(N182="zákl. přenesená",J182,0)</f>
        <v>0</v>
      </c>
      <c r="BH182" s="218">
        <f>IF(N182="sníž. přenesená",J182,0)</f>
        <v>0</v>
      </c>
      <c r="BI182" s="218">
        <f>IF(N182="nulová",J182,0)</f>
        <v>0</v>
      </c>
      <c r="BJ182" s="18" t="s">
        <v>83</v>
      </c>
      <c r="BK182" s="218">
        <f>ROUND(I182*H182,2)</f>
        <v>0</v>
      </c>
      <c r="BL182" s="18" t="s">
        <v>160</v>
      </c>
      <c r="BM182" s="217" t="s">
        <v>1580</v>
      </c>
    </row>
    <row r="183" spans="2:51" s="13" customFormat="1" ht="12">
      <c r="B183" s="219"/>
      <c r="C183" s="220"/>
      <c r="D183" s="221" t="s">
        <v>162</v>
      </c>
      <c r="E183" s="222" t="s">
        <v>1</v>
      </c>
      <c r="F183" s="223" t="s">
        <v>1581</v>
      </c>
      <c r="G183" s="220"/>
      <c r="H183" s="222" t="s">
        <v>1</v>
      </c>
      <c r="I183" s="224"/>
      <c r="J183" s="220"/>
      <c r="K183" s="220"/>
      <c r="L183" s="225"/>
      <c r="M183" s="226"/>
      <c r="N183" s="227"/>
      <c r="O183" s="227"/>
      <c r="P183" s="227"/>
      <c r="Q183" s="227"/>
      <c r="R183" s="227"/>
      <c r="S183" s="227"/>
      <c r="T183" s="228"/>
      <c r="AT183" s="229" t="s">
        <v>162</v>
      </c>
      <c r="AU183" s="229" t="s">
        <v>85</v>
      </c>
      <c r="AV183" s="13" t="s">
        <v>83</v>
      </c>
      <c r="AW183" s="13" t="s">
        <v>31</v>
      </c>
      <c r="AX183" s="13" t="s">
        <v>75</v>
      </c>
      <c r="AY183" s="229" t="s">
        <v>153</v>
      </c>
    </row>
    <row r="184" spans="2:51" s="14" customFormat="1" ht="12">
      <c r="B184" s="230"/>
      <c r="C184" s="231"/>
      <c r="D184" s="221" t="s">
        <v>162</v>
      </c>
      <c r="E184" s="232" t="s">
        <v>1</v>
      </c>
      <c r="F184" s="233" t="s">
        <v>1582</v>
      </c>
      <c r="G184" s="231"/>
      <c r="H184" s="234">
        <v>11.2</v>
      </c>
      <c r="I184" s="235"/>
      <c r="J184" s="231"/>
      <c r="K184" s="231"/>
      <c r="L184" s="236"/>
      <c r="M184" s="237"/>
      <c r="N184" s="238"/>
      <c r="O184" s="238"/>
      <c r="P184" s="238"/>
      <c r="Q184" s="238"/>
      <c r="R184" s="238"/>
      <c r="S184" s="238"/>
      <c r="T184" s="239"/>
      <c r="AT184" s="240" t="s">
        <v>162</v>
      </c>
      <c r="AU184" s="240" t="s">
        <v>85</v>
      </c>
      <c r="AV184" s="14" t="s">
        <v>85</v>
      </c>
      <c r="AW184" s="14" t="s">
        <v>31</v>
      </c>
      <c r="AX184" s="14" t="s">
        <v>75</v>
      </c>
      <c r="AY184" s="240" t="s">
        <v>153</v>
      </c>
    </row>
    <row r="185" spans="2:51" s="16" customFormat="1" ht="12">
      <c r="B185" s="252"/>
      <c r="C185" s="253"/>
      <c r="D185" s="221" t="s">
        <v>162</v>
      </c>
      <c r="E185" s="254" t="s">
        <v>1</v>
      </c>
      <c r="F185" s="255" t="s">
        <v>286</v>
      </c>
      <c r="G185" s="253"/>
      <c r="H185" s="256">
        <v>11.2</v>
      </c>
      <c r="I185" s="257"/>
      <c r="J185" s="253"/>
      <c r="K185" s="253"/>
      <c r="L185" s="258"/>
      <c r="M185" s="259"/>
      <c r="N185" s="260"/>
      <c r="O185" s="260"/>
      <c r="P185" s="260"/>
      <c r="Q185" s="260"/>
      <c r="R185" s="260"/>
      <c r="S185" s="260"/>
      <c r="T185" s="261"/>
      <c r="AT185" s="262" t="s">
        <v>162</v>
      </c>
      <c r="AU185" s="262" t="s">
        <v>85</v>
      </c>
      <c r="AV185" s="16" t="s">
        <v>154</v>
      </c>
      <c r="AW185" s="16" t="s">
        <v>31</v>
      </c>
      <c r="AX185" s="16" t="s">
        <v>75</v>
      </c>
      <c r="AY185" s="262" t="s">
        <v>153</v>
      </c>
    </row>
    <row r="186" spans="2:51" s="13" customFormat="1" ht="12">
      <c r="B186" s="219"/>
      <c r="C186" s="220"/>
      <c r="D186" s="221" t="s">
        <v>162</v>
      </c>
      <c r="E186" s="222" t="s">
        <v>1</v>
      </c>
      <c r="F186" s="223" t="s">
        <v>1583</v>
      </c>
      <c r="G186" s="220"/>
      <c r="H186" s="222" t="s">
        <v>1</v>
      </c>
      <c r="I186" s="224"/>
      <c r="J186" s="220"/>
      <c r="K186" s="220"/>
      <c r="L186" s="225"/>
      <c r="M186" s="226"/>
      <c r="N186" s="227"/>
      <c r="O186" s="227"/>
      <c r="P186" s="227"/>
      <c r="Q186" s="227"/>
      <c r="R186" s="227"/>
      <c r="S186" s="227"/>
      <c r="T186" s="228"/>
      <c r="AT186" s="229" t="s">
        <v>162</v>
      </c>
      <c r="AU186" s="229" t="s">
        <v>85</v>
      </c>
      <c r="AV186" s="13" t="s">
        <v>83</v>
      </c>
      <c r="AW186" s="13" t="s">
        <v>31</v>
      </c>
      <c r="AX186" s="13" t="s">
        <v>75</v>
      </c>
      <c r="AY186" s="229" t="s">
        <v>153</v>
      </c>
    </row>
    <row r="187" spans="2:51" s="14" customFormat="1" ht="12">
      <c r="B187" s="230"/>
      <c r="C187" s="231"/>
      <c r="D187" s="221" t="s">
        <v>162</v>
      </c>
      <c r="E187" s="232" t="s">
        <v>1</v>
      </c>
      <c r="F187" s="233" t="s">
        <v>1584</v>
      </c>
      <c r="G187" s="231"/>
      <c r="H187" s="234">
        <v>18.45</v>
      </c>
      <c r="I187" s="235"/>
      <c r="J187" s="231"/>
      <c r="K187" s="231"/>
      <c r="L187" s="236"/>
      <c r="M187" s="237"/>
      <c r="N187" s="238"/>
      <c r="O187" s="238"/>
      <c r="P187" s="238"/>
      <c r="Q187" s="238"/>
      <c r="R187" s="238"/>
      <c r="S187" s="238"/>
      <c r="T187" s="239"/>
      <c r="AT187" s="240" t="s">
        <v>162</v>
      </c>
      <c r="AU187" s="240" t="s">
        <v>85</v>
      </c>
      <c r="AV187" s="14" t="s">
        <v>85</v>
      </c>
      <c r="AW187" s="14" t="s">
        <v>31</v>
      </c>
      <c r="AX187" s="14" t="s">
        <v>75</v>
      </c>
      <c r="AY187" s="240" t="s">
        <v>153</v>
      </c>
    </row>
    <row r="188" spans="2:51" s="16" customFormat="1" ht="12">
      <c r="B188" s="252"/>
      <c r="C188" s="253"/>
      <c r="D188" s="221" t="s">
        <v>162</v>
      </c>
      <c r="E188" s="254" t="s">
        <v>1</v>
      </c>
      <c r="F188" s="255" t="s">
        <v>286</v>
      </c>
      <c r="G188" s="253"/>
      <c r="H188" s="256">
        <v>18.45</v>
      </c>
      <c r="I188" s="257"/>
      <c r="J188" s="253"/>
      <c r="K188" s="253"/>
      <c r="L188" s="258"/>
      <c r="M188" s="259"/>
      <c r="N188" s="260"/>
      <c r="O188" s="260"/>
      <c r="P188" s="260"/>
      <c r="Q188" s="260"/>
      <c r="R188" s="260"/>
      <c r="S188" s="260"/>
      <c r="T188" s="261"/>
      <c r="AT188" s="262" t="s">
        <v>162</v>
      </c>
      <c r="AU188" s="262" t="s">
        <v>85</v>
      </c>
      <c r="AV188" s="16" t="s">
        <v>154</v>
      </c>
      <c r="AW188" s="16" t="s">
        <v>31</v>
      </c>
      <c r="AX188" s="16" t="s">
        <v>75</v>
      </c>
      <c r="AY188" s="262" t="s">
        <v>153</v>
      </c>
    </row>
    <row r="189" spans="2:51" s="15" customFormat="1" ht="12">
      <c r="B189" s="241"/>
      <c r="C189" s="242"/>
      <c r="D189" s="221" t="s">
        <v>162</v>
      </c>
      <c r="E189" s="243" t="s">
        <v>1</v>
      </c>
      <c r="F189" s="244" t="s">
        <v>169</v>
      </c>
      <c r="G189" s="242"/>
      <c r="H189" s="245">
        <v>29.65</v>
      </c>
      <c r="I189" s="246"/>
      <c r="J189" s="242"/>
      <c r="K189" s="242"/>
      <c r="L189" s="247"/>
      <c r="M189" s="248"/>
      <c r="N189" s="249"/>
      <c r="O189" s="249"/>
      <c r="P189" s="249"/>
      <c r="Q189" s="249"/>
      <c r="R189" s="249"/>
      <c r="S189" s="249"/>
      <c r="T189" s="250"/>
      <c r="AT189" s="251" t="s">
        <v>162</v>
      </c>
      <c r="AU189" s="251" t="s">
        <v>85</v>
      </c>
      <c r="AV189" s="15" t="s">
        <v>160</v>
      </c>
      <c r="AW189" s="15" t="s">
        <v>31</v>
      </c>
      <c r="AX189" s="15" t="s">
        <v>83</v>
      </c>
      <c r="AY189" s="251" t="s">
        <v>153</v>
      </c>
    </row>
    <row r="190" spans="1:65" s="2" customFormat="1" ht="21.75" customHeight="1">
      <c r="A190" s="35"/>
      <c r="B190" s="36"/>
      <c r="C190" s="205" t="s">
        <v>221</v>
      </c>
      <c r="D190" s="205" t="s">
        <v>156</v>
      </c>
      <c r="E190" s="206" t="s">
        <v>1585</v>
      </c>
      <c r="F190" s="207" t="s">
        <v>1586</v>
      </c>
      <c r="G190" s="208" t="s">
        <v>187</v>
      </c>
      <c r="H190" s="209">
        <v>78.825</v>
      </c>
      <c r="I190" s="210"/>
      <c r="J190" s="211">
        <f>ROUND(I190*H190,2)</f>
        <v>0</v>
      </c>
      <c r="K190" s="212"/>
      <c r="L190" s="40"/>
      <c r="M190" s="213" t="s">
        <v>1</v>
      </c>
      <c r="N190" s="214" t="s">
        <v>40</v>
      </c>
      <c r="O190" s="72"/>
      <c r="P190" s="215">
        <f>O190*H190</f>
        <v>0</v>
      </c>
      <c r="Q190" s="215">
        <v>0</v>
      </c>
      <c r="R190" s="215">
        <f>Q190*H190</f>
        <v>0</v>
      </c>
      <c r="S190" s="215">
        <v>0</v>
      </c>
      <c r="T190" s="216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17" t="s">
        <v>160</v>
      </c>
      <c r="AT190" s="217" t="s">
        <v>156</v>
      </c>
      <c r="AU190" s="217" t="s">
        <v>85</v>
      </c>
      <c r="AY190" s="18" t="s">
        <v>153</v>
      </c>
      <c r="BE190" s="218">
        <f>IF(N190="základní",J190,0)</f>
        <v>0</v>
      </c>
      <c r="BF190" s="218">
        <f>IF(N190="snížená",J190,0)</f>
        <v>0</v>
      </c>
      <c r="BG190" s="218">
        <f>IF(N190="zákl. přenesená",J190,0)</f>
        <v>0</v>
      </c>
      <c r="BH190" s="218">
        <f>IF(N190="sníž. přenesená",J190,0)</f>
        <v>0</v>
      </c>
      <c r="BI190" s="218">
        <f>IF(N190="nulová",J190,0)</f>
        <v>0</v>
      </c>
      <c r="BJ190" s="18" t="s">
        <v>83</v>
      </c>
      <c r="BK190" s="218">
        <f>ROUND(I190*H190,2)</f>
        <v>0</v>
      </c>
      <c r="BL190" s="18" t="s">
        <v>160</v>
      </c>
      <c r="BM190" s="217" t="s">
        <v>1587</v>
      </c>
    </row>
    <row r="191" spans="2:51" s="13" customFormat="1" ht="12">
      <c r="B191" s="219"/>
      <c r="C191" s="220"/>
      <c r="D191" s="221" t="s">
        <v>162</v>
      </c>
      <c r="E191" s="222" t="s">
        <v>1</v>
      </c>
      <c r="F191" s="223" t="s">
        <v>1588</v>
      </c>
      <c r="G191" s="220"/>
      <c r="H191" s="222" t="s">
        <v>1</v>
      </c>
      <c r="I191" s="224"/>
      <c r="J191" s="220"/>
      <c r="K191" s="220"/>
      <c r="L191" s="225"/>
      <c r="M191" s="226"/>
      <c r="N191" s="227"/>
      <c r="O191" s="227"/>
      <c r="P191" s="227"/>
      <c r="Q191" s="227"/>
      <c r="R191" s="227"/>
      <c r="S191" s="227"/>
      <c r="T191" s="228"/>
      <c r="AT191" s="229" t="s">
        <v>162</v>
      </c>
      <c r="AU191" s="229" t="s">
        <v>85</v>
      </c>
      <c r="AV191" s="13" t="s">
        <v>83</v>
      </c>
      <c r="AW191" s="13" t="s">
        <v>31</v>
      </c>
      <c r="AX191" s="13" t="s">
        <v>75</v>
      </c>
      <c r="AY191" s="229" t="s">
        <v>153</v>
      </c>
    </row>
    <row r="192" spans="2:51" s="14" customFormat="1" ht="12">
      <c r="B192" s="230"/>
      <c r="C192" s="231"/>
      <c r="D192" s="221" t="s">
        <v>162</v>
      </c>
      <c r="E192" s="232" t="s">
        <v>1</v>
      </c>
      <c r="F192" s="233" t="s">
        <v>1589</v>
      </c>
      <c r="G192" s="231"/>
      <c r="H192" s="234">
        <v>48.375</v>
      </c>
      <c r="I192" s="235"/>
      <c r="J192" s="231"/>
      <c r="K192" s="231"/>
      <c r="L192" s="236"/>
      <c r="M192" s="237"/>
      <c r="N192" s="238"/>
      <c r="O192" s="238"/>
      <c r="P192" s="238"/>
      <c r="Q192" s="238"/>
      <c r="R192" s="238"/>
      <c r="S192" s="238"/>
      <c r="T192" s="239"/>
      <c r="AT192" s="240" t="s">
        <v>162</v>
      </c>
      <c r="AU192" s="240" t="s">
        <v>85</v>
      </c>
      <c r="AV192" s="14" t="s">
        <v>85</v>
      </c>
      <c r="AW192" s="14" t="s">
        <v>31</v>
      </c>
      <c r="AX192" s="14" t="s">
        <v>75</v>
      </c>
      <c r="AY192" s="240" t="s">
        <v>153</v>
      </c>
    </row>
    <row r="193" spans="2:51" s="16" customFormat="1" ht="12">
      <c r="B193" s="252"/>
      <c r="C193" s="253"/>
      <c r="D193" s="221" t="s">
        <v>162</v>
      </c>
      <c r="E193" s="254" t="s">
        <v>1</v>
      </c>
      <c r="F193" s="255" t="s">
        <v>286</v>
      </c>
      <c r="G193" s="253"/>
      <c r="H193" s="256">
        <v>48.375</v>
      </c>
      <c r="I193" s="257"/>
      <c r="J193" s="253"/>
      <c r="K193" s="253"/>
      <c r="L193" s="258"/>
      <c r="M193" s="259"/>
      <c r="N193" s="260"/>
      <c r="O193" s="260"/>
      <c r="P193" s="260"/>
      <c r="Q193" s="260"/>
      <c r="R193" s="260"/>
      <c r="S193" s="260"/>
      <c r="T193" s="261"/>
      <c r="AT193" s="262" t="s">
        <v>162</v>
      </c>
      <c r="AU193" s="262" t="s">
        <v>85</v>
      </c>
      <c r="AV193" s="16" t="s">
        <v>154</v>
      </c>
      <c r="AW193" s="16" t="s">
        <v>31</v>
      </c>
      <c r="AX193" s="16" t="s">
        <v>75</v>
      </c>
      <c r="AY193" s="262" t="s">
        <v>153</v>
      </c>
    </row>
    <row r="194" spans="2:51" s="13" customFormat="1" ht="12">
      <c r="B194" s="219"/>
      <c r="C194" s="220"/>
      <c r="D194" s="221" t="s">
        <v>162</v>
      </c>
      <c r="E194" s="222" t="s">
        <v>1</v>
      </c>
      <c r="F194" s="223" t="s">
        <v>301</v>
      </c>
      <c r="G194" s="220"/>
      <c r="H194" s="222" t="s">
        <v>1</v>
      </c>
      <c r="I194" s="224"/>
      <c r="J194" s="220"/>
      <c r="K194" s="220"/>
      <c r="L194" s="225"/>
      <c r="M194" s="226"/>
      <c r="N194" s="227"/>
      <c r="O194" s="227"/>
      <c r="P194" s="227"/>
      <c r="Q194" s="227"/>
      <c r="R194" s="227"/>
      <c r="S194" s="227"/>
      <c r="T194" s="228"/>
      <c r="AT194" s="229" t="s">
        <v>162</v>
      </c>
      <c r="AU194" s="229" t="s">
        <v>85</v>
      </c>
      <c r="AV194" s="13" t="s">
        <v>83</v>
      </c>
      <c r="AW194" s="13" t="s">
        <v>31</v>
      </c>
      <c r="AX194" s="13" t="s">
        <v>75</v>
      </c>
      <c r="AY194" s="229" t="s">
        <v>153</v>
      </c>
    </row>
    <row r="195" spans="2:51" s="14" customFormat="1" ht="12">
      <c r="B195" s="230"/>
      <c r="C195" s="231"/>
      <c r="D195" s="221" t="s">
        <v>162</v>
      </c>
      <c r="E195" s="232" t="s">
        <v>1</v>
      </c>
      <c r="F195" s="233" t="s">
        <v>1536</v>
      </c>
      <c r="G195" s="231"/>
      <c r="H195" s="234">
        <v>23.475</v>
      </c>
      <c r="I195" s="235"/>
      <c r="J195" s="231"/>
      <c r="K195" s="231"/>
      <c r="L195" s="236"/>
      <c r="M195" s="237"/>
      <c r="N195" s="238"/>
      <c r="O195" s="238"/>
      <c r="P195" s="238"/>
      <c r="Q195" s="238"/>
      <c r="R195" s="238"/>
      <c r="S195" s="238"/>
      <c r="T195" s="239"/>
      <c r="AT195" s="240" t="s">
        <v>162</v>
      </c>
      <c r="AU195" s="240" t="s">
        <v>85</v>
      </c>
      <c r="AV195" s="14" t="s">
        <v>85</v>
      </c>
      <c r="AW195" s="14" t="s">
        <v>31</v>
      </c>
      <c r="AX195" s="14" t="s">
        <v>75</v>
      </c>
      <c r="AY195" s="240" t="s">
        <v>153</v>
      </c>
    </row>
    <row r="196" spans="2:51" s="14" customFormat="1" ht="12">
      <c r="B196" s="230"/>
      <c r="C196" s="231"/>
      <c r="D196" s="221" t="s">
        <v>162</v>
      </c>
      <c r="E196" s="232" t="s">
        <v>1</v>
      </c>
      <c r="F196" s="233" t="s">
        <v>1537</v>
      </c>
      <c r="G196" s="231"/>
      <c r="H196" s="234">
        <v>6.975</v>
      </c>
      <c r="I196" s="235"/>
      <c r="J196" s="231"/>
      <c r="K196" s="231"/>
      <c r="L196" s="236"/>
      <c r="M196" s="237"/>
      <c r="N196" s="238"/>
      <c r="O196" s="238"/>
      <c r="P196" s="238"/>
      <c r="Q196" s="238"/>
      <c r="R196" s="238"/>
      <c r="S196" s="238"/>
      <c r="T196" s="239"/>
      <c r="AT196" s="240" t="s">
        <v>162</v>
      </c>
      <c r="AU196" s="240" t="s">
        <v>85</v>
      </c>
      <c r="AV196" s="14" t="s">
        <v>85</v>
      </c>
      <c r="AW196" s="14" t="s">
        <v>31</v>
      </c>
      <c r="AX196" s="14" t="s">
        <v>75</v>
      </c>
      <c r="AY196" s="240" t="s">
        <v>153</v>
      </c>
    </row>
    <row r="197" spans="2:51" s="16" customFormat="1" ht="12">
      <c r="B197" s="252"/>
      <c r="C197" s="253"/>
      <c r="D197" s="221" t="s">
        <v>162</v>
      </c>
      <c r="E197" s="254" t="s">
        <v>1</v>
      </c>
      <c r="F197" s="255" t="s">
        <v>286</v>
      </c>
      <c r="G197" s="253"/>
      <c r="H197" s="256">
        <v>30.45</v>
      </c>
      <c r="I197" s="257"/>
      <c r="J197" s="253"/>
      <c r="K197" s="253"/>
      <c r="L197" s="258"/>
      <c r="M197" s="259"/>
      <c r="N197" s="260"/>
      <c r="O197" s="260"/>
      <c r="P197" s="260"/>
      <c r="Q197" s="260"/>
      <c r="R197" s="260"/>
      <c r="S197" s="260"/>
      <c r="T197" s="261"/>
      <c r="AT197" s="262" t="s">
        <v>162</v>
      </c>
      <c r="AU197" s="262" t="s">
        <v>85</v>
      </c>
      <c r="AV197" s="16" t="s">
        <v>154</v>
      </c>
      <c r="AW197" s="16" t="s">
        <v>31</v>
      </c>
      <c r="AX197" s="16" t="s">
        <v>75</v>
      </c>
      <c r="AY197" s="262" t="s">
        <v>153</v>
      </c>
    </row>
    <row r="198" spans="2:51" s="15" customFormat="1" ht="12">
      <c r="B198" s="241"/>
      <c r="C198" s="242"/>
      <c r="D198" s="221" t="s">
        <v>162</v>
      </c>
      <c r="E198" s="243" t="s">
        <v>1</v>
      </c>
      <c r="F198" s="244" t="s">
        <v>169</v>
      </c>
      <c r="G198" s="242"/>
      <c r="H198" s="245">
        <v>78.825</v>
      </c>
      <c r="I198" s="246"/>
      <c r="J198" s="242"/>
      <c r="K198" s="242"/>
      <c r="L198" s="247"/>
      <c r="M198" s="248"/>
      <c r="N198" s="249"/>
      <c r="O198" s="249"/>
      <c r="P198" s="249"/>
      <c r="Q198" s="249"/>
      <c r="R198" s="249"/>
      <c r="S198" s="249"/>
      <c r="T198" s="250"/>
      <c r="AT198" s="251" t="s">
        <v>162</v>
      </c>
      <c r="AU198" s="251" t="s">
        <v>85</v>
      </c>
      <c r="AV198" s="15" t="s">
        <v>160</v>
      </c>
      <c r="AW198" s="15" t="s">
        <v>31</v>
      </c>
      <c r="AX198" s="15" t="s">
        <v>83</v>
      </c>
      <c r="AY198" s="251" t="s">
        <v>153</v>
      </c>
    </row>
    <row r="199" spans="1:65" s="2" customFormat="1" ht="44.25" customHeight="1">
      <c r="A199" s="35"/>
      <c r="B199" s="36"/>
      <c r="C199" s="205" t="s">
        <v>227</v>
      </c>
      <c r="D199" s="205" t="s">
        <v>156</v>
      </c>
      <c r="E199" s="206" t="s">
        <v>1590</v>
      </c>
      <c r="F199" s="207" t="s">
        <v>1591</v>
      </c>
      <c r="G199" s="208" t="s">
        <v>159</v>
      </c>
      <c r="H199" s="209">
        <v>207.477</v>
      </c>
      <c r="I199" s="210"/>
      <c r="J199" s="211">
        <f>ROUND(I199*H199,2)</f>
        <v>0</v>
      </c>
      <c r="K199" s="212"/>
      <c r="L199" s="40"/>
      <c r="M199" s="213" t="s">
        <v>1</v>
      </c>
      <c r="N199" s="214" t="s">
        <v>40</v>
      </c>
      <c r="O199" s="72"/>
      <c r="P199" s="215">
        <f>O199*H199</f>
        <v>0</v>
      </c>
      <c r="Q199" s="215">
        <v>0</v>
      </c>
      <c r="R199" s="215">
        <f>Q199*H199</f>
        <v>0</v>
      </c>
      <c r="S199" s="215">
        <v>0</v>
      </c>
      <c r="T199" s="216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17" t="s">
        <v>160</v>
      </c>
      <c r="AT199" s="217" t="s">
        <v>156</v>
      </c>
      <c r="AU199" s="217" t="s">
        <v>85</v>
      </c>
      <c r="AY199" s="18" t="s">
        <v>153</v>
      </c>
      <c r="BE199" s="218">
        <f>IF(N199="základní",J199,0)</f>
        <v>0</v>
      </c>
      <c r="BF199" s="218">
        <f>IF(N199="snížená",J199,0)</f>
        <v>0</v>
      </c>
      <c r="BG199" s="218">
        <f>IF(N199="zákl. přenesená",J199,0)</f>
        <v>0</v>
      </c>
      <c r="BH199" s="218">
        <f>IF(N199="sníž. přenesená",J199,0)</f>
        <v>0</v>
      </c>
      <c r="BI199" s="218">
        <f>IF(N199="nulová",J199,0)</f>
        <v>0</v>
      </c>
      <c r="BJ199" s="18" t="s">
        <v>83</v>
      </c>
      <c r="BK199" s="218">
        <f>ROUND(I199*H199,2)</f>
        <v>0</v>
      </c>
      <c r="BL199" s="18" t="s">
        <v>160</v>
      </c>
      <c r="BM199" s="217" t="s">
        <v>1592</v>
      </c>
    </row>
    <row r="200" spans="2:51" s="13" customFormat="1" ht="12">
      <c r="B200" s="219"/>
      <c r="C200" s="220"/>
      <c r="D200" s="221" t="s">
        <v>162</v>
      </c>
      <c r="E200" s="222" t="s">
        <v>1</v>
      </c>
      <c r="F200" s="223" t="s">
        <v>1593</v>
      </c>
      <c r="G200" s="220"/>
      <c r="H200" s="222" t="s">
        <v>1</v>
      </c>
      <c r="I200" s="224"/>
      <c r="J200" s="220"/>
      <c r="K200" s="220"/>
      <c r="L200" s="225"/>
      <c r="M200" s="226"/>
      <c r="N200" s="227"/>
      <c r="O200" s="227"/>
      <c r="P200" s="227"/>
      <c r="Q200" s="227"/>
      <c r="R200" s="227"/>
      <c r="S200" s="227"/>
      <c r="T200" s="228"/>
      <c r="AT200" s="229" t="s">
        <v>162</v>
      </c>
      <c r="AU200" s="229" t="s">
        <v>85</v>
      </c>
      <c r="AV200" s="13" t="s">
        <v>83</v>
      </c>
      <c r="AW200" s="13" t="s">
        <v>31</v>
      </c>
      <c r="AX200" s="13" t="s">
        <v>75</v>
      </c>
      <c r="AY200" s="229" t="s">
        <v>153</v>
      </c>
    </row>
    <row r="201" spans="2:51" s="14" customFormat="1" ht="12">
      <c r="B201" s="230"/>
      <c r="C201" s="231"/>
      <c r="D201" s="221" t="s">
        <v>162</v>
      </c>
      <c r="E201" s="232" t="s">
        <v>1</v>
      </c>
      <c r="F201" s="233" t="s">
        <v>1594</v>
      </c>
      <c r="G201" s="231"/>
      <c r="H201" s="234">
        <v>91.35</v>
      </c>
      <c r="I201" s="235"/>
      <c r="J201" s="231"/>
      <c r="K201" s="231"/>
      <c r="L201" s="236"/>
      <c r="M201" s="237"/>
      <c r="N201" s="238"/>
      <c r="O201" s="238"/>
      <c r="P201" s="238"/>
      <c r="Q201" s="238"/>
      <c r="R201" s="238"/>
      <c r="S201" s="238"/>
      <c r="T201" s="239"/>
      <c r="AT201" s="240" t="s">
        <v>162</v>
      </c>
      <c r="AU201" s="240" t="s">
        <v>85</v>
      </c>
      <c r="AV201" s="14" t="s">
        <v>85</v>
      </c>
      <c r="AW201" s="14" t="s">
        <v>31</v>
      </c>
      <c r="AX201" s="14" t="s">
        <v>75</v>
      </c>
      <c r="AY201" s="240" t="s">
        <v>153</v>
      </c>
    </row>
    <row r="202" spans="2:51" s="14" customFormat="1" ht="12">
      <c r="B202" s="230"/>
      <c r="C202" s="231"/>
      <c r="D202" s="221" t="s">
        <v>162</v>
      </c>
      <c r="E202" s="232" t="s">
        <v>1</v>
      </c>
      <c r="F202" s="233" t="s">
        <v>1595</v>
      </c>
      <c r="G202" s="231"/>
      <c r="H202" s="234">
        <v>12.375</v>
      </c>
      <c r="I202" s="235"/>
      <c r="J202" s="231"/>
      <c r="K202" s="231"/>
      <c r="L202" s="236"/>
      <c r="M202" s="237"/>
      <c r="N202" s="238"/>
      <c r="O202" s="238"/>
      <c r="P202" s="238"/>
      <c r="Q202" s="238"/>
      <c r="R202" s="238"/>
      <c r="S202" s="238"/>
      <c r="T202" s="239"/>
      <c r="AT202" s="240" t="s">
        <v>162</v>
      </c>
      <c r="AU202" s="240" t="s">
        <v>85</v>
      </c>
      <c r="AV202" s="14" t="s">
        <v>85</v>
      </c>
      <c r="AW202" s="14" t="s">
        <v>31</v>
      </c>
      <c r="AX202" s="14" t="s">
        <v>75</v>
      </c>
      <c r="AY202" s="240" t="s">
        <v>153</v>
      </c>
    </row>
    <row r="203" spans="2:51" s="14" customFormat="1" ht="22.5">
      <c r="B203" s="230"/>
      <c r="C203" s="231"/>
      <c r="D203" s="221" t="s">
        <v>162</v>
      </c>
      <c r="E203" s="232" t="s">
        <v>1</v>
      </c>
      <c r="F203" s="233" t="s">
        <v>1596</v>
      </c>
      <c r="G203" s="231"/>
      <c r="H203" s="234">
        <v>79.077</v>
      </c>
      <c r="I203" s="235"/>
      <c r="J203" s="231"/>
      <c r="K203" s="231"/>
      <c r="L203" s="236"/>
      <c r="M203" s="237"/>
      <c r="N203" s="238"/>
      <c r="O203" s="238"/>
      <c r="P203" s="238"/>
      <c r="Q203" s="238"/>
      <c r="R203" s="238"/>
      <c r="S203" s="238"/>
      <c r="T203" s="239"/>
      <c r="AT203" s="240" t="s">
        <v>162</v>
      </c>
      <c r="AU203" s="240" t="s">
        <v>85</v>
      </c>
      <c r="AV203" s="14" t="s">
        <v>85</v>
      </c>
      <c r="AW203" s="14" t="s">
        <v>31</v>
      </c>
      <c r="AX203" s="14" t="s">
        <v>75</v>
      </c>
      <c r="AY203" s="240" t="s">
        <v>153</v>
      </c>
    </row>
    <row r="204" spans="2:51" s="14" customFormat="1" ht="12">
      <c r="B204" s="230"/>
      <c r="C204" s="231"/>
      <c r="D204" s="221" t="s">
        <v>162</v>
      </c>
      <c r="E204" s="232" t="s">
        <v>1</v>
      </c>
      <c r="F204" s="233" t="s">
        <v>1597</v>
      </c>
      <c r="G204" s="231"/>
      <c r="H204" s="234">
        <v>24.675</v>
      </c>
      <c r="I204" s="235"/>
      <c r="J204" s="231"/>
      <c r="K204" s="231"/>
      <c r="L204" s="236"/>
      <c r="M204" s="237"/>
      <c r="N204" s="238"/>
      <c r="O204" s="238"/>
      <c r="P204" s="238"/>
      <c r="Q204" s="238"/>
      <c r="R204" s="238"/>
      <c r="S204" s="238"/>
      <c r="T204" s="239"/>
      <c r="AT204" s="240" t="s">
        <v>162</v>
      </c>
      <c r="AU204" s="240" t="s">
        <v>85</v>
      </c>
      <c r="AV204" s="14" t="s">
        <v>85</v>
      </c>
      <c r="AW204" s="14" t="s">
        <v>31</v>
      </c>
      <c r="AX204" s="14" t="s">
        <v>75</v>
      </c>
      <c r="AY204" s="240" t="s">
        <v>153</v>
      </c>
    </row>
    <row r="205" spans="2:51" s="15" customFormat="1" ht="12">
      <c r="B205" s="241"/>
      <c r="C205" s="242"/>
      <c r="D205" s="221" t="s">
        <v>162</v>
      </c>
      <c r="E205" s="243" t="s">
        <v>1</v>
      </c>
      <c r="F205" s="244" t="s">
        <v>169</v>
      </c>
      <c r="G205" s="242"/>
      <c r="H205" s="245">
        <v>207.477</v>
      </c>
      <c r="I205" s="246"/>
      <c r="J205" s="242"/>
      <c r="K205" s="242"/>
      <c r="L205" s="247"/>
      <c r="M205" s="248"/>
      <c r="N205" s="249"/>
      <c r="O205" s="249"/>
      <c r="P205" s="249"/>
      <c r="Q205" s="249"/>
      <c r="R205" s="249"/>
      <c r="S205" s="249"/>
      <c r="T205" s="250"/>
      <c r="AT205" s="251" t="s">
        <v>162</v>
      </c>
      <c r="AU205" s="251" t="s">
        <v>85</v>
      </c>
      <c r="AV205" s="15" t="s">
        <v>160</v>
      </c>
      <c r="AW205" s="15" t="s">
        <v>31</v>
      </c>
      <c r="AX205" s="15" t="s">
        <v>83</v>
      </c>
      <c r="AY205" s="251" t="s">
        <v>153</v>
      </c>
    </row>
    <row r="206" spans="1:65" s="2" customFormat="1" ht="21.75" customHeight="1">
      <c r="A206" s="35"/>
      <c r="B206" s="36"/>
      <c r="C206" s="205" t="s">
        <v>246</v>
      </c>
      <c r="D206" s="205" t="s">
        <v>156</v>
      </c>
      <c r="E206" s="206" t="s">
        <v>1598</v>
      </c>
      <c r="F206" s="207" t="s">
        <v>1599</v>
      </c>
      <c r="G206" s="208" t="s">
        <v>159</v>
      </c>
      <c r="H206" s="209">
        <v>20.748</v>
      </c>
      <c r="I206" s="210"/>
      <c r="J206" s="211">
        <f>ROUND(I206*H206,2)</f>
        <v>0</v>
      </c>
      <c r="K206" s="212"/>
      <c r="L206" s="40"/>
      <c r="M206" s="213" t="s">
        <v>1</v>
      </c>
      <c r="N206" s="214" t="s">
        <v>40</v>
      </c>
      <c r="O206" s="72"/>
      <c r="P206" s="215">
        <f>O206*H206</f>
        <v>0</v>
      </c>
      <c r="Q206" s="215">
        <v>0</v>
      </c>
      <c r="R206" s="215">
        <f>Q206*H206</f>
        <v>0</v>
      </c>
      <c r="S206" s="215">
        <v>0</v>
      </c>
      <c r="T206" s="216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17" t="s">
        <v>160</v>
      </c>
      <c r="AT206" s="217" t="s">
        <v>156</v>
      </c>
      <c r="AU206" s="217" t="s">
        <v>85</v>
      </c>
      <c r="AY206" s="18" t="s">
        <v>153</v>
      </c>
      <c r="BE206" s="218">
        <f>IF(N206="základní",J206,0)</f>
        <v>0</v>
      </c>
      <c r="BF206" s="218">
        <f>IF(N206="snížená",J206,0)</f>
        <v>0</v>
      </c>
      <c r="BG206" s="218">
        <f>IF(N206="zákl. přenesená",J206,0)</f>
        <v>0</v>
      </c>
      <c r="BH206" s="218">
        <f>IF(N206="sníž. přenesená",J206,0)</f>
        <v>0</v>
      </c>
      <c r="BI206" s="218">
        <f>IF(N206="nulová",J206,0)</f>
        <v>0</v>
      </c>
      <c r="BJ206" s="18" t="s">
        <v>83</v>
      </c>
      <c r="BK206" s="218">
        <f>ROUND(I206*H206,2)</f>
        <v>0</v>
      </c>
      <c r="BL206" s="18" t="s">
        <v>160</v>
      </c>
      <c r="BM206" s="217" t="s">
        <v>1600</v>
      </c>
    </row>
    <row r="207" spans="2:51" s="14" customFormat="1" ht="12">
      <c r="B207" s="230"/>
      <c r="C207" s="231"/>
      <c r="D207" s="221" t="s">
        <v>162</v>
      </c>
      <c r="E207" s="232" t="s">
        <v>1</v>
      </c>
      <c r="F207" s="233" t="s">
        <v>1601</v>
      </c>
      <c r="G207" s="231"/>
      <c r="H207" s="234">
        <v>20.748</v>
      </c>
      <c r="I207" s="235"/>
      <c r="J207" s="231"/>
      <c r="K207" s="231"/>
      <c r="L207" s="236"/>
      <c r="M207" s="237"/>
      <c r="N207" s="238"/>
      <c r="O207" s="238"/>
      <c r="P207" s="238"/>
      <c r="Q207" s="238"/>
      <c r="R207" s="238"/>
      <c r="S207" s="238"/>
      <c r="T207" s="239"/>
      <c r="AT207" s="240" t="s">
        <v>162</v>
      </c>
      <c r="AU207" s="240" t="s">
        <v>85</v>
      </c>
      <c r="AV207" s="14" t="s">
        <v>85</v>
      </c>
      <c r="AW207" s="14" t="s">
        <v>31</v>
      </c>
      <c r="AX207" s="14" t="s">
        <v>83</v>
      </c>
      <c r="AY207" s="240" t="s">
        <v>153</v>
      </c>
    </row>
    <row r="208" spans="1:65" s="2" customFormat="1" ht="44.25" customHeight="1">
      <c r="A208" s="35"/>
      <c r="B208" s="36"/>
      <c r="C208" s="205" t="s">
        <v>253</v>
      </c>
      <c r="D208" s="205" t="s">
        <v>156</v>
      </c>
      <c r="E208" s="206" t="s">
        <v>1602</v>
      </c>
      <c r="F208" s="207" t="s">
        <v>1603</v>
      </c>
      <c r="G208" s="208" t="s">
        <v>159</v>
      </c>
      <c r="H208" s="209">
        <v>3.476</v>
      </c>
      <c r="I208" s="210"/>
      <c r="J208" s="211">
        <f>ROUND(I208*H208,2)</f>
        <v>0</v>
      </c>
      <c r="K208" s="212"/>
      <c r="L208" s="40"/>
      <c r="M208" s="213" t="s">
        <v>1</v>
      </c>
      <c r="N208" s="214" t="s">
        <v>40</v>
      </c>
      <c r="O208" s="72"/>
      <c r="P208" s="215">
        <f>O208*H208</f>
        <v>0</v>
      </c>
      <c r="Q208" s="215">
        <v>0</v>
      </c>
      <c r="R208" s="215">
        <f>Q208*H208</f>
        <v>0</v>
      </c>
      <c r="S208" s="215">
        <v>2</v>
      </c>
      <c r="T208" s="216">
        <f>S208*H208</f>
        <v>6.952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17" t="s">
        <v>160</v>
      </c>
      <c r="AT208" s="217" t="s">
        <v>156</v>
      </c>
      <c r="AU208" s="217" t="s">
        <v>85</v>
      </c>
      <c r="AY208" s="18" t="s">
        <v>153</v>
      </c>
      <c r="BE208" s="218">
        <f>IF(N208="základní",J208,0)</f>
        <v>0</v>
      </c>
      <c r="BF208" s="218">
        <f>IF(N208="snížená",J208,0)</f>
        <v>0</v>
      </c>
      <c r="BG208" s="218">
        <f>IF(N208="zákl. přenesená",J208,0)</f>
        <v>0</v>
      </c>
      <c r="BH208" s="218">
        <f>IF(N208="sníž. přenesená",J208,0)</f>
        <v>0</v>
      </c>
      <c r="BI208" s="218">
        <f>IF(N208="nulová",J208,0)</f>
        <v>0</v>
      </c>
      <c r="BJ208" s="18" t="s">
        <v>83</v>
      </c>
      <c r="BK208" s="218">
        <f>ROUND(I208*H208,2)</f>
        <v>0</v>
      </c>
      <c r="BL208" s="18" t="s">
        <v>160</v>
      </c>
      <c r="BM208" s="217" t="s">
        <v>1604</v>
      </c>
    </row>
    <row r="209" spans="2:51" s="13" customFormat="1" ht="12">
      <c r="B209" s="219"/>
      <c r="C209" s="220"/>
      <c r="D209" s="221" t="s">
        <v>162</v>
      </c>
      <c r="E209" s="222" t="s">
        <v>1</v>
      </c>
      <c r="F209" s="223" t="s">
        <v>1605</v>
      </c>
      <c r="G209" s="220"/>
      <c r="H209" s="222" t="s">
        <v>1</v>
      </c>
      <c r="I209" s="224"/>
      <c r="J209" s="220"/>
      <c r="K209" s="220"/>
      <c r="L209" s="225"/>
      <c r="M209" s="226"/>
      <c r="N209" s="227"/>
      <c r="O209" s="227"/>
      <c r="P209" s="227"/>
      <c r="Q209" s="227"/>
      <c r="R209" s="227"/>
      <c r="S209" s="227"/>
      <c r="T209" s="228"/>
      <c r="AT209" s="229" t="s">
        <v>162</v>
      </c>
      <c r="AU209" s="229" t="s">
        <v>85</v>
      </c>
      <c r="AV209" s="13" t="s">
        <v>83</v>
      </c>
      <c r="AW209" s="13" t="s">
        <v>31</v>
      </c>
      <c r="AX209" s="13" t="s">
        <v>75</v>
      </c>
      <c r="AY209" s="229" t="s">
        <v>153</v>
      </c>
    </row>
    <row r="210" spans="2:51" s="14" customFormat="1" ht="12">
      <c r="B210" s="230"/>
      <c r="C210" s="231"/>
      <c r="D210" s="221" t="s">
        <v>162</v>
      </c>
      <c r="E210" s="232" t="s">
        <v>1</v>
      </c>
      <c r="F210" s="233" t="s">
        <v>1606</v>
      </c>
      <c r="G210" s="231"/>
      <c r="H210" s="234">
        <v>3.476</v>
      </c>
      <c r="I210" s="235"/>
      <c r="J210" s="231"/>
      <c r="K210" s="231"/>
      <c r="L210" s="236"/>
      <c r="M210" s="237"/>
      <c r="N210" s="238"/>
      <c r="O210" s="238"/>
      <c r="P210" s="238"/>
      <c r="Q210" s="238"/>
      <c r="R210" s="238"/>
      <c r="S210" s="238"/>
      <c r="T210" s="239"/>
      <c r="AT210" s="240" t="s">
        <v>162</v>
      </c>
      <c r="AU210" s="240" t="s">
        <v>85</v>
      </c>
      <c r="AV210" s="14" t="s">
        <v>85</v>
      </c>
      <c r="AW210" s="14" t="s">
        <v>31</v>
      </c>
      <c r="AX210" s="14" t="s">
        <v>83</v>
      </c>
      <c r="AY210" s="240" t="s">
        <v>153</v>
      </c>
    </row>
    <row r="211" spans="1:65" s="2" customFormat="1" ht="21.75" customHeight="1">
      <c r="A211" s="35"/>
      <c r="B211" s="36"/>
      <c r="C211" s="205" t="s">
        <v>258</v>
      </c>
      <c r="D211" s="205" t="s">
        <v>156</v>
      </c>
      <c r="E211" s="206" t="s">
        <v>1607</v>
      </c>
      <c r="F211" s="207" t="s">
        <v>1608</v>
      </c>
      <c r="G211" s="208" t="s">
        <v>187</v>
      </c>
      <c r="H211" s="209">
        <v>30.45</v>
      </c>
      <c r="I211" s="210"/>
      <c r="J211" s="211">
        <f>ROUND(I211*H211,2)</f>
        <v>0</v>
      </c>
      <c r="K211" s="212"/>
      <c r="L211" s="40"/>
      <c r="M211" s="213" t="s">
        <v>1</v>
      </c>
      <c r="N211" s="214" t="s">
        <v>40</v>
      </c>
      <c r="O211" s="72"/>
      <c r="P211" s="215">
        <f>O211*H211</f>
        <v>0</v>
      </c>
      <c r="Q211" s="215">
        <v>0</v>
      </c>
      <c r="R211" s="215">
        <f>Q211*H211</f>
        <v>0</v>
      </c>
      <c r="S211" s="215">
        <v>0</v>
      </c>
      <c r="T211" s="216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17" t="s">
        <v>160</v>
      </c>
      <c r="AT211" s="217" t="s">
        <v>156</v>
      </c>
      <c r="AU211" s="217" t="s">
        <v>85</v>
      </c>
      <c r="AY211" s="18" t="s">
        <v>153</v>
      </c>
      <c r="BE211" s="218">
        <f>IF(N211="základní",J211,0)</f>
        <v>0</v>
      </c>
      <c r="BF211" s="218">
        <f>IF(N211="snížená",J211,0)</f>
        <v>0</v>
      </c>
      <c r="BG211" s="218">
        <f>IF(N211="zákl. přenesená",J211,0)</f>
        <v>0</v>
      </c>
      <c r="BH211" s="218">
        <f>IF(N211="sníž. přenesená",J211,0)</f>
        <v>0</v>
      </c>
      <c r="BI211" s="218">
        <f>IF(N211="nulová",J211,0)</f>
        <v>0</v>
      </c>
      <c r="BJ211" s="18" t="s">
        <v>83</v>
      </c>
      <c r="BK211" s="218">
        <f>ROUND(I211*H211,2)</f>
        <v>0</v>
      </c>
      <c r="BL211" s="18" t="s">
        <v>160</v>
      </c>
      <c r="BM211" s="217" t="s">
        <v>1609</v>
      </c>
    </row>
    <row r="212" spans="1:65" s="2" customFormat="1" ht="21.75" customHeight="1">
      <c r="A212" s="35"/>
      <c r="B212" s="36"/>
      <c r="C212" s="205" t="s">
        <v>273</v>
      </c>
      <c r="D212" s="205" t="s">
        <v>156</v>
      </c>
      <c r="E212" s="206" t="s">
        <v>1610</v>
      </c>
      <c r="F212" s="207" t="s">
        <v>1611</v>
      </c>
      <c r="G212" s="208" t="s">
        <v>187</v>
      </c>
      <c r="H212" s="209">
        <v>152.25</v>
      </c>
      <c r="I212" s="210"/>
      <c r="J212" s="211">
        <f>ROUND(I212*H212,2)</f>
        <v>0</v>
      </c>
      <c r="K212" s="212"/>
      <c r="L212" s="40"/>
      <c r="M212" s="213" t="s">
        <v>1</v>
      </c>
      <c r="N212" s="214" t="s">
        <v>40</v>
      </c>
      <c r="O212" s="72"/>
      <c r="P212" s="215">
        <f>O212*H212</f>
        <v>0</v>
      </c>
      <c r="Q212" s="215">
        <v>0</v>
      </c>
      <c r="R212" s="215">
        <f>Q212*H212</f>
        <v>0</v>
      </c>
      <c r="S212" s="215">
        <v>0</v>
      </c>
      <c r="T212" s="216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17" t="s">
        <v>160</v>
      </c>
      <c r="AT212" s="217" t="s">
        <v>156</v>
      </c>
      <c r="AU212" s="217" t="s">
        <v>85</v>
      </c>
      <c r="AY212" s="18" t="s">
        <v>153</v>
      </c>
      <c r="BE212" s="218">
        <f>IF(N212="základní",J212,0)</f>
        <v>0</v>
      </c>
      <c r="BF212" s="218">
        <f>IF(N212="snížená",J212,0)</f>
        <v>0</v>
      </c>
      <c r="BG212" s="218">
        <f>IF(N212="zákl. přenesená",J212,0)</f>
        <v>0</v>
      </c>
      <c r="BH212" s="218">
        <f>IF(N212="sníž. přenesená",J212,0)</f>
        <v>0</v>
      </c>
      <c r="BI212" s="218">
        <f>IF(N212="nulová",J212,0)</f>
        <v>0</v>
      </c>
      <c r="BJ212" s="18" t="s">
        <v>83</v>
      </c>
      <c r="BK212" s="218">
        <f>ROUND(I212*H212,2)</f>
        <v>0</v>
      </c>
      <c r="BL212" s="18" t="s">
        <v>160</v>
      </c>
      <c r="BM212" s="217" t="s">
        <v>1612</v>
      </c>
    </row>
    <row r="213" spans="2:51" s="14" customFormat="1" ht="12">
      <c r="B213" s="230"/>
      <c r="C213" s="231"/>
      <c r="D213" s="221" t="s">
        <v>162</v>
      </c>
      <c r="E213" s="232" t="s">
        <v>1</v>
      </c>
      <c r="F213" s="233" t="s">
        <v>1613</v>
      </c>
      <c r="G213" s="231"/>
      <c r="H213" s="234">
        <v>152.25</v>
      </c>
      <c r="I213" s="235"/>
      <c r="J213" s="231"/>
      <c r="K213" s="231"/>
      <c r="L213" s="236"/>
      <c r="M213" s="237"/>
      <c r="N213" s="238"/>
      <c r="O213" s="238"/>
      <c r="P213" s="238"/>
      <c r="Q213" s="238"/>
      <c r="R213" s="238"/>
      <c r="S213" s="238"/>
      <c r="T213" s="239"/>
      <c r="AT213" s="240" t="s">
        <v>162</v>
      </c>
      <c r="AU213" s="240" t="s">
        <v>85</v>
      </c>
      <c r="AV213" s="14" t="s">
        <v>85</v>
      </c>
      <c r="AW213" s="14" t="s">
        <v>31</v>
      </c>
      <c r="AX213" s="14" t="s">
        <v>83</v>
      </c>
      <c r="AY213" s="240" t="s">
        <v>153</v>
      </c>
    </row>
    <row r="214" spans="1:65" s="2" customFormat="1" ht="55.5" customHeight="1">
      <c r="A214" s="35"/>
      <c r="B214" s="36"/>
      <c r="C214" s="205" t="s">
        <v>294</v>
      </c>
      <c r="D214" s="205" t="s">
        <v>156</v>
      </c>
      <c r="E214" s="206" t="s">
        <v>1614</v>
      </c>
      <c r="F214" s="207" t="s">
        <v>1615</v>
      </c>
      <c r="G214" s="208" t="s">
        <v>159</v>
      </c>
      <c r="H214" s="209">
        <v>37.375</v>
      </c>
      <c r="I214" s="210"/>
      <c r="J214" s="211">
        <f>ROUND(I214*H214,2)</f>
        <v>0</v>
      </c>
      <c r="K214" s="212"/>
      <c r="L214" s="40"/>
      <c r="M214" s="213" t="s">
        <v>1</v>
      </c>
      <c r="N214" s="214" t="s">
        <v>40</v>
      </c>
      <c r="O214" s="72"/>
      <c r="P214" s="215">
        <f>O214*H214</f>
        <v>0</v>
      </c>
      <c r="Q214" s="215">
        <v>0</v>
      </c>
      <c r="R214" s="215">
        <f>Q214*H214</f>
        <v>0</v>
      </c>
      <c r="S214" s="215">
        <v>0</v>
      </c>
      <c r="T214" s="216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17" t="s">
        <v>160</v>
      </c>
      <c r="AT214" s="217" t="s">
        <v>156</v>
      </c>
      <c r="AU214" s="217" t="s">
        <v>85</v>
      </c>
      <c r="AY214" s="18" t="s">
        <v>153</v>
      </c>
      <c r="BE214" s="218">
        <f>IF(N214="základní",J214,0)</f>
        <v>0</v>
      </c>
      <c r="BF214" s="218">
        <f>IF(N214="snížená",J214,0)</f>
        <v>0</v>
      </c>
      <c r="BG214" s="218">
        <f>IF(N214="zákl. přenesená",J214,0)</f>
        <v>0</v>
      </c>
      <c r="BH214" s="218">
        <f>IF(N214="sníž. přenesená",J214,0)</f>
        <v>0</v>
      </c>
      <c r="BI214" s="218">
        <f>IF(N214="nulová",J214,0)</f>
        <v>0</v>
      </c>
      <c r="BJ214" s="18" t="s">
        <v>83</v>
      </c>
      <c r="BK214" s="218">
        <f>ROUND(I214*H214,2)</f>
        <v>0</v>
      </c>
      <c r="BL214" s="18" t="s">
        <v>160</v>
      </c>
      <c r="BM214" s="217" t="s">
        <v>1616</v>
      </c>
    </row>
    <row r="215" spans="2:51" s="14" customFormat="1" ht="12">
      <c r="B215" s="230"/>
      <c r="C215" s="231"/>
      <c r="D215" s="221" t="s">
        <v>162</v>
      </c>
      <c r="E215" s="232" t="s">
        <v>1</v>
      </c>
      <c r="F215" s="233" t="s">
        <v>1617</v>
      </c>
      <c r="G215" s="231"/>
      <c r="H215" s="234">
        <v>37.375</v>
      </c>
      <c r="I215" s="235"/>
      <c r="J215" s="231"/>
      <c r="K215" s="231"/>
      <c r="L215" s="236"/>
      <c r="M215" s="237"/>
      <c r="N215" s="238"/>
      <c r="O215" s="238"/>
      <c r="P215" s="238"/>
      <c r="Q215" s="238"/>
      <c r="R215" s="238"/>
      <c r="S215" s="238"/>
      <c r="T215" s="239"/>
      <c r="AT215" s="240" t="s">
        <v>162</v>
      </c>
      <c r="AU215" s="240" t="s">
        <v>85</v>
      </c>
      <c r="AV215" s="14" t="s">
        <v>85</v>
      </c>
      <c r="AW215" s="14" t="s">
        <v>31</v>
      </c>
      <c r="AX215" s="14" t="s">
        <v>83</v>
      </c>
      <c r="AY215" s="240" t="s">
        <v>153</v>
      </c>
    </row>
    <row r="216" spans="1:65" s="2" customFormat="1" ht="33" customHeight="1">
      <c r="A216" s="35"/>
      <c r="B216" s="36"/>
      <c r="C216" s="205" t="s">
        <v>8</v>
      </c>
      <c r="D216" s="205" t="s">
        <v>156</v>
      </c>
      <c r="E216" s="206" t="s">
        <v>1618</v>
      </c>
      <c r="F216" s="207" t="s">
        <v>1619</v>
      </c>
      <c r="G216" s="208" t="s">
        <v>159</v>
      </c>
      <c r="H216" s="209">
        <v>37.375</v>
      </c>
      <c r="I216" s="210"/>
      <c r="J216" s="211">
        <f>ROUND(I216*H216,2)</f>
        <v>0</v>
      </c>
      <c r="K216" s="212"/>
      <c r="L216" s="40"/>
      <c r="M216" s="213" t="s">
        <v>1</v>
      </c>
      <c r="N216" s="214" t="s">
        <v>40</v>
      </c>
      <c r="O216" s="72"/>
      <c r="P216" s="215">
        <f>O216*H216</f>
        <v>0</v>
      </c>
      <c r="Q216" s="215">
        <v>0</v>
      </c>
      <c r="R216" s="215">
        <f>Q216*H216</f>
        <v>0</v>
      </c>
      <c r="S216" s="215">
        <v>0</v>
      </c>
      <c r="T216" s="216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17" t="s">
        <v>160</v>
      </c>
      <c r="AT216" s="217" t="s">
        <v>156</v>
      </c>
      <c r="AU216" s="217" t="s">
        <v>85</v>
      </c>
      <c r="AY216" s="18" t="s">
        <v>153</v>
      </c>
      <c r="BE216" s="218">
        <f>IF(N216="základní",J216,0)</f>
        <v>0</v>
      </c>
      <c r="BF216" s="218">
        <f>IF(N216="snížená",J216,0)</f>
        <v>0</v>
      </c>
      <c r="BG216" s="218">
        <f>IF(N216="zákl. přenesená",J216,0)</f>
        <v>0</v>
      </c>
      <c r="BH216" s="218">
        <f>IF(N216="sníž. přenesená",J216,0)</f>
        <v>0</v>
      </c>
      <c r="BI216" s="218">
        <f>IF(N216="nulová",J216,0)</f>
        <v>0</v>
      </c>
      <c r="BJ216" s="18" t="s">
        <v>83</v>
      </c>
      <c r="BK216" s="218">
        <f>ROUND(I216*H216,2)</f>
        <v>0</v>
      </c>
      <c r="BL216" s="18" t="s">
        <v>160</v>
      </c>
      <c r="BM216" s="217" t="s">
        <v>1620</v>
      </c>
    </row>
    <row r="217" spans="1:65" s="2" customFormat="1" ht="21.75" customHeight="1">
      <c r="A217" s="35"/>
      <c r="B217" s="36"/>
      <c r="C217" s="205" t="s">
        <v>303</v>
      </c>
      <c r="D217" s="205" t="s">
        <v>156</v>
      </c>
      <c r="E217" s="206" t="s">
        <v>1621</v>
      </c>
      <c r="F217" s="207" t="s">
        <v>1622</v>
      </c>
      <c r="G217" s="208" t="s">
        <v>172</v>
      </c>
      <c r="H217" s="209">
        <v>69.144</v>
      </c>
      <c r="I217" s="210"/>
      <c r="J217" s="211">
        <f>ROUND(I217*H217,2)</f>
        <v>0</v>
      </c>
      <c r="K217" s="212"/>
      <c r="L217" s="40"/>
      <c r="M217" s="213" t="s">
        <v>1</v>
      </c>
      <c r="N217" s="214" t="s">
        <v>40</v>
      </c>
      <c r="O217" s="72"/>
      <c r="P217" s="215">
        <f>O217*H217</f>
        <v>0</v>
      </c>
      <c r="Q217" s="215">
        <v>0</v>
      </c>
      <c r="R217" s="215">
        <f>Q217*H217</f>
        <v>0</v>
      </c>
      <c r="S217" s="215">
        <v>0</v>
      </c>
      <c r="T217" s="216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17" t="s">
        <v>160</v>
      </c>
      <c r="AT217" s="217" t="s">
        <v>156</v>
      </c>
      <c r="AU217" s="217" t="s">
        <v>85</v>
      </c>
      <c r="AY217" s="18" t="s">
        <v>153</v>
      </c>
      <c r="BE217" s="218">
        <f>IF(N217="základní",J217,0)</f>
        <v>0</v>
      </c>
      <c r="BF217" s="218">
        <f>IF(N217="snížená",J217,0)</f>
        <v>0</v>
      </c>
      <c r="BG217" s="218">
        <f>IF(N217="zákl. přenesená",J217,0)</f>
        <v>0</v>
      </c>
      <c r="BH217" s="218">
        <f>IF(N217="sníž. přenesená",J217,0)</f>
        <v>0</v>
      </c>
      <c r="BI217" s="218">
        <f>IF(N217="nulová",J217,0)</f>
        <v>0</v>
      </c>
      <c r="BJ217" s="18" t="s">
        <v>83</v>
      </c>
      <c r="BK217" s="218">
        <f>ROUND(I217*H217,2)</f>
        <v>0</v>
      </c>
      <c r="BL217" s="18" t="s">
        <v>160</v>
      </c>
      <c r="BM217" s="217" t="s">
        <v>1623</v>
      </c>
    </row>
    <row r="218" spans="2:51" s="14" customFormat="1" ht="12">
      <c r="B218" s="230"/>
      <c r="C218" s="231"/>
      <c r="D218" s="221" t="s">
        <v>162</v>
      </c>
      <c r="E218" s="231"/>
      <c r="F218" s="233" t="s">
        <v>1624</v>
      </c>
      <c r="G218" s="231"/>
      <c r="H218" s="234">
        <v>69.144</v>
      </c>
      <c r="I218" s="235"/>
      <c r="J218" s="231"/>
      <c r="K218" s="231"/>
      <c r="L218" s="236"/>
      <c r="M218" s="237"/>
      <c r="N218" s="238"/>
      <c r="O218" s="238"/>
      <c r="P218" s="238"/>
      <c r="Q218" s="238"/>
      <c r="R218" s="238"/>
      <c r="S218" s="238"/>
      <c r="T218" s="239"/>
      <c r="AT218" s="240" t="s">
        <v>162</v>
      </c>
      <c r="AU218" s="240" t="s">
        <v>85</v>
      </c>
      <c r="AV218" s="14" t="s">
        <v>85</v>
      </c>
      <c r="AW218" s="14" t="s">
        <v>4</v>
      </c>
      <c r="AX218" s="14" t="s">
        <v>83</v>
      </c>
      <c r="AY218" s="240" t="s">
        <v>153</v>
      </c>
    </row>
    <row r="219" spans="1:65" s="2" customFormat="1" ht="33" customHeight="1">
      <c r="A219" s="35"/>
      <c r="B219" s="36"/>
      <c r="C219" s="205" t="s">
        <v>309</v>
      </c>
      <c r="D219" s="205" t="s">
        <v>156</v>
      </c>
      <c r="E219" s="206" t="s">
        <v>1625</v>
      </c>
      <c r="F219" s="207" t="s">
        <v>1626</v>
      </c>
      <c r="G219" s="208" t="s">
        <v>159</v>
      </c>
      <c r="H219" s="209">
        <v>37.375</v>
      </c>
      <c r="I219" s="210"/>
      <c r="J219" s="211">
        <f>ROUND(I219*H219,2)</f>
        <v>0</v>
      </c>
      <c r="K219" s="212"/>
      <c r="L219" s="40"/>
      <c r="M219" s="213" t="s">
        <v>1</v>
      </c>
      <c r="N219" s="214" t="s">
        <v>40</v>
      </c>
      <c r="O219" s="72"/>
      <c r="P219" s="215">
        <f>O219*H219</f>
        <v>0</v>
      </c>
      <c r="Q219" s="215">
        <v>0</v>
      </c>
      <c r="R219" s="215">
        <f>Q219*H219</f>
        <v>0</v>
      </c>
      <c r="S219" s="215">
        <v>0</v>
      </c>
      <c r="T219" s="216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17" t="s">
        <v>160</v>
      </c>
      <c r="AT219" s="217" t="s">
        <v>156</v>
      </c>
      <c r="AU219" s="217" t="s">
        <v>85</v>
      </c>
      <c r="AY219" s="18" t="s">
        <v>153</v>
      </c>
      <c r="BE219" s="218">
        <f>IF(N219="základní",J219,0)</f>
        <v>0</v>
      </c>
      <c r="BF219" s="218">
        <f>IF(N219="snížená",J219,0)</f>
        <v>0</v>
      </c>
      <c r="BG219" s="218">
        <f>IF(N219="zákl. přenesená",J219,0)</f>
        <v>0</v>
      </c>
      <c r="BH219" s="218">
        <f>IF(N219="sníž. přenesená",J219,0)</f>
        <v>0</v>
      </c>
      <c r="BI219" s="218">
        <f>IF(N219="nulová",J219,0)</f>
        <v>0</v>
      </c>
      <c r="BJ219" s="18" t="s">
        <v>83</v>
      </c>
      <c r="BK219" s="218">
        <f>ROUND(I219*H219,2)</f>
        <v>0</v>
      </c>
      <c r="BL219" s="18" t="s">
        <v>160</v>
      </c>
      <c r="BM219" s="217" t="s">
        <v>1627</v>
      </c>
    </row>
    <row r="220" spans="1:65" s="2" customFormat="1" ht="33" customHeight="1">
      <c r="A220" s="35"/>
      <c r="B220" s="36"/>
      <c r="C220" s="205" t="s">
        <v>313</v>
      </c>
      <c r="D220" s="205" t="s">
        <v>156</v>
      </c>
      <c r="E220" s="206" t="s">
        <v>1628</v>
      </c>
      <c r="F220" s="207" t="s">
        <v>1629</v>
      </c>
      <c r="G220" s="208" t="s">
        <v>159</v>
      </c>
      <c r="H220" s="209">
        <v>170.777</v>
      </c>
      <c r="I220" s="210"/>
      <c r="J220" s="211">
        <f>ROUND(I220*H220,2)</f>
        <v>0</v>
      </c>
      <c r="K220" s="212"/>
      <c r="L220" s="40"/>
      <c r="M220" s="213" t="s">
        <v>1</v>
      </c>
      <c r="N220" s="214" t="s">
        <v>40</v>
      </c>
      <c r="O220" s="72"/>
      <c r="P220" s="215">
        <f>O220*H220</f>
        <v>0</v>
      </c>
      <c r="Q220" s="215">
        <v>0</v>
      </c>
      <c r="R220" s="215">
        <f>Q220*H220</f>
        <v>0</v>
      </c>
      <c r="S220" s="215">
        <v>0</v>
      </c>
      <c r="T220" s="216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17" t="s">
        <v>160</v>
      </c>
      <c r="AT220" s="217" t="s">
        <v>156</v>
      </c>
      <c r="AU220" s="217" t="s">
        <v>85</v>
      </c>
      <c r="AY220" s="18" t="s">
        <v>153</v>
      </c>
      <c r="BE220" s="218">
        <f>IF(N220="základní",J220,0)</f>
        <v>0</v>
      </c>
      <c r="BF220" s="218">
        <f>IF(N220="snížená",J220,0)</f>
        <v>0</v>
      </c>
      <c r="BG220" s="218">
        <f>IF(N220="zákl. přenesená",J220,0)</f>
        <v>0</v>
      </c>
      <c r="BH220" s="218">
        <f>IF(N220="sníž. přenesená",J220,0)</f>
        <v>0</v>
      </c>
      <c r="BI220" s="218">
        <f>IF(N220="nulová",J220,0)</f>
        <v>0</v>
      </c>
      <c r="BJ220" s="18" t="s">
        <v>83</v>
      </c>
      <c r="BK220" s="218">
        <f>ROUND(I220*H220,2)</f>
        <v>0</v>
      </c>
      <c r="BL220" s="18" t="s">
        <v>160</v>
      </c>
      <c r="BM220" s="217" t="s">
        <v>1630</v>
      </c>
    </row>
    <row r="221" spans="2:51" s="14" customFormat="1" ht="12">
      <c r="B221" s="230"/>
      <c r="C221" s="231"/>
      <c r="D221" s="221" t="s">
        <v>162</v>
      </c>
      <c r="E221" s="232" t="s">
        <v>1</v>
      </c>
      <c r="F221" s="233" t="s">
        <v>1631</v>
      </c>
      <c r="G221" s="231"/>
      <c r="H221" s="234">
        <v>207.477</v>
      </c>
      <c r="I221" s="235"/>
      <c r="J221" s="231"/>
      <c r="K221" s="231"/>
      <c r="L221" s="236"/>
      <c r="M221" s="237"/>
      <c r="N221" s="238"/>
      <c r="O221" s="238"/>
      <c r="P221" s="238"/>
      <c r="Q221" s="238"/>
      <c r="R221" s="238"/>
      <c r="S221" s="238"/>
      <c r="T221" s="239"/>
      <c r="AT221" s="240" t="s">
        <v>162</v>
      </c>
      <c r="AU221" s="240" t="s">
        <v>85</v>
      </c>
      <c r="AV221" s="14" t="s">
        <v>85</v>
      </c>
      <c r="AW221" s="14" t="s">
        <v>31</v>
      </c>
      <c r="AX221" s="14" t="s">
        <v>75</v>
      </c>
      <c r="AY221" s="240" t="s">
        <v>153</v>
      </c>
    </row>
    <row r="222" spans="2:51" s="14" customFormat="1" ht="12">
      <c r="B222" s="230"/>
      <c r="C222" s="231"/>
      <c r="D222" s="221" t="s">
        <v>162</v>
      </c>
      <c r="E222" s="232" t="s">
        <v>1</v>
      </c>
      <c r="F222" s="233" t="s">
        <v>1632</v>
      </c>
      <c r="G222" s="231"/>
      <c r="H222" s="234">
        <v>-35.663</v>
      </c>
      <c r="I222" s="235"/>
      <c r="J222" s="231"/>
      <c r="K222" s="231"/>
      <c r="L222" s="236"/>
      <c r="M222" s="237"/>
      <c r="N222" s="238"/>
      <c r="O222" s="238"/>
      <c r="P222" s="238"/>
      <c r="Q222" s="238"/>
      <c r="R222" s="238"/>
      <c r="S222" s="238"/>
      <c r="T222" s="239"/>
      <c r="AT222" s="240" t="s">
        <v>162</v>
      </c>
      <c r="AU222" s="240" t="s">
        <v>85</v>
      </c>
      <c r="AV222" s="14" t="s">
        <v>85</v>
      </c>
      <c r="AW222" s="14" t="s">
        <v>31</v>
      </c>
      <c r="AX222" s="14" t="s">
        <v>75</v>
      </c>
      <c r="AY222" s="240" t="s">
        <v>153</v>
      </c>
    </row>
    <row r="223" spans="2:51" s="13" customFormat="1" ht="12">
      <c r="B223" s="219"/>
      <c r="C223" s="220"/>
      <c r="D223" s="221" t="s">
        <v>162</v>
      </c>
      <c r="E223" s="222" t="s">
        <v>1</v>
      </c>
      <c r="F223" s="223" t="s">
        <v>1633</v>
      </c>
      <c r="G223" s="220"/>
      <c r="H223" s="222" t="s">
        <v>1</v>
      </c>
      <c r="I223" s="224"/>
      <c r="J223" s="220"/>
      <c r="K223" s="220"/>
      <c r="L223" s="225"/>
      <c r="M223" s="226"/>
      <c r="N223" s="227"/>
      <c r="O223" s="227"/>
      <c r="P223" s="227"/>
      <c r="Q223" s="227"/>
      <c r="R223" s="227"/>
      <c r="S223" s="227"/>
      <c r="T223" s="228"/>
      <c r="AT223" s="229" t="s">
        <v>162</v>
      </c>
      <c r="AU223" s="229" t="s">
        <v>85</v>
      </c>
      <c r="AV223" s="13" t="s">
        <v>83</v>
      </c>
      <c r="AW223" s="13" t="s">
        <v>31</v>
      </c>
      <c r="AX223" s="13" t="s">
        <v>75</v>
      </c>
      <c r="AY223" s="229" t="s">
        <v>153</v>
      </c>
    </row>
    <row r="224" spans="2:51" s="14" customFormat="1" ht="12">
      <c r="B224" s="230"/>
      <c r="C224" s="231"/>
      <c r="D224" s="221" t="s">
        <v>162</v>
      </c>
      <c r="E224" s="232" t="s">
        <v>1</v>
      </c>
      <c r="F224" s="233" t="s">
        <v>1634</v>
      </c>
      <c r="G224" s="231"/>
      <c r="H224" s="234">
        <v>-12.808</v>
      </c>
      <c r="I224" s="235"/>
      <c r="J224" s="231"/>
      <c r="K224" s="231"/>
      <c r="L224" s="236"/>
      <c r="M224" s="237"/>
      <c r="N224" s="238"/>
      <c r="O224" s="238"/>
      <c r="P224" s="238"/>
      <c r="Q224" s="238"/>
      <c r="R224" s="238"/>
      <c r="S224" s="238"/>
      <c r="T224" s="239"/>
      <c r="AT224" s="240" t="s">
        <v>162</v>
      </c>
      <c r="AU224" s="240" t="s">
        <v>85</v>
      </c>
      <c r="AV224" s="14" t="s">
        <v>85</v>
      </c>
      <c r="AW224" s="14" t="s">
        <v>31</v>
      </c>
      <c r="AX224" s="14" t="s">
        <v>75</v>
      </c>
      <c r="AY224" s="240" t="s">
        <v>153</v>
      </c>
    </row>
    <row r="225" spans="2:51" s="14" customFormat="1" ht="12">
      <c r="B225" s="230"/>
      <c r="C225" s="231"/>
      <c r="D225" s="221" t="s">
        <v>162</v>
      </c>
      <c r="E225" s="232" t="s">
        <v>1</v>
      </c>
      <c r="F225" s="233" t="s">
        <v>1635</v>
      </c>
      <c r="G225" s="231"/>
      <c r="H225" s="234">
        <v>-1.425</v>
      </c>
      <c r="I225" s="235"/>
      <c r="J225" s="231"/>
      <c r="K225" s="231"/>
      <c r="L225" s="236"/>
      <c r="M225" s="237"/>
      <c r="N225" s="238"/>
      <c r="O225" s="238"/>
      <c r="P225" s="238"/>
      <c r="Q225" s="238"/>
      <c r="R225" s="238"/>
      <c r="S225" s="238"/>
      <c r="T225" s="239"/>
      <c r="AT225" s="240" t="s">
        <v>162</v>
      </c>
      <c r="AU225" s="240" t="s">
        <v>85</v>
      </c>
      <c r="AV225" s="14" t="s">
        <v>85</v>
      </c>
      <c r="AW225" s="14" t="s">
        <v>31</v>
      </c>
      <c r="AX225" s="14" t="s">
        <v>75</v>
      </c>
      <c r="AY225" s="240" t="s">
        <v>153</v>
      </c>
    </row>
    <row r="226" spans="2:51" s="14" customFormat="1" ht="12">
      <c r="B226" s="230"/>
      <c r="C226" s="231"/>
      <c r="D226" s="221" t="s">
        <v>162</v>
      </c>
      <c r="E226" s="232" t="s">
        <v>1</v>
      </c>
      <c r="F226" s="233" t="s">
        <v>1636</v>
      </c>
      <c r="G226" s="231"/>
      <c r="H226" s="234">
        <v>-3.873</v>
      </c>
      <c r="I226" s="235"/>
      <c r="J226" s="231"/>
      <c r="K226" s="231"/>
      <c r="L226" s="236"/>
      <c r="M226" s="237"/>
      <c r="N226" s="238"/>
      <c r="O226" s="238"/>
      <c r="P226" s="238"/>
      <c r="Q226" s="238"/>
      <c r="R226" s="238"/>
      <c r="S226" s="238"/>
      <c r="T226" s="239"/>
      <c r="AT226" s="240" t="s">
        <v>162</v>
      </c>
      <c r="AU226" s="240" t="s">
        <v>85</v>
      </c>
      <c r="AV226" s="14" t="s">
        <v>85</v>
      </c>
      <c r="AW226" s="14" t="s">
        <v>31</v>
      </c>
      <c r="AX226" s="14" t="s">
        <v>75</v>
      </c>
      <c r="AY226" s="240" t="s">
        <v>153</v>
      </c>
    </row>
    <row r="227" spans="2:51" s="13" customFormat="1" ht="12">
      <c r="B227" s="219"/>
      <c r="C227" s="220"/>
      <c r="D227" s="221" t="s">
        <v>162</v>
      </c>
      <c r="E227" s="222" t="s">
        <v>1</v>
      </c>
      <c r="F227" s="223" t="s">
        <v>1637</v>
      </c>
      <c r="G227" s="220"/>
      <c r="H227" s="222" t="s">
        <v>1</v>
      </c>
      <c r="I227" s="224"/>
      <c r="J227" s="220"/>
      <c r="K227" s="220"/>
      <c r="L227" s="225"/>
      <c r="M227" s="226"/>
      <c r="N227" s="227"/>
      <c r="O227" s="227"/>
      <c r="P227" s="227"/>
      <c r="Q227" s="227"/>
      <c r="R227" s="227"/>
      <c r="S227" s="227"/>
      <c r="T227" s="228"/>
      <c r="AT227" s="229" t="s">
        <v>162</v>
      </c>
      <c r="AU227" s="229" t="s">
        <v>85</v>
      </c>
      <c r="AV227" s="13" t="s">
        <v>83</v>
      </c>
      <c r="AW227" s="13" t="s">
        <v>31</v>
      </c>
      <c r="AX227" s="13" t="s">
        <v>75</v>
      </c>
      <c r="AY227" s="229" t="s">
        <v>153</v>
      </c>
    </row>
    <row r="228" spans="2:51" s="14" customFormat="1" ht="12">
      <c r="B228" s="230"/>
      <c r="C228" s="231"/>
      <c r="D228" s="221" t="s">
        <v>162</v>
      </c>
      <c r="E228" s="232" t="s">
        <v>1</v>
      </c>
      <c r="F228" s="233" t="s">
        <v>1638</v>
      </c>
      <c r="G228" s="231"/>
      <c r="H228" s="234">
        <v>17.069</v>
      </c>
      <c r="I228" s="235"/>
      <c r="J228" s="231"/>
      <c r="K228" s="231"/>
      <c r="L228" s="236"/>
      <c r="M228" s="237"/>
      <c r="N228" s="238"/>
      <c r="O228" s="238"/>
      <c r="P228" s="238"/>
      <c r="Q228" s="238"/>
      <c r="R228" s="238"/>
      <c r="S228" s="238"/>
      <c r="T228" s="239"/>
      <c r="AT228" s="240" t="s">
        <v>162</v>
      </c>
      <c r="AU228" s="240" t="s">
        <v>85</v>
      </c>
      <c r="AV228" s="14" t="s">
        <v>85</v>
      </c>
      <c r="AW228" s="14" t="s">
        <v>31</v>
      </c>
      <c r="AX228" s="14" t="s">
        <v>75</v>
      </c>
      <c r="AY228" s="240" t="s">
        <v>153</v>
      </c>
    </row>
    <row r="229" spans="2:51" s="15" customFormat="1" ht="12">
      <c r="B229" s="241"/>
      <c r="C229" s="242"/>
      <c r="D229" s="221" t="s">
        <v>162</v>
      </c>
      <c r="E229" s="243" t="s">
        <v>1</v>
      </c>
      <c r="F229" s="244" t="s">
        <v>169</v>
      </c>
      <c r="G229" s="242"/>
      <c r="H229" s="245">
        <v>170.777</v>
      </c>
      <c r="I229" s="246"/>
      <c r="J229" s="242"/>
      <c r="K229" s="242"/>
      <c r="L229" s="247"/>
      <c r="M229" s="248"/>
      <c r="N229" s="249"/>
      <c r="O229" s="249"/>
      <c r="P229" s="249"/>
      <c r="Q229" s="249"/>
      <c r="R229" s="249"/>
      <c r="S229" s="249"/>
      <c r="T229" s="250"/>
      <c r="AT229" s="251" t="s">
        <v>162</v>
      </c>
      <c r="AU229" s="251" t="s">
        <v>85</v>
      </c>
      <c r="AV229" s="15" t="s">
        <v>160</v>
      </c>
      <c r="AW229" s="15" t="s">
        <v>31</v>
      </c>
      <c r="AX229" s="15" t="s">
        <v>83</v>
      </c>
      <c r="AY229" s="251" t="s">
        <v>153</v>
      </c>
    </row>
    <row r="230" spans="1:65" s="2" customFormat="1" ht="33" customHeight="1">
      <c r="A230" s="35"/>
      <c r="B230" s="36"/>
      <c r="C230" s="205" t="s">
        <v>318</v>
      </c>
      <c r="D230" s="205" t="s">
        <v>156</v>
      </c>
      <c r="E230" s="206" t="s">
        <v>1639</v>
      </c>
      <c r="F230" s="207" t="s">
        <v>1640</v>
      </c>
      <c r="G230" s="208" t="s">
        <v>187</v>
      </c>
      <c r="H230" s="209">
        <v>71.85</v>
      </c>
      <c r="I230" s="210"/>
      <c r="J230" s="211">
        <f>ROUND(I230*H230,2)</f>
        <v>0</v>
      </c>
      <c r="K230" s="212"/>
      <c r="L230" s="40"/>
      <c r="M230" s="213" t="s">
        <v>1</v>
      </c>
      <c r="N230" s="214" t="s">
        <v>40</v>
      </c>
      <c r="O230" s="72"/>
      <c r="P230" s="215">
        <f>O230*H230</f>
        <v>0</v>
      </c>
      <c r="Q230" s="215">
        <v>0</v>
      </c>
      <c r="R230" s="215">
        <f>Q230*H230</f>
        <v>0</v>
      </c>
      <c r="S230" s="215">
        <v>0</v>
      </c>
      <c r="T230" s="216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217" t="s">
        <v>160</v>
      </c>
      <c r="AT230" s="217" t="s">
        <v>156</v>
      </c>
      <c r="AU230" s="217" t="s">
        <v>85</v>
      </c>
      <c r="AY230" s="18" t="s">
        <v>153</v>
      </c>
      <c r="BE230" s="218">
        <f>IF(N230="základní",J230,0)</f>
        <v>0</v>
      </c>
      <c r="BF230" s="218">
        <f>IF(N230="snížená",J230,0)</f>
        <v>0</v>
      </c>
      <c r="BG230" s="218">
        <f>IF(N230="zákl. přenesená",J230,0)</f>
        <v>0</v>
      </c>
      <c r="BH230" s="218">
        <f>IF(N230="sníž. přenesená",J230,0)</f>
        <v>0</v>
      </c>
      <c r="BI230" s="218">
        <f>IF(N230="nulová",J230,0)</f>
        <v>0</v>
      </c>
      <c r="BJ230" s="18" t="s">
        <v>83</v>
      </c>
      <c r="BK230" s="218">
        <f>ROUND(I230*H230,2)</f>
        <v>0</v>
      </c>
      <c r="BL230" s="18" t="s">
        <v>160</v>
      </c>
      <c r="BM230" s="217" t="s">
        <v>1641</v>
      </c>
    </row>
    <row r="231" spans="2:51" s="13" customFormat="1" ht="12">
      <c r="B231" s="219"/>
      <c r="C231" s="220"/>
      <c r="D231" s="221" t="s">
        <v>162</v>
      </c>
      <c r="E231" s="222" t="s">
        <v>1</v>
      </c>
      <c r="F231" s="223" t="s">
        <v>1642</v>
      </c>
      <c r="G231" s="220"/>
      <c r="H231" s="222" t="s">
        <v>1</v>
      </c>
      <c r="I231" s="224"/>
      <c r="J231" s="220"/>
      <c r="K231" s="220"/>
      <c r="L231" s="225"/>
      <c r="M231" s="226"/>
      <c r="N231" s="227"/>
      <c r="O231" s="227"/>
      <c r="P231" s="227"/>
      <c r="Q231" s="227"/>
      <c r="R231" s="227"/>
      <c r="S231" s="227"/>
      <c r="T231" s="228"/>
      <c r="AT231" s="229" t="s">
        <v>162</v>
      </c>
      <c r="AU231" s="229" t="s">
        <v>85</v>
      </c>
      <c r="AV231" s="13" t="s">
        <v>83</v>
      </c>
      <c r="AW231" s="13" t="s">
        <v>31</v>
      </c>
      <c r="AX231" s="13" t="s">
        <v>75</v>
      </c>
      <c r="AY231" s="229" t="s">
        <v>153</v>
      </c>
    </row>
    <row r="232" spans="2:51" s="13" customFormat="1" ht="12">
      <c r="B232" s="219"/>
      <c r="C232" s="220"/>
      <c r="D232" s="221" t="s">
        <v>162</v>
      </c>
      <c r="E232" s="222" t="s">
        <v>1</v>
      </c>
      <c r="F232" s="223" t="s">
        <v>1588</v>
      </c>
      <c r="G232" s="220"/>
      <c r="H232" s="222" t="s">
        <v>1</v>
      </c>
      <c r="I232" s="224"/>
      <c r="J232" s="220"/>
      <c r="K232" s="220"/>
      <c r="L232" s="225"/>
      <c r="M232" s="226"/>
      <c r="N232" s="227"/>
      <c r="O232" s="227"/>
      <c r="P232" s="227"/>
      <c r="Q232" s="227"/>
      <c r="R232" s="227"/>
      <c r="S232" s="227"/>
      <c r="T232" s="228"/>
      <c r="AT232" s="229" t="s">
        <v>162</v>
      </c>
      <c r="AU232" s="229" t="s">
        <v>85</v>
      </c>
      <c r="AV232" s="13" t="s">
        <v>83</v>
      </c>
      <c r="AW232" s="13" t="s">
        <v>31</v>
      </c>
      <c r="AX232" s="13" t="s">
        <v>75</v>
      </c>
      <c r="AY232" s="229" t="s">
        <v>153</v>
      </c>
    </row>
    <row r="233" spans="2:51" s="14" customFormat="1" ht="12">
      <c r="B233" s="230"/>
      <c r="C233" s="231"/>
      <c r="D233" s="221" t="s">
        <v>162</v>
      </c>
      <c r="E233" s="232" t="s">
        <v>1</v>
      </c>
      <c r="F233" s="233" t="s">
        <v>1589</v>
      </c>
      <c r="G233" s="231"/>
      <c r="H233" s="234">
        <v>48.375</v>
      </c>
      <c r="I233" s="235"/>
      <c r="J233" s="231"/>
      <c r="K233" s="231"/>
      <c r="L233" s="236"/>
      <c r="M233" s="237"/>
      <c r="N233" s="238"/>
      <c r="O233" s="238"/>
      <c r="P233" s="238"/>
      <c r="Q233" s="238"/>
      <c r="R233" s="238"/>
      <c r="S233" s="238"/>
      <c r="T233" s="239"/>
      <c r="AT233" s="240" t="s">
        <v>162</v>
      </c>
      <c r="AU233" s="240" t="s">
        <v>85</v>
      </c>
      <c r="AV233" s="14" t="s">
        <v>85</v>
      </c>
      <c r="AW233" s="14" t="s">
        <v>31</v>
      </c>
      <c r="AX233" s="14" t="s">
        <v>75</v>
      </c>
      <c r="AY233" s="240" t="s">
        <v>153</v>
      </c>
    </row>
    <row r="234" spans="2:51" s="16" customFormat="1" ht="12">
      <c r="B234" s="252"/>
      <c r="C234" s="253"/>
      <c r="D234" s="221" t="s">
        <v>162</v>
      </c>
      <c r="E234" s="254" t="s">
        <v>1</v>
      </c>
      <c r="F234" s="255" t="s">
        <v>286</v>
      </c>
      <c r="G234" s="253"/>
      <c r="H234" s="256">
        <v>48.375</v>
      </c>
      <c r="I234" s="257"/>
      <c r="J234" s="253"/>
      <c r="K234" s="253"/>
      <c r="L234" s="258"/>
      <c r="M234" s="259"/>
      <c r="N234" s="260"/>
      <c r="O234" s="260"/>
      <c r="P234" s="260"/>
      <c r="Q234" s="260"/>
      <c r="R234" s="260"/>
      <c r="S234" s="260"/>
      <c r="T234" s="261"/>
      <c r="AT234" s="262" t="s">
        <v>162</v>
      </c>
      <c r="AU234" s="262" t="s">
        <v>85</v>
      </c>
      <c r="AV234" s="16" t="s">
        <v>154</v>
      </c>
      <c r="AW234" s="16" t="s">
        <v>31</v>
      </c>
      <c r="AX234" s="16" t="s">
        <v>75</v>
      </c>
      <c r="AY234" s="262" t="s">
        <v>153</v>
      </c>
    </row>
    <row r="235" spans="2:51" s="13" customFormat="1" ht="12">
      <c r="B235" s="219"/>
      <c r="C235" s="220"/>
      <c r="D235" s="221" t="s">
        <v>162</v>
      </c>
      <c r="E235" s="222" t="s">
        <v>1</v>
      </c>
      <c r="F235" s="223" t="s">
        <v>301</v>
      </c>
      <c r="G235" s="220"/>
      <c r="H235" s="222" t="s">
        <v>1</v>
      </c>
      <c r="I235" s="224"/>
      <c r="J235" s="220"/>
      <c r="K235" s="220"/>
      <c r="L235" s="225"/>
      <c r="M235" s="226"/>
      <c r="N235" s="227"/>
      <c r="O235" s="227"/>
      <c r="P235" s="227"/>
      <c r="Q235" s="227"/>
      <c r="R235" s="227"/>
      <c r="S235" s="227"/>
      <c r="T235" s="228"/>
      <c r="AT235" s="229" t="s">
        <v>162</v>
      </c>
      <c r="AU235" s="229" t="s">
        <v>85</v>
      </c>
      <c r="AV235" s="13" t="s">
        <v>83</v>
      </c>
      <c r="AW235" s="13" t="s">
        <v>31</v>
      </c>
      <c r="AX235" s="13" t="s">
        <v>75</v>
      </c>
      <c r="AY235" s="229" t="s">
        <v>153</v>
      </c>
    </row>
    <row r="236" spans="2:51" s="14" customFormat="1" ht="12">
      <c r="B236" s="230"/>
      <c r="C236" s="231"/>
      <c r="D236" s="221" t="s">
        <v>162</v>
      </c>
      <c r="E236" s="232" t="s">
        <v>1</v>
      </c>
      <c r="F236" s="233" t="s">
        <v>1536</v>
      </c>
      <c r="G236" s="231"/>
      <c r="H236" s="234">
        <v>23.475</v>
      </c>
      <c r="I236" s="235"/>
      <c r="J236" s="231"/>
      <c r="K236" s="231"/>
      <c r="L236" s="236"/>
      <c r="M236" s="237"/>
      <c r="N236" s="238"/>
      <c r="O236" s="238"/>
      <c r="P236" s="238"/>
      <c r="Q236" s="238"/>
      <c r="R236" s="238"/>
      <c r="S236" s="238"/>
      <c r="T236" s="239"/>
      <c r="AT236" s="240" t="s">
        <v>162</v>
      </c>
      <c r="AU236" s="240" t="s">
        <v>85</v>
      </c>
      <c r="AV236" s="14" t="s">
        <v>85</v>
      </c>
      <c r="AW236" s="14" t="s">
        <v>31</v>
      </c>
      <c r="AX236" s="14" t="s">
        <v>75</v>
      </c>
      <c r="AY236" s="240" t="s">
        <v>153</v>
      </c>
    </row>
    <row r="237" spans="2:51" s="16" customFormat="1" ht="12">
      <c r="B237" s="252"/>
      <c r="C237" s="253"/>
      <c r="D237" s="221" t="s">
        <v>162</v>
      </c>
      <c r="E237" s="254" t="s">
        <v>1</v>
      </c>
      <c r="F237" s="255" t="s">
        <v>286</v>
      </c>
      <c r="G237" s="253"/>
      <c r="H237" s="256">
        <v>23.475</v>
      </c>
      <c r="I237" s="257"/>
      <c r="J237" s="253"/>
      <c r="K237" s="253"/>
      <c r="L237" s="258"/>
      <c r="M237" s="259"/>
      <c r="N237" s="260"/>
      <c r="O237" s="260"/>
      <c r="P237" s="260"/>
      <c r="Q237" s="260"/>
      <c r="R237" s="260"/>
      <c r="S237" s="260"/>
      <c r="T237" s="261"/>
      <c r="AT237" s="262" t="s">
        <v>162</v>
      </c>
      <c r="AU237" s="262" t="s">
        <v>85</v>
      </c>
      <c r="AV237" s="16" t="s">
        <v>154</v>
      </c>
      <c r="AW237" s="16" t="s">
        <v>31</v>
      </c>
      <c r="AX237" s="16" t="s">
        <v>75</v>
      </c>
      <c r="AY237" s="262" t="s">
        <v>153</v>
      </c>
    </row>
    <row r="238" spans="2:51" s="15" customFormat="1" ht="12">
      <c r="B238" s="241"/>
      <c r="C238" s="242"/>
      <c r="D238" s="221" t="s">
        <v>162</v>
      </c>
      <c r="E238" s="243" t="s">
        <v>1</v>
      </c>
      <c r="F238" s="244" t="s">
        <v>169</v>
      </c>
      <c r="G238" s="242"/>
      <c r="H238" s="245">
        <v>71.85</v>
      </c>
      <c r="I238" s="246"/>
      <c r="J238" s="242"/>
      <c r="K238" s="242"/>
      <c r="L238" s="247"/>
      <c r="M238" s="248"/>
      <c r="N238" s="249"/>
      <c r="O238" s="249"/>
      <c r="P238" s="249"/>
      <c r="Q238" s="249"/>
      <c r="R238" s="249"/>
      <c r="S238" s="249"/>
      <c r="T238" s="250"/>
      <c r="AT238" s="251" t="s">
        <v>162</v>
      </c>
      <c r="AU238" s="251" t="s">
        <v>85</v>
      </c>
      <c r="AV238" s="15" t="s">
        <v>160</v>
      </c>
      <c r="AW238" s="15" t="s">
        <v>31</v>
      </c>
      <c r="AX238" s="15" t="s">
        <v>83</v>
      </c>
      <c r="AY238" s="251" t="s">
        <v>153</v>
      </c>
    </row>
    <row r="239" spans="1:65" s="2" customFormat="1" ht="33" customHeight="1">
      <c r="A239" s="35"/>
      <c r="B239" s="36"/>
      <c r="C239" s="205" t="s">
        <v>322</v>
      </c>
      <c r="D239" s="205" t="s">
        <v>156</v>
      </c>
      <c r="E239" s="206" t="s">
        <v>1643</v>
      </c>
      <c r="F239" s="207" t="s">
        <v>1644</v>
      </c>
      <c r="G239" s="208" t="s">
        <v>187</v>
      </c>
      <c r="H239" s="209">
        <v>48.375</v>
      </c>
      <c r="I239" s="210"/>
      <c r="J239" s="211">
        <f>ROUND(I239*H239,2)</f>
        <v>0</v>
      </c>
      <c r="K239" s="212"/>
      <c r="L239" s="40"/>
      <c r="M239" s="213" t="s">
        <v>1</v>
      </c>
      <c r="N239" s="214" t="s">
        <v>40</v>
      </c>
      <c r="O239" s="72"/>
      <c r="P239" s="215">
        <f>O239*H239</f>
        <v>0</v>
      </c>
      <c r="Q239" s="215">
        <v>0</v>
      </c>
      <c r="R239" s="215">
        <f>Q239*H239</f>
        <v>0</v>
      </c>
      <c r="S239" s="215">
        <v>0</v>
      </c>
      <c r="T239" s="216">
        <f>S239*H239</f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217" t="s">
        <v>160</v>
      </c>
      <c r="AT239" s="217" t="s">
        <v>156</v>
      </c>
      <c r="AU239" s="217" t="s">
        <v>85</v>
      </c>
      <c r="AY239" s="18" t="s">
        <v>153</v>
      </c>
      <c r="BE239" s="218">
        <f>IF(N239="základní",J239,0)</f>
        <v>0</v>
      </c>
      <c r="BF239" s="218">
        <f>IF(N239="snížená",J239,0)</f>
        <v>0</v>
      </c>
      <c r="BG239" s="218">
        <f>IF(N239="zákl. přenesená",J239,0)</f>
        <v>0</v>
      </c>
      <c r="BH239" s="218">
        <f>IF(N239="sníž. přenesená",J239,0)</f>
        <v>0</v>
      </c>
      <c r="BI239" s="218">
        <f>IF(N239="nulová",J239,0)</f>
        <v>0</v>
      </c>
      <c r="BJ239" s="18" t="s">
        <v>83</v>
      </c>
      <c r="BK239" s="218">
        <f>ROUND(I239*H239,2)</f>
        <v>0</v>
      </c>
      <c r="BL239" s="18" t="s">
        <v>160</v>
      </c>
      <c r="BM239" s="217" t="s">
        <v>1645</v>
      </c>
    </row>
    <row r="240" spans="2:51" s="13" customFormat="1" ht="12">
      <c r="B240" s="219"/>
      <c r="C240" s="220"/>
      <c r="D240" s="221" t="s">
        <v>162</v>
      </c>
      <c r="E240" s="222" t="s">
        <v>1</v>
      </c>
      <c r="F240" s="223" t="s">
        <v>1588</v>
      </c>
      <c r="G240" s="220"/>
      <c r="H240" s="222" t="s">
        <v>1</v>
      </c>
      <c r="I240" s="224"/>
      <c r="J240" s="220"/>
      <c r="K240" s="220"/>
      <c r="L240" s="225"/>
      <c r="M240" s="226"/>
      <c r="N240" s="227"/>
      <c r="O240" s="227"/>
      <c r="P240" s="227"/>
      <c r="Q240" s="227"/>
      <c r="R240" s="227"/>
      <c r="S240" s="227"/>
      <c r="T240" s="228"/>
      <c r="AT240" s="229" t="s">
        <v>162</v>
      </c>
      <c r="AU240" s="229" t="s">
        <v>85</v>
      </c>
      <c r="AV240" s="13" t="s">
        <v>83</v>
      </c>
      <c r="AW240" s="13" t="s">
        <v>31</v>
      </c>
      <c r="AX240" s="13" t="s">
        <v>75</v>
      </c>
      <c r="AY240" s="229" t="s">
        <v>153</v>
      </c>
    </row>
    <row r="241" spans="2:51" s="14" customFormat="1" ht="12">
      <c r="B241" s="230"/>
      <c r="C241" s="231"/>
      <c r="D241" s="221" t="s">
        <v>162</v>
      </c>
      <c r="E241" s="232" t="s">
        <v>1</v>
      </c>
      <c r="F241" s="233" t="s">
        <v>1589</v>
      </c>
      <c r="G241" s="231"/>
      <c r="H241" s="234">
        <v>48.375</v>
      </c>
      <c r="I241" s="235"/>
      <c r="J241" s="231"/>
      <c r="K241" s="231"/>
      <c r="L241" s="236"/>
      <c r="M241" s="237"/>
      <c r="N241" s="238"/>
      <c r="O241" s="238"/>
      <c r="P241" s="238"/>
      <c r="Q241" s="238"/>
      <c r="R241" s="238"/>
      <c r="S241" s="238"/>
      <c r="T241" s="239"/>
      <c r="AT241" s="240" t="s">
        <v>162</v>
      </c>
      <c r="AU241" s="240" t="s">
        <v>85</v>
      </c>
      <c r="AV241" s="14" t="s">
        <v>85</v>
      </c>
      <c r="AW241" s="14" t="s">
        <v>31</v>
      </c>
      <c r="AX241" s="14" t="s">
        <v>83</v>
      </c>
      <c r="AY241" s="240" t="s">
        <v>153</v>
      </c>
    </row>
    <row r="242" spans="1:65" s="2" customFormat="1" ht="16.5" customHeight="1">
      <c r="A242" s="35"/>
      <c r="B242" s="36"/>
      <c r="C242" s="263" t="s">
        <v>7</v>
      </c>
      <c r="D242" s="263" t="s">
        <v>304</v>
      </c>
      <c r="E242" s="264" t="s">
        <v>1646</v>
      </c>
      <c r="F242" s="265" t="s">
        <v>1647</v>
      </c>
      <c r="G242" s="266" t="s">
        <v>1648</v>
      </c>
      <c r="H242" s="267">
        <v>0.726</v>
      </c>
      <c r="I242" s="268"/>
      <c r="J242" s="269">
        <f>ROUND(I242*H242,2)</f>
        <v>0</v>
      </c>
      <c r="K242" s="270"/>
      <c r="L242" s="271"/>
      <c r="M242" s="272" t="s">
        <v>1</v>
      </c>
      <c r="N242" s="273" t="s">
        <v>40</v>
      </c>
      <c r="O242" s="72"/>
      <c r="P242" s="215">
        <f>O242*H242</f>
        <v>0</v>
      </c>
      <c r="Q242" s="215">
        <v>0.001</v>
      </c>
      <c r="R242" s="215">
        <f>Q242*H242</f>
        <v>0.000726</v>
      </c>
      <c r="S242" s="215">
        <v>0</v>
      </c>
      <c r="T242" s="216">
        <f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217" t="s">
        <v>221</v>
      </c>
      <c r="AT242" s="217" t="s">
        <v>304</v>
      </c>
      <c r="AU242" s="217" t="s">
        <v>85</v>
      </c>
      <c r="AY242" s="18" t="s">
        <v>153</v>
      </c>
      <c r="BE242" s="218">
        <f>IF(N242="základní",J242,0)</f>
        <v>0</v>
      </c>
      <c r="BF242" s="218">
        <f>IF(N242="snížená",J242,0)</f>
        <v>0</v>
      </c>
      <c r="BG242" s="218">
        <f>IF(N242="zákl. přenesená",J242,0)</f>
        <v>0</v>
      </c>
      <c r="BH242" s="218">
        <f>IF(N242="sníž. přenesená",J242,0)</f>
        <v>0</v>
      </c>
      <c r="BI242" s="218">
        <f>IF(N242="nulová",J242,0)</f>
        <v>0</v>
      </c>
      <c r="BJ242" s="18" t="s">
        <v>83</v>
      </c>
      <c r="BK242" s="218">
        <f>ROUND(I242*H242,2)</f>
        <v>0</v>
      </c>
      <c r="BL242" s="18" t="s">
        <v>160</v>
      </c>
      <c r="BM242" s="217" t="s">
        <v>1649</v>
      </c>
    </row>
    <row r="243" spans="2:51" s="14" customFormat="1" ht="12">
      <c r="B243" s="230"/>
      <c r="C243" s="231"/>
      <c r="D243" s="221" t="s">
        <v>162</v>
      </c>
      <c r="E243" s="231"/>
      <c r="F243" s="233" t="s">
        <v>1650</v>
      </c>
      <c r="G243" s="231"/>
      <c r="H243" s="234">
        <v>0.726</v>
      </c>
      <c r="I243" s="235"/>
      <c r="J243" s="231"/>
      <c r="K243" s="231"/>
      <c r="L243" s="236"/>
      <c r="M243" s="237"/>
      <c r="N243" s="238"/>
      <c r="O243" s="238"/>
      <c r="P243" s="238"/>
      <c r="Q243" s="238"/>
      <c r="R243" s="238"/>
      <c r="S243" s="238"/>
      <c r="T243" s="239"/>
      <c r="AT243" s="240" t="s">
        <v>162</v>
      </c>
      <c r="AU243" s="240" t="s">
        <v>85</v>
      </c>
      <c r="AV243" s="14" t="s">
        <v>85</v>
      </c>
      <c r="AW243" s="14" t="s">
        <v>4</v>
      </c>
      <c r="AX243" s="14" t="s">
        <v>83</v>
      </c>
      <c r="AY243" s="240" t="s">
        <v>153</v>
      </c>
    </row>
    <row r="244" spans="1:65" s="2" customFormat="1" ht="21.75" customHeight="1">
      <c r="A244" s="35"/>
      <c r="B244" s="36"/>
      <c r="C244" s="205" t="s">
        <v>343</v>
      </c>
      <c r="D244" s="205" t="s">
        <v>156</v>
      </c>
      <c r="E244" s="206" t="s">
        <v>1651</v>
      </c>
      <c r="F244" s="207" t="s">
        <v>1652</v>
      </c>
      <c r="G244" s="208" t="s">
        <v>187</v>
      </c>
      <c r="H244" s="209">
        <v>23.475</v>
      </c>
      <c r="I244" s="210"/>
      <c r="J244" s="211">
        <f>ROUND(I244*H244,2)</f>
        <v>0</v>
      </c>
      <c r="K244" s="212"/>
      <c r="L244" s="40"/>
      <c r="M244" s="213" t="s">
        <v>1</v>
      </c>
      <c r="N244" s="214" t="s">
        <v>40</v>
      </c>
      <c r="O244" s="72"/>
      <c r="P244" s="215">
        <f>O244*H244</f>
        <v>0</v>
      </c>
      <c r="Q244" s="215">
        <v>0</v>
      </c>
      <c r="R244" s="215">
        <f>Q244*H244</f>
        <v>0</v>
      </c>
      <c r="S244" s="215">
        <v>0</v>
      </c>
      <c r="T244" s="216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217" t="s">
        <v>160</v>
      </c>
      <c r="AT244" s="217" t="s">
        <v>156</v>
      </c>
      <c r="AU244" s="217" t="s">
        <v>85</v>
      </c>
      <c r="AY244" s="18" t="s">
        <v>153</v>
      </c>
      <c r="BE244" s="218">
        <f>IF(N244="základní",J244,0)</f>
        <v>0</v>
      </c>
      <c r="BF244" s="218">
        <f>IF(N244="snížená",J244,0)</f>
        <v>0</v>
      </c>
      <c r="BG244" s="218">
        <f>IF(N244="zákl. přenesená",J244,0)</f>
        <v>0</v>
      </c>
      <c r="BH244" s="218">
        <f>IF(N244="sníž. přenesená",J244,0)</f>
        <v>0</v>
      </c>
      <c r="BI244" s="218">
        <f>IF(N244="nulová",J244,0)</f>
        <v>0</v>
      </c>
      <c r="BJ244" s="18" t="s">
        <v>83</v>
      </c>
      <c r="BK244" s="218">
        <f>ROUND(I244*H244,2)</f>
        <v>0</v>
      </c>
      <c r="BL244" s="18" t="s">
        <v>160</v>
      </c>
      <c r="BM244" s="217" t="s">
        <v>1653</v>
      </c>
    </row>
    <row r="245" spans="2:51" s="13" customFormat="1" ht="12">
      <c r="B245" s="219"/>
      <c r="C245" s="220"/>
      <c r="D245" s="221" t="s">
        <v>162</v>
      </c>
      <c r="E245" s="222" t="s">
        <v>1</v>
      </c>
      <c r="F245" s="223" t="s">
        <v>1654</v>
      </c>
      <c r="G245" s="220"/>
      <c r="H245" s="222" t="s">
        <v>1</v>
      </c>
      <c r="I245" s="224"/>
      <c r="J245" s="220"/>
      <c r="K245" s="220"/>
      <c r="L245" s="225"/>
      <c r="M245" s="226"/>
      <c r="N245" s="227"/>
      <c r="O245" s="227"/>
      <c r="P245" s="227"/>
      <c r="Q245" s="227"/>
      <c r="R245" s="227"/>
      <c r="S245" s="227"/>
      <c r="T245" s="228"/>
      <c r="AT245" s="229" t="s">
        <v>162</v>
      </c>
      <c r="AU245" s="229" t="s">
        <v>85</v>
      </c>
      <c r="AV245" s="13" t="s">
        <v>83</v>
      </c>
      <c r="AW245" s="13" t="s">
        <v>31</v>
      </c>
      <c r="AX245" s="13" t="s">
        <v>75</v>
      </c>
      <c r="AY245" s="229" t="s">
        <v>153</v>
      </c>
    </row>
    <row r="246" spans="2:51" s="14" customFormat="1" ht="12">
      <c r="B246" s="230"/>
      <c r="C246" s="231"/>
      <c r="D246" s="221" t="s">
        <v>162</v>
      </c>
      <c r="E246" s="232" t="s">
        <v>1</v>
      </c>
      <c r="F246" s="233" t="s">
        <v>1536</v>
      </c>
      <c r="G246" s="231"/>
      <c r="H246" s="234">
        <v>23.475</v>
      </c>
      <c r="I246" s="235"/>
      <c r="J246" s="231"/>
      <c r="K246" s="231"/>
      <c r="L246" s="236"/>
      <c r="M246" s="237"/>
      <c r="N246" s="238"/>
      <c r="O246" s="238"/>
      <c r="P246" s="238"/>
      <c r="Q246" s="238"/>
      <c r="R246" s="238"/>
      <c r="S246" s="238"/>
      <c r="T246" s="239"/>
      <c r="AT246" s="240" t="s">
        <v>162</v>
      </c>
      <c r="AU246" s="240" t="s">
        <v>85</v>
      </c>
      <c r="AV246" s="14" t="s">
        <v>85</v>
      </c>
      <c r="AW246" s="14" t="s">
        <v>31</v>
      </c>
      <c r="AX246" s="14" t="s">
        <v>83</v>
      </c>
      <c r="AY246" s="240" t="s">
        <v>153</v>
      </c>
    </row>
    <row r="247" spans="1:65" s="2" customFormat="1" ht="21.75" customHeight="1">
      <c r="A247" s="35"/>
      <c r="B247" s="36"/>
      <c r="C247" s="205" t="s">
        <v>353</v>
      </c>
      <c r="D247" s="205" t="s">
        <v>156</v>
      </c>
      <c r="E247" s="206" t="s">
        <v>1655</v>
      </c>
      <c r="F247" s="207" t="s">
        <v>1656</v>
      </c>
      <c r="G247" s="208" t="s">
        <v>187</v>
      </c>
      <c r="H247" s="209">
        <v>71.85</v>
      </c>
      <c r="I247" s="210"/>
      <c r="J247" s="211">
        <f>ROUND(I247*H247,2)</f>
        <v>0</v>
      </c>
      <c r="K247" s="212"/>
      <c r="L247" s="40"/>
      <c r="M247" s="213" t="s">
        <v>1</v>
      </c>
      <c r="N247" s="214" t="s">
        <v>40</v>
      </c>
      <c r="O247" s="72"/>
      <c r="P247" s="215">
        <f>O247*H247</f>
        <v>0</v>
      </c>
      <c r="Q247" s="215">
        <v>0</v>
      </c>
      <c r="R247" s="215">
        <f>Q247*H247</f>
        <v>0</v>
      </c>
      <c r="S247" s="215">
        <v>0</v>
      </c>
      <c r="T247" s="216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217" t="s">
        <v>160</v>
      </c>
      <c r="AT247" s="217" t="s">
        <v>156</v>
      </c>
      <c r="AU247" s="217" t="s">
        <v>85</v>
      </c>
      <c r="AY247" s="18" t="s">
        <v>153</v>
      </c>
      <c r="BE247" s="218">
        <f>IF(N247="základní",J247,0)</f>
        <v>0</v>
      </c>
      <c r="BF247" s="218">
        <f>IF(N247="snížená",J247,0)</f>
        <v>0</v>
      </c>
      <c r="BG247" s="218">
        <f>IF(N247="zákl. přenesená",J247,0)</f>
        <v>0</v>
      </c>
      <c r="BH247" s="218">
        <f>IF(N247="sníž. přenesená",J247,0)</f>
        <v>0</v>
      </c>
      <c r="BI247" s="218">
        <f>IF(N247="nulová",J247,0)</f>
        <v>0</v>
      </c>
      <c r="BJ247" s="18" t="s">
        <v>83</v>
      </c>
      <c r="BK247" s="218">
        <f>ROUND(I247*H247,2)</f>
        <v>0</v>
      </c>
      <c r="BL247" s="18" t="s">
        <v>160</v>
      </c>
      <c r="BM247" s="217" t="s">
        <v>1657</v>
      </c>
    </row>
    <row r="248" spans="2:51" s="14" customFormat="1" ht="12">
      <c r="B248" s="230"/>
      <c r="C248" s="231"/>
      <c r="D248" s="221" t="s">
        <v>162</v>
      </c>
      <c r="E248" s="232" t="s">
        <v>1</v>
      </c>
      <c r="F248" s="233" t="s">
        <v>1658</v>
      </c>
      <c r="G248" s="231"/>
      <c r="H248" s="234">
        <v>48.375</v>
      </c>
      <c r="I248" s="235"/>
      <c r="J248" s="231"/>
      <c r="K248" s="231"/>
      <c r="L248" s="236"/>
      <c r="M248" s="237"/>
      <c r="N248" s="238"/>
      <c r="O248" s="238"/>
      <c r="P248" s="238"/>
      <c r="Q248" s="238"/>
      <c r="R248" s="238"/>
      <c r="S248" s="238"/>
      <c r="T248" s="239"/>
      <c r="AT248" s="240" t="s">
        <v>162</v>
      </c>
      <c r="AU248" s="240" t="s">
        <v>85</v>
      </c>
      <c r="AV248" s="14" t="s">
        <v>85</v>
      </c>
      <c r="AW248" s="14" t="s">
        <v>31</v>
      </c>
      <c r="AX248" s="14" t="s">
        <v>75</v>
      </c>
      <c r="AY248" s="240" t="s">
        <v>153</v>
      </c>
    </row>
    <row r="249" spans="2:51" s="14" customFormat="1" ht="12">
      <c r="B249" s="230"/>
      <c r="C249" s="231"/>
      <c r="D249" s="221" t="s">
        <v>162</v>
      </c>
      <c r="E249" s="232" t="s">
        <v>1</v>
      </c>
      <c r="F249" s="233" t="s">
        <v>1659</v>
      </c>
      <c r="G249" s="231"/>
      <c r="H249" s="234">
        <v>23.475</v>
      </c>
      <c r="I249" s="235"/>
      <c r="J249" s="231"/>
      <c r="K249" s="231"/>
      <c r="L249" s="236"/>
      <c r="M249" s="237"/>
      <c r="N249" s="238"/>
      <c r="O249" s="238"/>
      <c r="P249" s="238"/>
      <c r="Q249" s="238"/>
      <c r="R249" s="238"/>
      <c r="S249" s="238"/>
      <c r="T249" s="239"/>
      <c r="AT249" s="240" t="s">
        <v>162</v>
      </c>
      <c r="AU249" s="240" t="s">
        <v>85</v>
      </c>
      <c r="AV249" s="14" t="s">
        <v>85</v>
      </c>
      <c r="AW249" s="14" t="s">
        <v>31</v>
      </c>
      <c r="AX249" s="14" t="s">
        <v>75</v>
      </c>
      <c r="AY249" s="240" t="s">
        <v>153</v>
      </c>
    </row>
    <row r="250" spans="2:51" s="15" customFormat="1" ht="12">
      <c r="B250" s="241"/>
      <c r="C250" s="242"/>
      <c r="D250" s="221" t="s">
        <v>162</v>
      </c>
      <c r="E250" s="243" t="s">
        <v>1</v>
      </c>
      <c r="F250" s="244" t="s">
        <v>169</v>
      </c>
      <c r="G250" s="242"/>
      <c r="H250" s="245">
        <v>71.85</v>
      </c>
      <c r="I250" s="246"/>
      <c r="J250" s="242"/>
      <c r="K250" s="242"/>
      <c r="L250" s="247"/>
      <c r="M250" s="248"/>
      <c r="N250" s="249"/>
      <c r="O250" s="249"/>
      <c r="P250" s="249"/>
      <c r="Q250" s="249"/>
      <c r="R250" s="249"/>
      <c r="S250" s="249"/>
      <c r="T250" s="250"/>
      <c r="AT250" s="251" t="s">
        <v>162</v>
      </c>
      <c r="AU250" s="251" t="s">
        <v>85</v>
      </c>
      <c r="AV250" s="15" t="s">
        <v>160</v>
      </c>
      <c r="AW250" s="15" t="s">
        <v>31</v>
      </c>
      <c r="AX250" s="15" t="s">
        <v>83</v>
      </c>
      <c r="AY250" s="251" t="s">
        <v>153</v>
      </c>
    </row>
    <row r="251" spans="1:65" s="2" customFormat="1" ht="21.75" customHeight="1">
      <c r="A251" s="35"/>
      <c r="B251" s="36"/>
      <c r="C251" s="205" t="s">
        <v>358</v>
      </c>
      <c r="D251" s="205" t="s">
        <v>156</v>
      </c>
      <c r="E251" s="206" t="s">
        <v>1660</v>
      </c>
      <c r="F251" s="207" t="s">
        <v>1661</v>
      </c>
      <c r="G251" s="208" t="s">
        <v>187</v>
      </c>
      <c r="H251" s="209">
        <v>71.85</v>
      </c>
      <c r="I251" s="210"/>
      <c r="J251" s="211">
        <f aca="true" t="shared" si="0" ref="J251:J256">ROUND(I251*H251,2)</f>
        <v>0</v>
      </c>
      <c r="K251" s="212"/>
      <c r="L251" s="40"/>
      <c r="M251" s="213" t="s">
        <v>1</v>
      </c>
      <c r="N251" s="214" t="s">
        <v>40</v>
      </c>
      <c r="O251" s="72"/>
      <c r="P251" s="215">
        <f aca="true" t="shared" si="1" ref="P251:P256">O251*H251</f>
        <v>0</v>
      </c>
      <c r="Q251" s="215">
        <v>0</v>
      </c>
      <c r="R251" s="215">
        <f aca="true" t="shared" si="2" ref="R251:R256">Q251*H251</f>
        <v>0</v>
      </c>
      <c r="S251" s="215">
        <v>0</v>
      </c>
      <c r="T251" s="216">
        <f aca="true" t="shared" si="3" ref="T251:T256"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217" t="s">
        <v>160</v>
      </c>
      <c r="AT251" s="217" t="s">
        <v>156</v>
      </c>
      <c r="AU251" s="217" t="s">
        <v>85</v>
      </c>
      <c r="AY251" s="18" t="s">
        <v>153</v>
      </c>
      <c r="BE251" s="218">
        <f aca="true" t="shared" si="4" ref="BE251:BE256">IF(N251="základní",J251,0)</f>
        <v>0</v>
      </c>
      <c r="BF251" s="218">
        <f aca="true" t="shared" si="5" ref="BF251:BF256">IF(N251="snížená",J251,0)</f>
        <v>0</v>
      </c>
      <c r="BG251" s="218">
        <f aca="true" t="shared" si="6" ref="BG251:BG256">IF(N251="zákl. přenesená",J251,0)</f>
        <v>0</v>
      </c>
      <c r="BH251" s="218">
        <f aca="true" t="shared" si="7" ref="BH251:BH256">IF(N251="sníž. přenesená",J251,0)</f>
        <v>0</v>
      </c>
      <c r="BI251" s="218">
        <f aca="true" t="shared" si="8" ref="BI251:BI256">IF(N251="nulová",J251,0)</f>
        <v>0</v>
      </c>
      <c r="BJ251" s="18" t="s">
        <v>83</v>
      </c>
      <c r="BK251" s="218">
        <f aca="true" t="shared" si="9" ref="BK251:BK256">ROUND(I251*H251,2)</f>
        <v>0</v>
      </c>
      <c r="BL251" s="18" t="s">
        <v>160</v>
      </c>
      <c r="BM251" s="217" t="s">
        <v>1662</v>
      </c>
    </row>
    <row r="252" spans="1:65" s="2" customFormat="1" ht="21.75" customHeight="1">
      <c r="A252" s="35"/>
      <c r="B252" s="36"/>
      <c r="C252" s="205" t="s">
        <v>367</v>
      </c>
      <c r="D252" s="205" t="s">
        <v>156</v>
      </c>
      <c r="E252" s="206" t="s">
        <v>1663</v>
      </c>
      <c r="F252" s="207" t="s">
        <v>1664</v>
      </c>
      <c r="G252" s="208" t="s">
        <v>187</v>
      </c>
      <c r="H252" s="209">
        <v>71.85</v>
      </c>
      <c r="I252" s="210"/>
      <c r="J252" s="211">
        <f t="shared" si="0"/>
        <v>0</v>
      </c>
      <c r="K252" s="212"/>
      <c r="L252" s="40"/>
      <c r="M252" s="213" t="s">
        <v>1</v>
      </c>
      <c r="N252" s="214" t="s">
        <v>40</v>
      </c>
      <c r="O252" s="72"/>
      <c r="P252" s="215">
        <f t="shared" si="1"/>
        <v>0</v>
      </c>
      <c r="Q252" s="215">
        <v>0</v>
      </c>
      <c r="R252" s="215">
        <f t="shared" si="2"/>
        <v>0</v>
      </c>
      <c r="S252" s="215">
        <v>0</v>
      </c>
      <c r="T252" s="216">
        <f t="shared" si="3"/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217" t="s">
        <v>160</v>
      </c>
      <c r="AT252" s="217" t="s">
        <v>156</v>
      </c>
      <c r="AU252" s="217" t="s">
        <v>85</v>
      </c>
      <c r="AY252" s="18" t="s">
        <v>153</v>
      </c>
      <c r="BE252" s="218">
        <f t="shared" si="4"/>
        <v>0</v>
      </c>
      <c r="BF252" s="218">
        <f t="shared" si="5"/>
        <v>0</v>
      </c>
      <c r="BG252" s="218">
        <f t="shared" si="6"/>
        <v>0</v>
      </c>
      <c r="BH252" s="218">
        <f t="shared" si="7"/>
        <v>0</v>
      </c>
      <c r="BI252" s="218">
        <f t="shared" si="8"/>
        <v>0</v>
      </c>
      <c r="BJ252" s="18" t="s">
        <v>83</v>
      </c>
      <c r="BK252" s="218">
        <f t="shared" si="9"/>
        <v>0</v>
      </c>
      <c r="BL252" s="18" t="s">
        <v>160</v>
      </c>
      <c r="BM252" s="217" t="s">
        <v>1665</v>
      </c>
    </row>
    <row r="253" spans="1:65" s="2" customFormat="1" ht="16.5" customHeight="1">
      <c r="A253" s="35"/>
      <c r="B253" s="36"/>
      <c r="C253" s="205" t="s">
        <v>372</v>
      </c>
      <c r="D253" s="205" t="s">
        <v>156</v>
      </c>
      <c r="E253" s="206" t="s">
        <v>1666</v>
      </c>
      <c r="F253" s="207" t="s">
        <v>1667</v>
      </c>
      <c r="G253" s="208" t="s">
        <v>187</v>
      </c>
      <c r="H253" s="209">
        <v>71.85</v>
      </c>
      <c r="I253" s="210"/>
      <c r="J253" s="211">
        <f t="shared" si="0"/>
        <v>0</v>
      </c>
      <c r="K253" s="212"/>
      <c r="L253" s="40"/>
      <c r="M253" s="213" t="s">
        <v>1</v>
      </c>
      <c r="N253" s="214" t="s">
        <v>40</v>
      </c>
      <c r="O253" s="72"/>
      <c r="P253" s="215">
        <f t="shared" si="1"/>
        <v>0</v>
      </c>
      <c r="Q253" s="215">
        <v>0</v>
      </c>
      <c r="R253" s="215">
        <f t="shared" si="2"/>
        <v>0</v>
      </c>
      <c r="S253" s="215">
        <v>0</v>
      </c>
      <c r="T253" s="216">
        <f t="shared" si="3"/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217" t="s">
        <v>160</v>
      </c>
      <c r="AT253" s="217" t="s">
        <v>156</v>
      </c>
      <c r="AU253" s="217" t="s">
        <v>85</v>
      </c>
      <c r="AY253" s="18" t="s">
        <v>153</v>
      </c>
      <c r="BE253" s="218">
        <f t="shared" si="4"/>
        <v>0</v>
      </c>
      <c r="BF253" s="218">
        <f t="shared" si="5"/>
        <v>0</v>
      </c>
      <c r="BG253" s="218">
        <f t="shared" si="6"/>
        <v>0</v>
      </c>
      <c r="BH253" s="218">
        <f t="shared" si="7"/>
        <v>0</v>
      </c>
      <c r="BI253" s="218">
        <f t="shared" si="8"/>
        <v>0</v>
      </c>
      <c r="BJ253" s="18" t="s">
        <v>83</v>
      </c>
      <c r="BK253" s="218">
        <f t="shared" si="9"/>
        <v>0</v>
      </c>
      <c r="BL253" s="18" t="s">
        <v>160</v>
      </c>
      <c r="BM253" s="217" t="s">
        <v>1668</v>
      </c>
    </row>
    <row r="254" spans="1:65" s="2" customFormat="1" ht="16.5" customHeight="1">
      <c r="A254" s="35"/>
      <c r="B254" s="36"/>
      <c r="C254" s="205" t="s">
        <v>389</v>
      </c>
      <c r="D254" s="205" t="s">
        <v>156</v>
      </c>
      <c r="E254" s="206" t="s">
        <v>1669</v>
      </c>
      <c r="F254" s="207" t="s">
        <v>1670</v>
      </c>
      <c r="G254" s="208" t="s">
        <v>187</v>
      </c>
      <c r="H254" s="209">
        <v>71.85</v>
      </c>
      <c r="I254" s="210"/>
      <c r="J254" s="211">
        <f t="shared" si="0"/>
        <v>0</v>
      </c>
      <c r="K254" s="212"/>
      <c r="L254" s="40"/>
      <c r="M254" s="213" t="s">
        <v>1</v>
      </c>
      <c r="N254" s="214" t="s">
        <v>40</v>
      </c>
      <c r="O254" s="72"/>
      <c r="P254" s="215">
        <f t="shared" si="1"/>
        <v>0</v>
      </c>
      <c r="Q254" s="215">
        <v>0</v>
      </c>
      <c r="R254" s="215">
        <f t="shared" si="2"/>
        <v>0</v>
      </c>
      <c r="S254" s="215">
        <v>0</v>
      </c>
      <c r="T254" s="216">
        <f t="shared" si="3"/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217" t="s">
        <v>160</v>
      </c>
      <c r="AT254" s="217" t="s">
        <v>156</v>
      </c>
      <c r="AU254" s="217" t="s">
        <v>85</v>
      </c>
      <c r="AY254" s="18" t="s">
        <v>153</v>
      </c>
      <c r="BE254" s="218">
        <f t="shared" si="4"/>
        <v>0</v>
      </c>
      <c r="BF254" s="218">
        <f t="shared" si="5"/>
        <v>0</v>
      </c>
      <c r="BG254" s="218">
        <f t="shared" si="6"/>
        <v>0</v>
      </c>
      <c r="BH254" s="218">
        <f t="shared" si="7"/>
        <v>0</v>
      </c>
      <c r="BI254" s="218">
        <f t="shared" si="8"/>
        <v>0</v>
      </c>
      <c r="BJ254" s="18" t="s">
        <v>83</v>
      </c>
      <c r="BK254" s="218">
        <f t="shared" si="9"/>
        <v>0</v>
      </c>
      <c r="BL254" s="18" t="s">
        <v>160</v>
      </c>
      <c r="BM254" s="217" t="s">
        <v>1671</v>
      </c>
    </row>
    <row r="255" spans="1:65" s="2" customFormat="1" ht="16.5" customHeight="1">
      <c r="A255" s="35"/>
      <c r="B255" s="36"/>
      <c r="C255" s="205" t="s">
        <v>394</v>
      </c>
      <c r="D255" s="205" t="s">
        <v>156</v>
      </c>
      <c r="E255" s="206" t="s">
        <v>1672</v>
      </c>
      <c r="F255" s="207" t="s">
        <v>1673</v>
      </c>
      <c r="G255" s="208" t="s">
        <v>187</v>
      </c>
      <c r="H255" s="209">
        <v>71.85</v>
      </c>
      <c r="I255" s="210"/>
      <c r="J255" s="211">
        <f t="shared" si="0"/>
        <v>0</v>
      </c>
      <c r="K255" s="212"/>
      <c r="L255" s="40"/>
      <c r="M255" s="213" t="s">
        <v>1</v>
      </c>
      <c r="N255" s="214" t="s">
        <v>40</v>
      </c>
      <c r="O255" s="72"/>
      <c r="P255" s="215">
        <f t="shared" si="1"/>
        <v>0</v>
      </c>
      <c r="Q255" s="215">
        <v>0</v>
      </c>
      <c r="R255" s="215">
        <f t="shared" si="2"/>
        <v>0</v>
      </c>
      <c r="S255" s="215">
        <v>0</v>
      </c>
      <c r="T255" s="216">
        <f t="shared" si="3"/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217" t="s">
        <v>160</v>
      </c>
      <c r="AT255" s="217" t="s">
        <v>156</v>
      </c>
      <c r="AU255" s="217" t="s">
        <v>85</v>
      </c>
      <c r="AY255" s="18" t="s">
        <v>153</v>
      </c>
      <c r="BE255" s="218">
        <f t="shared" si="4"/>
        <v>0</v>
      </c>
      <c r="BF255" s="218">
        <f t="shared" si="5"/>
        <v>0</v>
      </c>
      <c r="BG255" s="218">
        <f t="shared" si="6"/>
        <v>0</v>
      </c>
      <c r="BH255" s="218">
        <f t="shared" si="7"/>
        <v>0</v>
      </c>
      <c r="BI255" s="218">
        <f t="shared" si="8"/>
        <v>0</v>
      </c>
      <c r="BJ255" s="18" t="s">
        <v>83</v>
      </c>
      <c r="BK255" s="218">
        <f t="shared" si="9"/>
        <v>0</v>
      </c>
      <c r="BL255" s="18" t="s">
        <v>160</v>
      </c>
      <c r="BM255" s="217" t="s">
        <v>1674</v>
      </c>
    </row>
    <row r="256" spans="1:65" s="2" customFormat="1" ht="21.75" customHeight="1">
      <c r="A256" s="35"/>
      <c r="B256" s="36"/>
      <c r="C256" s="205" t="s">
        <v>425</v>
      </c>
      <c r="D256" s="205" t="s">
        <v>156</v>
      </c>
      <c r="E256" s="206" t="s">
        <v>1675</v>
      </c>
      <c r="F256" s="207" t="s">
        <v>1676</v>
      </c>
      <c r="G256" s="208" t="s">
        <v>187</v>
      </c>
      <c r="H256" s="209">
        <v>23.475</v>
      </c>
      <c r="I256" s="210"/>
      <c r="J256" s="211">
        <f t="shared" si="0"/>
        <v>0</v>
      </c>
      <c r="K256" s="212"/>
      <c r="L256" s="40"/>
      <c r="M256" s="213" t="s">
        <v>1</v>
      </c>
      <c r="N256" s="214" t="s">
        <v>40</v>
      </c>
      <c r="O256" s="72"/>
      <c r="P256" s="215">
        <f t="shared" si="1"/>
        <v>0</v>
      </c>
      <c r="Q256" s="215">
        <v>0</v>
      </c>
      <c r="R256" s="215">
        <f t="shared" si="2"/>
        <v>0</v>
      </c>
      <c r="S256" s="215">
        <v>0</v>
      </c>
      <c r="T256" s="216">
        <f t="shared" si="3"/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217" t="s">
        <v>160</v>
      </c>
      <c r="AT256" s="217" t="s">
        <v>156</v>
      </c>
      <c r="AU256" s="217" t="s">
        <v>85</v>
      </c>
      <c r="AY256" s="18" t="s">
        <v>153</v>
      </c>
      <c r="BE256" s="218">
        <f t="shared" si="4"/>
        <v>0</v>
      </c>
      <c r="BF256" s="218">
        <f t="shared" si="5"/>
        <v>0</v>
      </c>
      <c r="BG256" s="218">
        <f t="shared" si="6"/>
        <v>0</v>
      </c>
      <c r="BH256" s="218">
        <f t="shared" si="7"/>
        <v>0</v>
      </c>
      <c r="BI256" s="218">
        <f t="shared" si="8"/>
        <v>0</v>
      </c>
      <c r="BJ256" s="18" t="s">
        <v>83</v>
      </c>
      <c r="BK256" s="218">
        <f t="shared" si="9"/>
        <v>0</v>
      </c>
      <c r="BL256" s="18" t="s">
        <v>160</v>
      </c>
      <c r="BM256" s="217" t="s">
        <v>1677</v>
      </c>
    </row>
    <row r="257" spans="2:51" s="13" customFormat="1" ht="12">
      <c r="B257" s="219"/>
      <c r="C257" s="220"/>
      <c r="D257" s="221" t="s">
        <v>162</v>
      </c>
      <c r="E257" s="222" t="s">
        <v>1</v>
      </c>
      <c r="F257" s="223" t="s">
        <v>1654</v>
      </c>
      <c r="G257" s="220"/>
      <c r="H257" s="222" t="s">
        <v>1</v>
      </c>
      <c r="I257" s="224"/>
      <c r="J257" s="220"/>
      <c r="K257" s="220"/>
      <c r="L257" s="225"/>
      <c r="M257" s="226"/>
      <c r="N257" s="227"/>
      <c r="O257" s="227"/>
      <c r="P257" s="227"/>
      <c r="Q257" s="227"/>
      <c r="R257" s="227"/>
      <c r="S257" s="227"/>
      <c r="T257" s="228"/>
      <c r="AT257" s="229" t="s">
        <v>162</v>
      </c>
      <c r="AU257" s="229" t="s">
        <v>85</v>
      </c>
      <c r="AV257" s="13" t="s">
        <v>83</v>
      </c>
      <c r="AW257" s="13" t="s">
        <v>31</v>
      </c>
      <c r="AX257" s="13" t="s">
        <v>75</v>
      </c>
      <c r="AY257" s="229" t="s">
        <v>153</v>
      </c>
    </row>
    <row r="258" spans="2:51" s="14" customFormat="1" ht="12">
      <c r="B258" s="230"/>
      <c r="C258" s="231"/>
      <c r="D258" s="221" t="s">
        <v>162</v>
      </c>
      <c r="E258" s="232" t="s">
        <v>1</v>
      </c>
      <c r="F258" s="233" t="s">
        <v>1536</v>
      </c>
      <c r="G258" s="231"/>
      <c r="H258" s="234">
        <v>23.475</v>
      </c>
      <c r="I258" s="235"/>
      <c r="J258" s="231"/>
      <c r="K258" s="231"/>
      <c r="L258" s="236"/>
      <c r="M258" s="237"/>
      <c r="N258" s="238"/>
      <c r="O258" s="238"/>
      <c r="P258" s="238"/>
      <c r="Q258" s="238"/>
      <c r="R258" s="238"/>
      <c r="S258" s="238"/>
      <c r="T258" s="239"/>
      <c r="AT258" s="240" t="s">
        <v>162</v>
      </c>
      <c r="AU258" s="240" t="s">
        <v>85</v>
      </c>
      <c r="AV258" s="14" t="s">
        <v>85</v>
      </c>
      <c r="AW258" s="14" t="s">
        <v>31</v>
      </c>
      <c r="AX258" s="14" t="s">
        <v>83</v>
      </c>
      <c r="AY258" s="240" t="s">
        <v>153</v>
      </c>
    </row>
    <row r="259" spans="1:65" s="2" customFormat="1" ht="44.25" customHeight="1">
      <c r="A259" s="35"/>
      <c r="B259" s="36"/>
      <c r="C259" s="205" t="s">
        <v>430</v>
      </c>
      <c r="D259" s="205" t="s">
        <v>156</v>
      </c>
      <c r="E259" s="206" t="s">
        <v>1678</v>
      </c>
      <c r="F259" s="207" t="s">
        <v>1679</v>
      </c>
      <c r="G259" s="208" t="s">
        <v>187</v>
      </c>
      <c r="H259" s="209">
        <v>71.85</v>
      </c>
      <c r="I259" s="210"/>
      <c r="J259" s="211">
        <f>ROUND(I259*H259,2)</f>
        <v>0</v>
      </c>
      <c r="K259" s="212"/>
      <c r="L259" s="40"/>
      <c r="M259" s="213" t="s">
        <v>1</v>
      </c>
      <c r="N259" s="214" t="s">
        <v>40</v>
      </c>
      <c r="O259" s="72"/>
      <c r="P259" s="215">
        <f>O259*H259</f>
        <v>0</v>
      </c>
      <c r="Q259" s="215">
        <v>0</v>
      </c>
      <c r="R259" s="215">
        <f>Q259*H259</f>
        <v>0</v>
      </c>
      <c r="S259" s="215">
        <v>0</v>
      </c>
      <c r="T259" s="216">
        <f>S259*H259</f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217" t="s">
        <v>160</v>
      </c>
      <c r="AT259" s="217" t="s">
        <v>156</v>
      </c>
      <c r="AU259" s="217" t="s">
        <v>85</v>
      </c>
      <c r="AY259" s="18" t="s">
        <v>153</v>
      </c>
      <c r="BE259" s="218">
        <f>IF(N259="základní",J259,0)</f>
        <v>0</v>
      </c>
      <c r="BF259" s="218">
        <f>IF(N259="snížená",J259,0)</f>
        <v>0</v>
      </c>
      <c r="BG259" s="218">
        <f>IF(N259="zákl. přenesená",J259,0)</f>
        <v>0</v>
      </c>
      <c r="BH259" s="218">
        <f>IF(N259="sníž. přenesená",J259,0)</f>
        <v>0</v>
      </c>
      <c r="BI259" s="218">
        <f>IF(N259="nulová",J259,0)</f>
        <v>0</v>
      </c>
      <c r="BJ259" s="18" t="s">
        <v>83</v>
      </c>
      <c r="BK259" s="218">
        <f>ROUND(I259*H259,2)</f>
        <v>0</v>
      </c>
      <c r="BL259" s="18" t="s">
        <v>160</v>
      </c>
      <c r="BM259" s="217" t="s">
        <v>1680</v>
      </c>
    </row>
    <row r="260" spans="2:51" s="14" customFormat="1" ht="12">
      <c r="B260" s="230"/>
      <c r="C260" s="231"/>
      <c r="D260" s="221" t="s">
        <v>162</v>
      </c>
      <c r="E260" s="232" t="s">
        <v>1</v>
      </c>
      <c r="F260" s="233" t="s">
        <v>1658</v>
      </c>
      <c r="G260" s="231"/>
      <c r="H260" s="234">
        <v>48.375</v>
      </c>
      <c r="I260" s="235"/>
      <c r="J260" s="231"/>
      <c r="K260" s="231"/>
      <c r="L260" s="236"/>
      <c r="M260" s="237"/>
      <c r="N260" s="238"/>
      <c r="O260" s="238"/>
      <c r="P260" s="238"/>
      <c r="Q260" s="238"/>
      <c r="R260" s="238"/>
      <c r="S260" s="238"/>
      <c r="T260" s="239"/>
      <c r="AT260" s="240" t="s">
        <v>162</v>
      </c>
      <c r="AU260" s="240" t="s">
        <v>85</v>
      </c>
      <c r="AV260" s="14" t="s">
        <v>85</v>
      </c>
      <c r="AW260" s="14" t="s">
        <v>31</v>
      </c>
      <c r="AX260" s="14" t="s">
        <v>75</v>
      </c>
      <c r="AY260" s="240" t="s">
        <v>153</v>
      </c>
    </row>
    <row r="261" spans="2:51" s="14" customFormat="1" ht="12">
      <c r="B261" s="230"/>
      <c r="C261" s="231"/>
      <c r="D261" s="221" t="s">
        <v>162</v>
      </c>
      <c r="E261" s="232" t="s">
        <v>1</v>
      </c>
      <c r="F261" s="233" t="s">
        <v>1659</v>
      </c>
      <c r="G261" s="231"/>
      <c r="H261" s="234">
        <v>23.475</v>
      </c>
      <c r="I261" s="235"/>
      <c r="J261" s="231"/>
      <c r="K261" s="231"/>
      <c r="L261" s="236"/>
      <c r="M261" s="237"/>
      <c r="N261" s="238"/>
      <c r="O261" s="238"/>
      <c r="P261" s="238"/>
      <c r="Q261" s="238"/>
      <c r="R261" s="238"/>
      <c r="S261" s="238"/>
      <c r="T261" s="239"/>
      <c r="AT261" s="240" t="s">
        <v>162</v>
      </c>
      <c r="AU261" s="240" t="s">
        <v>85</v>
      </c>
      <c r="AV261" s="14" t="s">
        <v>85</v>
      </c>
      <c r="AW261" s="14" t="s">
        <v>31</v>
      </c>
      <c r="AX261" s="14" t="s">
        <v>75</v>
      </c>
      <c r="AY261" s="240" t="s">
        <v>153</v>
      </c>
    </row>
    <row r="262" spans="2:51" s="15" customFormat="1" ht="12">
      <c r="B262" s="241"/>
      <c r="C262" s="242"/>
      <c r="D262" s="221" t="s">
        <v>162</v>
      </c>
      <c r="E262" s="243" t="s">
        <v>1</v>
      </c>
      <c r="F262" s="244" t="s">
        <v>169</v>
      </c>
      <c r="G262" s="242"/>
      <c r="H262" s="245">
        <v>71.85</v>
      </c>
      <c r="I262" s="246"/>
      <c r="J262" s="242"/>
      <c r="K262" s="242"/>
      <c r="L262" s="247"/>
      <c r="M262" s="248"/>
      <c r="N262" s="249"/>
      <c r="O262" s="249"/>
      <c r="P262" s="249"/>
      <c r="Q262" s="249"/>
      <c r="R262" s="249"/>
      <c r="S262" s="249"/>
      <c r="T262" s="250"/>
      <c r="AT262" s="251" t="s">
        <v>162</v>
      </c>
      <c r="AU262" s="251" t="s">
        <v>85</v>
      </c>
      <c r="AV262" s="15" t="s">
        <v>160</v>
      </c>
      <c r="AW262" s="15" t="s">
        <v>31</v>
      </c>
      <c r="AX262" s="15" t="s">
        <v>83</v>
      </c>
      <c r="AY262" s="251" t="s">
        <v>153</v>
      </c>
    </row>
    <row r="263" spans="1:65" s="2" customFormat="1" ht="21.75" customHeight="1">
      <c r="A263" s="35"/>
      <c r="B263" s="36"/>
      <c r="C263" s="205" t="s">
        <v>438</v>
      </c>
      <c r="D263" s="205" t="s">
        <v>156</v>
      </c>
      <c r="E263" s="206" t="s">
        <v>1681</v>
      </c>
      <c r="F263" s="207" t="s">
        <v>1682</v>
      </c>
      <c r="G263" s="208" t="s">
        <v>187</v>
      </c>
      <c r="H263" s="209">
        <v>23.475</v>
      </c>
      <c r="I263" s="210"/>
      <c r="J263" s="211">
        <f>ROUND(I263*H263,2)</f>
        <v>0</v>
      </c>
      <c r="K263" s="212"/>
      <c r="L263" s="40"/>
      <c r="M263" s="213" t="s">
        <v>1</v>
      </c>
      <c r="N263" s="214" t="s">
        <v>40</v>
      </c>
      <c r="O263" s="72"/>
      <c r="P263" s="215">
        <f>O263*H263</f>
        <v>0</v>
      </c>
      <c r="Q263" s="215">
        <v>0</v>
      </c>
      <c r="R263" s="215">
        <f>Q263*H263</f>
        <v>0</v>
      </c>
      <c r="S263" s="215">
        <v>0</v>
      </c>
      <c r="T263" s="216">
        <f>S263*H263</f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217" t="s">
        <v>160</v>
      </c>
      <c r="AT263" s="217" t="s">
        <v>156</v>
      </c>
      <c r="AU263" s="217" t="s">
        <v>85</v>
      </c>
      <c r="AY263" s="18" t="s">
        <v>153</v>
      </c>
      <c r="BE263" s="218">
        <f>IF(N263="základní",J263,0)</f>
        <v>0</v>
      </c>
      <c r="BF263" s="218">
        <f>IF(N263="snížená",J263,0)</f>
        <v>0</v>
      </c>
      <c r="BG263" s="218">
        <f>IF(N263="zákl. přenesená",J263,0)</f>
        <v>0</v>
      </c>
      <c r="BH263" s="218">
        <f>IF(N263="sníž. přenesená",J263,0)</f>
        <v>0</v>
      </c>
      <c r="BI263" s="218">
        <f>IF(N263="nulová",J263,0)</f>
        <v>0</v>
      </c>
      <c r="BJ263" s="18" t="s">
        <v>83</v>
      </c>
      <c r="BK263" s="218">
        <f>ROUND(I263*H263,2)</f>
        <v>0</v>
      </c>
      <c r="BL263" s="18" t="s">
        <v>160</v>
      </c>
      <c r="BM263" s="217" t="s">
        <v>1683</v>
      </c>
    </row>
    <row r="264" spans="2:51" s="13" customFormat="1" ht="12">
      <c r="B264" s="219"/>
      <c r="C264" s="220"/>
      <c r="D264" s="221" t="s">
        <v>162</v>
      </c>
      <c r="E264" s="222" t="s">
        <v>1</v>
      </c>
      <c r="F264" s="223" t="s">
        <v>1654</v>
      </c>
      <c r="G264" s="220"/>
      <c r="H264" s="222" t="s">
        <v>1</v>
      </c>
      <c r="I264" s="224"/>
      <c r="J264" s="220"/>
      <c r="K264" s="220"/>
      <c r="L264" s="225"/>
      <c r="M264" s="226"/>
      <c r="N264" s="227"/>
      <c r="O264" s="227"/>
      <c r="P264" s="227"/>
      <c r="Q264" s="227"/>
      <c r="R264" s="227"/>
      <c r="S264" s="227"/>
      <c r="T264" s="228"/>
      <c r="AT264" s="229" t="s">
        <v>162</v>
      </c>
      <c r="AU264" s="229" t="s">
        <v>85</v>
      </c>
      <c r="AV264" s="13" t="s">
        <v>83</v>
      </c>
      <c r="AW264" s="13" t="s">
        <v>31</v>
      </c>
      <c r="AX264" s="13" t="s">
        <v>75</v>
      </c>
      <c r="AY264" s="229" t="s">
        <v>153</v>
      </c>
    </row>
    <row r="265" spans="2:51" s="14" customFormat="1" ht="12">
      <c r="B265" s="230"/>
      <c r="C265" s="231"/>
      <c r="D265" s="221" t="s">
        <v>162</v>
      </c>
      <c r="E265" s="232" t="s">
        <v>1</v>
      </c>
      <c r="F265" s="233" t="s">
        <v>1536</v>
      </c>
      <c r="G265" s="231"/>
      <c r="H265" s="234">
        <v>23.475</v>
      </c>
      <c r="I265" s="235"/>
      <c r="J265" s="231"/>
      <c r="K265" s="231"/>
      <c r="L265" s="236"/>
      <c r="M265" s="237"/>
      <c r="N265" s="238"/>
      <c r="O265" s="238"/>
      <c r="P265" s="238"/>
      <c r="Q265" s="238"/>
      <c r="R265" s="238"/>
      <c r="S265" s="238"/>
      <c r="T265" s="239"/>
      <c r="AT265" s="240" t="s">
        <v>162</v>
      </c>
      <c r="AU265" s="240" t="s">
        <v>85</v>
      </c>
      <c r="AV265" s="14" t="s">
        <v>85</v>
      </c>
      <c r="AW265" s="14" t="s">
        <v>31</v>
      </c>
      <c r="AX265" s="14" t="s">
        <v>83</v>
      </c>
      <c r="AY265" s="240" t="s">
        <v>153</v>
      </c>
    </row>
    <row r="266" spans="1:65" s="2" customFormat="1" ht="16.5" customHeight="1">
      <c r="A266" s="35"/>
      <c r="B266" s="36"/>
      <c r="C266" s="263" t="s">
        <v>441</v>
      </c>
      <c r="D266" s="263" t="s">
        <v>304</v>
      </c>
      <c r="E266" s="264" t="s">
        <v>1684</v>
      </c>
      <c r="F266" s="265" t="s">
        <v>1685</v>
      </c>
      <c r="G266" s="266" t="s">
        <v>187</v>
      </c>
      <c r="H266" s="267">
        <v>26.996</v>
      </c>
      <c r="I266" s="268"/>
      <c r="J266" s="269">
        <f>ROUND(I266*H266,2)</f>
        <v>0</v>
      </c>
      <c r="K266" s="270"/>
      <c r="L266" s="271"/>
      <c r="M266" s="272" t="s">
        <v>1</v>
      </c>
      <c r="N266" s="273" t="s">
        <v>40</v>
      </c>
      <c r="O266" s="72"/>
      <c r="P266" s="215">
        <f>O266*H266</f>
        <v>0</v>
      </c>
      <c r="Q266" s="215">
        <v>0.0003</v>
      </c>
      <c r="R266" s="215">
        <f>Q266*H266</f>
        <v>0.0080988</v>
      </c>
      <c r="S266" s="215">
        <v>0</v>
      </c>
      <c r="T266" s="216">
        <f>S266*H266</f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217" t="s">
        <v>221</v>
      </c>
      <c r="AT266" s="217" t="s">
        <v>304</v>
      </c>
      <c r="AU266" s="217" t="s">
        <v>85</v>
      </c>
      <c r="AY266" s="18" t="s">
        <v>153</v>
      </c>
      <c r="BE266" s="218">
        <f>IF(N266="základní",J266,0)</f>
        <v>0</v>
      </c>
      <c r="BF266" s="218">
        <f>IF(N266="snížená",J266,0)</f>
        <v>0</v>
      </c>
      <c r="BG266" s="218">
        <f>IF(N266="zákl. přenesená",J266,0)</f>
        <v>0</v>
      </c>
      <c r="BH266" s="218">
        <f>IF(N266="sníž. přenesená",J266,0)</f>
        <v>0</v>
      </c>
      <c r="BI266" s="218">
        <f>IF(N266="nulová",J266,0)</f>
        <v>0</v>
      </c>
      <c r="BJ266" s="18" t="s">
        <v>83</v>
      </c>
      <c r="BK266" s="218">
        <f>ROUND(I266*H266,2)</f>
        <v>0</v>
      </c>
      <c r="BL266" s="18" t="s">
        <v>160</v>
      </c>
      <c r="BM266" s="217" t="s">
        <v>1686</v>
      </c>
    </row>
    <row r="267" spans="2:51" s="14" customFormat="1" ht="12">
      <c r="B267" s="230"/>
      <c r="C267" s="231"/>
      <c r="D267" s="221" t="s">
        <v>162</v>
      </c>
      <c r="E267" s="231"/>
      <c r="F267" s="233" t="s">
        <v>1687</v>
      </c>
      <c r="G267" s="231"/>
      <c r="H267" s="234">
        <v>26.996</v>
      </c>
      <c r="I267" s="235"/>
      <c r="J267" s="231"/>
      <c r="K267" s="231"/>
      <c r="L267" s="236"/>
      <c r="M267" s="237"/>
      <c r="N267" s="238"/>
      <c r="O267" s="238"/>
      <c r="P267" s="238"/>
      <c r="Q267" s="238"/>
      <c r="R267" s="238"/>
      <c r="S267" s="238"/>
      <c r="T267" s="239"/>
      <c r="AT267" s="240" t="s">
        <v>162</v>
      </c>
      <c r="AU267" s="240" t="s">
        <v>85</v>
      </c>
      <c r="AV267" s="14" t="s">
        <v>85</v>
      </c>
      <c r="AW267" s="14" t="s">
        <v>4</v>
      </c>
      <c r="AX267" s="14" t="s">
        <v>83</v>
      </c>
      <c r="AY267" s="240" t="s">
        <v>153</v>
      </c>
    </row>
    <row r="268" spans="1:65" s="2" customFormat="1" ht="21.75" customHeight="1">
      <c r="A268" s="35"/>
      <c r="B268" s="36"/>
      <c r="C268" s="205" t="s">
        <v>456</v>
      </c>
      <c r="D268" s="205" t="s">
        <v>156</v>
      </c>
      <c r="E268" s="206" t="s">
        <v>1688</v>
      </c>
      <c r="F268" s="207" t="s">
        <v>1689</v>
      </c>
      <c r="G268" s="208" t="s">
        <v>187</v>
      </c>
      <c r="H268" s="209">
        <v>23.475</v>
      </c>
      <c r="I268" s="210"/>
      <c r="J268" s="211">
        <f>ROUND(I268*H268,2)</f>
        <v>0</v>
      </c>
      <c r="K268" s="212"/>
      <c r="L268" s="40"/>
      <c r="M268" s="213" t="s">
        <v>1</v>
      </c>
      <c r="N268" s="214" t="s">
        <v>40</v>
      </c>
      <c r="O268" s="72"/>
      <c r="P268" s="215">
        <f>O268*H268</f>
        <v>0</v>
      </c>
      <c r="Q268" s="215">
        <v>0</v>
      </c>
      <c r="R268" s="215">
        <f>Q268*H268</f>
        <v>0</v>
      </c>
      <c r="S268" s="215">
        <v>0</v>
      </c>
      <c r="T268" s="216">
        <f>S268*H268</f>
        <v>0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217" t="s">
        <v>160</v>
      </c>
      <c r="AT268" s="217" t="s">
        <v>156</v>
      </c>
      <c r="AU268" s="217" t="s">
        <v>85</v>
      </c>
      <c r="AY268" s="18" t="s">
        <v>153</v>
      </c>
      <c r="BE268" s="218">
        <f>IF(N268="základní",J268,0)</f>
        <v>0</v>
      </c>
      <c r="BF268" s="218">
        <f>IF(N268="snížená",J268,0)</f>
        <v>0</v>
      </c>
      <c r="BG268" s="218">
        <f>IF(N268="zákl. přenesená",J268,0)</f>
        <v>0</v>
      </c>
      <c r="BH268" s="218">
        <f>IF(N268="sníž. přenesená",J268,0)</f>
        <v>0</v>
      </c>
      <c r="BI268" s="218">
        <f>IF(N268="nulová",J268,0)</f>
        <v>0</v>
      </c>
      <c r="BJ268" s="18" t="s">
        <v>83</v>
      </c>
      <c r="BK268" s="218">
        <f>ROUND(I268*H268,2)</f>
        <v>0</v>
      </c>
      <c r="BL268" s="18" t="s">
        <v>160</v>
      </c>
      <c r="BM268" s="217" t="s">
        <v>1690</v>
      </c>
    </row>
    <row r="269" spans="2:51" s="13" customFormat="1" ht="12">
      <c r="B269" s="219"/>
      <c r="C269" s="220"/>
      <c r="D269" s="221" t="s">
        <v>162</v>
      </c>
      <c r="E269" s="222" t="s">
        <v>1</v>
      </c>
      <c r="F269" s="223" t="s">
        <v>1654</v>
      </c>
      <c r="G269" s="220"/>
      <c r="H269" s="222" t="s">
        <v>1</v>
      </c>
      <c r="I269" s="224"/>
      <c r="J269" s="220"/>
      <c r="K269" s="220"/>
      <c r="L269" s="225"/>
      <c r="M269" s="226"/>
      <c r="N269" s="227"/>
      <c r="O269" s="227"/>
      <c r="P269" s="227"/>
      <c r="Q269" s="227"/>
      <c r="R269" s="227"/>
      <c r="S269" s="227"/>
      <c r="T269" s="228"/>
      <c r="AT269" s="229" t="s">
        <v>162</v>
      </c>
      <c r="AU269" s="229" t="s">
        <v>85</v>
      </c>
      <c r="AV269" s="13" t="s">
        <v>83</v>
      </c>
      <c r="AW269" s="13" t="s">
        <v>31</v>
      </c>
      <c r="AX269" s="13" t="s">
        <v>75</v>
      </c>
      <c r="AY269" s="229" t="s">
        <v>153</v>
      </c>
    </row>
    <row r="270" spans="2:51" s="14" customFormat="1" ht="12">
      <c r="B270" s="230"/>
      <c r="C270" s="231"/>
      <c r="D270" s="221" t="s">
        <v>162</v>
      </c>
      <c r="E270" s="232" t="s">
        <v>1</v>
      </c>
      <c r="F270" s="233" t="s">
        <v>1536</v>
      </c>
      <c r="G270" s="231"/>
      <c r="H270" s="234">
        <v>23.475</v>
      </c>
      <c r="I270" s="235"/>
      <c r="J270" s="231"/>
      <c r="K270" s="231"/>
      <c r="L270" s="236"/>
      <c r="M270" s="237"/>
      <c r="N270" s="238"/>
      <c r="O270" s="238"/>
      <c r="P270" s="238"/>
      <c r="Q270" s="238"/>
      <c r="R270" s="238"/>
      <c r="S270" s="238"/>
      <c r="T270" s="239"/>
      <c r="AT270" s="240" t="s">
        <v>162</v>
      </c>
      <c r="AU270" s="240" t="s">
        <v>85</v>
      </c>
      <c r="AV270" s="14" t="s">
        <v>85</v>
      </c>
      <c r="AW270" s="14" t="s">
        <v>31</v>
      </c>
      <c r="AX270" s="14" t="s">
        <v>83</v>
      </c>
      <c r="AY270" s="240" t="s">
        <v>153</v>
      </c>
    </row>
    <row r="271" spans="1:65" s="2" customFormat="1" ht="16.5" customHeight="1">
      <c r="A271" s="35"/>
      <c r="B271" s="36"/>
      <c r="C271" s="263" t="s">
        <v>459</v>
      </c>
      <c r="D271" s="263" t="s">
        <v>304</v>
      </c>
      <c r="E271" s="264" t="s">
        <v>1691</v>
      </c>
      <c r="F271" s="265" t="s">
        <v>1692</v>
      </c>
      <c r="G271" s="266" t="s">
        <v>159</v>
      </c>
      <c r="H271" s="267">
        <v>2.348</v>
      </c>
      <c r="I271" s="268"/>
      <c r="J271" s="269">
        <f>ROUND(I271*H271,2)</f>
        <v>0</v>
      </c>
      <c r="K271" s="270"/>
      <c r="L271" s="271"/>
      <c r="M271" s="272" t="s">
        <v>1</v>
      </c>
      <c r="N271" s="273" t="s">
        <v>40</v>
      </c>
      <c r="O271" s="72"/>
      <c r="P271" s="215">
        <f>O271*H271</f>
        <v>0</v>
      </c>
      <c r="Q271" s="215">
        <v>0.2</v>
      </c>
      <c r="R271" s="215">
        <f>Q271*H271</f>
        <v>0.4696</v>
      </c>
      <c r="S271" s="215">
        <v>0</v>
      </c>
      <c r="T271" s="216">
        <f>S271*H271</f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217" t="s">
        <v>221</v>
      </c>
      <c r="AT271" s="217" t="s">
        <v>304</v>
      </c>
      <c r="AU271" s="217" t="s">
        <v>85</v>
      </c>
      <c r="AY271" s="18" t="s">
        <v>153</v>
      </c>
      <c r="BE271" s="218">
        <f>IF(N271="základní",J271,0)</f>
        <v>0</v>
      </c>
      <c r="BF271" s="218">
        <f>IF(N271="snížená",J271,0)</f>
        <v>0</v>
      </c>
      <c r="BG271" s="218">
        <f>IF(N271="zákl. přenesená",J271,0)</f>
        <v>0</v>
      </c>
      <c r="BH271" s="218">
        <f>IF(N271="sníž. přenesená",J271,0)</f>
        <v>0</v>
      </c>
      <c r="BI271" s="218">
        <f>IF(N271="nulová",J271,0)</f>
        <v>0</v>
      </c>
      <c r="BJ271" s="18" t="s">
        <v>83</v>
      </c>
      <c r="BK271" s="218">
        <f>ROUND(I271*H271,2)</f>
        <v>0</v>
      </c>
      <c r="BL271" s="18" t="s">
        <v>160</v>
      </c>
      <c r="BM271" s="217" t="s">
        <v>1693</v>
      </c>
    </row>
    <row r="272" spans="2:51" s="14" customFormat="1" ht="12">
      <c r="B272" s="230"/>
      <c r="C272" s="231"/>
      <c r="D272" s="221" t="s">
        <v>162</v>
      </c>
      <c r="E272" s="232" t="s">
        <v>1</v>
      </c>
      <c r="F272" s="233" t="s">
        <v>1694</v>
      </c>
      <c r="G272" s="231"/>
      <c r="H272" s="234">
        <v>2.348</v>
      </c>
      <c r="I272" s="235"/>
      <c r="J272" s="231"/>
      <c r="K272" s="231"/>
      <c r="L272" s="236"/>
      <c r="M272" s="237"/>
      <c r="N272" s="238"/>
      <c r="O272" s="238"/>
      <c r="P272" s="238"/>
      <c r="Q272" s="238"/>
      <c r="R272" s="238"/>
      <c r="S272" s="238"/>
      <c r="T272" s="239"/>
      <c r="AT272" s="240" t="s">
        <v>162</v>
      </c>
      <c r="AU272" s="240" t="s">
        <v>85</v>
      </c>
      <c r="AV272" s="14" t="s">
        <v>85</v>
      </c>
      <c r="AW272" s="14" t="s">
        <v>31</v>
      </c>
      <c r="AX272" s="14" t="s">
        <v>75</v>
      </c>
      <c r="AY272" s="240" t="s">
        <v>153</v>
      </c>
    </row>
    <row r="273" spans="2:51" s="15" customFormat="1" ht="12">
      <c r="B273" s="241"/>
      <c r="C273" s="242"/>
      <c r="D273" s="221" t="s">
        <v>162</v>
      </c>
      <c r="E273" s="243" t="s">
        <v>1</v>
      </c>
      <c r="F273" s="244" t="s">
        <v>169</v>
      </c>
      <c r="G273" s="242"/>
      <c r="H273" s="245">
        <v>2.348</v>
      </c>
      <c r="I273" s="246"/>
      <c r="J273" s="242"/>
      <c r="K273" s="242"/>
      <c r="L273" s="247"/>
      <c r="M273" s="248"/>
      <c r="N273" s="249"/>
      <c r="O273" s="249"/>
      <c r="P273" s="249"/>
      <c r="Q273" s="249"/>
      <c r="R273" s="249"/>
      <c r="S273" s="249"/>
      <c r="T273" s="250"/>
      <c r="AT273" s="251" t="s">
        <v>162</v>
      </c>
      <c r="AU273" s="251" t="s">
        <v>85</v>
      </c>
      <c r="AV273" s="15" t="s">
        <v>160</v>
      </c>
      <c r="AW273" s="15" t="s">
        <v>31</v>
      </c>
      <c r="AX273" s="15" t="s">
        <v>83</v>
      </c>
      <c r="AY273" s="251" t="s">
        <v>153</v>
      </c>
    </row>
    <row r="274" spans="2:63" s="12" customFormat="1" ht="22.9" customHeight="1">
      <c r="B274" s="189"/>
      <c r="C274" s="190"/>
      <c r="D274" s="191" t="s">
        <v>74</v>
      </c>
      <c r="E274" s="203" t="s">
        <v>85</v>
      </c>
      <c r="F274" s="203" t="s">
        <v>1695</v>
      </c>
      <c r="G274" s="190"/>
      <c r="H274" s="190"/>
      <c r="I274" s="193"/>
      <c r="J274" s="204">
        <f>BK274</f>
        <v>0</v>
      </c>
      <c r="K274" s="190"/>
      <c r="L274" s="195"/>
      <c r="M274" s="196"/>
      <c r="N274" s="197"/>
      <c r="O274" s="197"/>
      <c r="P274" s="198">
        <f>SUM(P275:P289)</f>
        <v>0</v>
      </c>
      <c r="Q274" s="197"/>
      <c r="R274" s="198">
        <f>SUM(R275:R289)</f>
        <v>88.02244288</v>
      </c>
      <c r="S274" s="197"/>
      <c r="T274" s="199">
        <f>SUM(T275:T289)</f>
        <v>0</v>
      </c>
      <c r="AR274" s="200" t="s">
        <v>83</v>
      </c>
      <c r="AT274" s="201" t="s">
        <v>74</v>
      </c>
      <c r="AU274" s="201" t="s">
        <v>83</v>
      </c>
      <c r="AY274" s="200" t="s">
        <v>153</v>
      </c>
      <c r="BK274" s="202">
        <f>SUM(BK275:BK289)</f>
        <v>0</v>
      </c>
    </row>
    <row r="275" spans="1:65" s="2" customFormat="1" ht="33" customHeight="1">
      <c r="A275" s="35"/>
      <c r="B275" s="36"/>
      <c r="C275" s="205" t="s">
        <v>472</v>
      </c>
      <c r="D275" s="205" t="s">
        <v>156</v>
      </c>
      <c r="E275" s="206" t="s">
        <v>1696</v>
      </c>
      <c r="F275" s="207" t="s">
        <v>1697</v>
      </c>
      <c r="G275" s="208" t="s">
        <v>159</v>
      </c>
      <c r="H275" s="209">
        <v>35.663</v>
      </c>
      <c r="I275" s="210"/>
      <c r="J275" s="211">
        <f>ROUND(I275*H275,2)</f>
        <v>0</v>
      </c>
      <c r="K275" s="212"/>
      <c r="L275" s="40"/>
      <c r="M275" s="213" t="s">
        <v>1</v>
      </c>
      <c r="N275" s="214" t="s">
        <v>40</v>
      </c>
      <c r="O275" s="72"/>
      <c r="P275" s="215">
        <f>O275*H275</f>
        <v>0</v>
      </c>
      <c r="Q275" s="215">
        <v>1.63</v>
      </c>
      <c r="R275" s="215">
        <f>Q275*H275</f>
        <v>58.130689999999994</v>
      </c>
      <c r="S275" s="215">
        <v>0</v>
      </c>
      <c r="T275" s="216">
        <f>S275*H275</f>
        <v>0</v>
      </c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R275" s="217" t="s">
        <v>160</v>
      </c>
      <c r="AT275" s="217" t="s">
        <v>156</v>
      </c>
      <c r="AU275" s="217" t="s">
        <v>85</v>
      </c>
      <c r="AY275" s="18" t="s">
        <v>153</v>
      </c>
      <c r="BE275" s="218">
        <f>IF(N275="základní",J275,0)</f>
        <v>0</v>
      </c>
      <c r="BF275" s="218">
        <f>IF(N275="snížená",J275,0)</f>
        <v>0</v>
      </c>
      <c r="BG275" s="218">
        <f>IF(N275="zákl. přenesená",J275,0)</f>
        <v>0</v>
      </c>
      <c r="BH275" s="218">
        <f>IF(N275="sníž. přenesená",J275,0)</f>
        <v>0</v>
      </c>
      <c r="BI275" s="218">
        <f>IF(N275="nulová",J275,0)</f>
        <v>0</v>
      </c>
      <c r="BJ275" s="18" t="s">
        <v>83</v>
      </c>
      <c r="BK275" s="218">
        <f>ROUND(I275*H275,2)</f>
        <v>0</v>
      </c>
      <c r="BL275" s="18" t="s">
        <v>160</v>
      </c>
      <c r="BM275" s="217" t="s">
        <v>1698</v>
      </c>
    </row>
    <row r="276" spans="2:51" s="13" customFormat="1" ht="12">
      <c r="B276" s="219"/>
      <c r="C276" s="220"/>
      <c r="D276" s="221" t="s">
        <v>162</v>
      </c>
      <c r="E276" s="222" t="s">
        <v>1</v>
      </c>
      <c r="F276" s="223" t="s">
        <v>1699</v>
      </c>
      <c r="G276" s="220"/>
      <c r="H276" s="222" t="s">
        <v>1</v>
      </c>
      <c r="I276" s="224"/>
      <c r="J276" s="220"/>
      <c r="K276" s="220"/>
      <c r="L276" s="225"/>
      <c r="M276" s="226"/>
      <c r="N276" s="227"/>
      <c r="O276" s="227"/>
      <c r="P276" s="227"/>
      <c r="Q276" s="227"/>
      <c r="R276" s="227"/>
      <c r="S276" s="227"/>
      <c r="T276" s="228"/>
      <c r="AT276" s="229" t="s">
        <v>162</v>
      </c>
      <c r="AU276" s="229" t="s">
        <v>85</v>
      </c>
      <c r="AV276" s="13" t="s">
        <v>83</v>
      </c>
      <c r="AW276" s="13" t="s">
        <v>31</v>
      </c>
      <c r="AX276" s="13" t="s">
        <v>75</v>
      </c>
      <c r="AY276" s="229" t="s">
        <v>153</v>
      </c>
    </row>
    <row r="277" spans="2:51" s="14" customFormat="1" ht="22.5">
      <c r="B277" s="230"/>
      <c r="C277" s="231"/>
      <c r="D277" s="221" t="s">
        <v>162</v>
      </c>
      <c r="E277" s="232" t="s">
        <v>1</v>
      </c>
      <c r="F277" s="233" t="s">
        <v>1700</v>
      </c>
      <c r="G277" s="231"/>
      <c r="H277" s="234">
        <v>25.288</v>
      </c>
      <c r="I277" s="235"/>
      <c r="J277" s="231"/>
      <c r="K277" s="231"/>
      <c r="L277" s="236"/>
      <c r="M277" s="237"/>
      <c r="N277" s="238"/>
      <c r="O277" s="238"/>
      <c r="P277" s="238"/>
      <c r="Q277" s="238"/>
      <c r="R277" s="238"/>
      <c r="S277" s="238"/>
      <c r="T277" s="239"/>
      <c r="AT277" s="240" t="s">
        <v>162</v>
      </c>
      <c r="AU277" s="240" t="s">
        <v>85</v>
      </c>
      <c r="AV277" s="14" t="s">
        <v>85</v>
      </c>
      <c r="AW277" s="14" t="s">
        <v>31</v>
      </c>
      <c r="AX277" s="14" t="s">
        <v>75</v>
      </c>
      <c r="AY277" s="240" t="s">
        <v>153</v>
      </c>
    </row>
    <row r="278" spans="2:51" s="14" customFormat="1" ht="12">
      <c r="B278" s="230"/>
      <c r="C278" s="231"/>
      <c r="D278" s="221" t="s">
        <v>162</v>
      </c>
      <c r="E278" s="232" t="s">
        <v>1</v>
      </c>
      <c r="F278" s="233" t="s">
        <v>1701</v>
      </c>
      <c r="G278" s="231"/>
      <c r="H278" s="234">
        <v>1.975</v>
      </c>
      <c r="I278" s="235"/>
      <c r="J278" s="231"/>
      <c r="K278" s="231"/>
      <c r="L278" s="236"/>
      <c r="M278" s="237"/>
      <c r="N278" s="238"/>
      <c r="O278" s="238"/>
      <c r="P278" s="238"/>
      <c r="Q278" s="238"/>
      <c r="R278" s="238"/>
      <c r="S278" s="238"/>
      <c r="T278" s="239"/>
      <c r="AT278" s="240" t="s">
        <v>162</v>
      </c>
      <c r="AU278" s="240" t="s">
        <v>85</v>
      </c>
      <c r="AV278" s="14" t="s">
        <v>85</v>
      </c>
      <c r="AW278" s="14" t="s">
        <v>31</v>
      </c>
      <c r="AX278" s="14" t="s">
        <v>75</v>
      </c>
      <c r="AY278" s="240" t="s">
        <v>153</v>
      </c>
    </row>
    <row r="279" spans="2:51" s="14" customFormat="1" ht="12">
      <c r="B279" s="230"/>
      <c r="C279" s="231"/>
      <c r="D279" s="221" t="s">
        <v>162</v>
      </c>
      <c r="E279" s="232" t="s">
        <v>1</v>
      </c>
      <c r="F279" s="233" t="s">
        <v>1702</v>
      </c>
      <c r="G279" s="231"/>
      <c r="H279" s="234">
        <v>8.4</v>
      </c>
      <c r="I279" s="235"/>
      <c r="J279" s="231"/>
      <c r="K279" s="231"/>
      <c r="L279" s="236"/>
      <c r="M279" s="237"/>
      <c r="N279" s="238"/>
      <c r="O279" s="238"/>
      <c r="P279" s="238"/>
      <c r="Q279" s="238"/>
      <c r="R279" s="238"/>
      <c r="S279" s="238"/>
      <c r="T279" s="239"/>
      <c r="AT279" s="240" t="s">
        <v>162</v>
      </c>
      <c r="AU279" s="240" t="s">
        <v>85</v>
      </c>
      <c r="AV279" s="14" t="s">
        <v>85</v>
      </c>
      <c r="AW279" s="14" t="s">
        <v>31</v>
      </c>
      <c r="AX279" s="14" t="s">
        <v>75</v>
      </c>
      <c r="AY279" s="240" t="s">
        <v>153</v>
      </c>
    </row>
    <row r="280" spans="2:51" s="15" customFormat="1" ht="12">
      <c r="B280" s="241"/>
      <c r="C280" s="242"/>
      <c r="D280" s="221" t="s">
        <v>162</v>
      </c>
      <c r="E280" s="243" t="s">
        <v>1</v>
      </c>
      <c r="F280" s="244" t="s">
        <v>169</v>
      </c>
      <c r="G280" s="242"/>
      <c r="H280" s="245">
        <v>35.663</v>
      </c>
      <c r="I280" s="246"/>
      <c r="J280" s="242"/>
      <c r="K280" s="242"/>
      <c r="L280" s="247"/>
      <c r="M280" s="248"/>
      <c r="N280" s="249"/>
      <c r="O280" s="249"/>
      <c r="P280" s="249"/>
      <c r="Q280" s="249"/>
      <c r="R280" s="249"/>
      <c r="S280" s="249"/>
      <c r="T280" s="250"/>
      <c r="AT280" s="251" t="s">
        <v>162</v>
      </c>
      <c r="AU280" s="251" t="s">
        <v>85</v>
      </c>
      <c r="AV280" s="15" t="s">
        <v>160</v>
      </c>
      <c r="AW280" s="15" t="s">
        <v>31</v>
      </c>
      <c r="AX280" s="15" t="s">
        <v>83</v>
      </c>
      <c r="AY280" s="251" t="s">
        <v>153</v>
      </c>
    </row>
    <row r="281" spans="1:65" s="2" customFormat="1" ht="33" customHeight="1">
      <c r="A281" s="35"/>
      <c r="B281" s="36"/>
      <c r="C281" s="205" t="s">
        <v>477</v>
      </c>
      <c r="D281" s="205" t="s">
        <v>156</v>
      </c>
      <c r="E281" s="206" t="s">
        <v>1703</v>
      </c>
      <c r="F281" s="207" t="s">
        <v>1704</v>
      </c>
      <c r="G281" s="208" t="s">
        <v>187</v>
      </c>
      <c r="H281" s="209">
        <v>285.304</v>
      </c>
      <c r="I281" s="210"/>
      <c r="J281" s="211">
        <f>ROUND(I281*H281,2)</f>
        <v>0</v>
      </c>
      <c r="K281" s="212"/>
      <c r="L281" s="40"/>
      <c r="M281" s="213" t="s">
        <v>1</v>
      </c>
      <c r="N281" s="214" t="s">
        <v>40</v>
      </c>
      <c r="O281" s="72"/>
      <c r="P281" s="215">
        <f>O281*H281</f>
        <v>0</v>
      </c>
      <c r="Q281" s="215">
        <v>0.00017</v>
      </c>
      <c r="R281" s="215">
        <f>Q281*H281</f>
        <v>0.04850168</v>
      </c>
      <c r="S281" s="215">
        <v>0</v>
      </c>
      <c r="T281" s="216">
        <f>S281*H281</f>
        <v>0</v>
      </c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R281" s="217" t="s">
        <v>160</v>
      </c>
      <c r="AT281" s="217" t="s">
        <v>156</v>
      </c>
      <c r="AU281" s="217" t="s">
        <v>85</v>
      </c>
      <c r="AY281" s="18" t="s">
        <v>153</v>
      </c>
      <c r="BE281" s="218">
        <f>IF(N281="základní",J281,0)</f>
        <v>0</v>
      </c>
      <c r="BF281" s="218">
        <f>IF(N281="snížená",J281,0)</f>
        <v>0</v>
      </c>
      <c r="BG281" s="218">
        <f>IF(N281="zákl. přenesená",J281,0)</f>
        <v>0</v>
      </c>
      <c r="BH281" s="218">
        <f>IF(N281="sníž. přenesená",J281,0)</f>
        <v>0</v>
      </c>
      <c r="BI281" s="218">
        <f>IF(N281="nulová",J281,0)</f>
        <v>0</v>
      </c>
      <c r="BJ281" s="18" t="s">
        <v>83</v>
      </c>
      <c r="BK281" s="218">
        <f>ROUND(I281*H281,2)</f>
        <v>0</v>
      </c>
      <c r="BL281" s="18" t="s">
        <v>160</v>
      </c>
      <c r="BM281" s="217" t="s">
        <v>1705</v>
      </c>
    </row>
    <row r="282" spans="2:51" s="14" customFormat="1" ht="12">
      <c r="B282" s="230"/>
      <c r="C282" s="231"/>
      <c r="D282" s="221" t="s">
        <v>162</v>
      </c>
      <c r="E282" s="232" t="s">
        <v>1</v>
      </c>
      <c r="F282" s="233" t="s">
        <v>1706</v>
      </c>
      <c r="G282" s="231"/>
      <c r="H282" s="234">
        <v>285.304</v>
      </c>
      <c r="I282" s="235"/>
      <c r="J282" s="231"/>
      <c r="K282" s="231"/>
      <c r="L282" s="236"/>
      <c r="M282" s="237"/>
      <c r="N282" s="238"/>
      <c r="O282" s="238"/>
      <c r="P282" s="238"/>
      <c r="Q282" s="238"/>
      <c r="R282" s="238"/>
      <c r="S282" s="238"/>
      <c r="T282" s="239"/>
      <c r="AT282" s="240" t="s">
        <v>162</v>
      </c>
      <c r="AU282" s="240" t="s">
        <v>85</v>
      </c>
      <c r="AV282" s="14" t="s">
        <v>85</v>
      </c>
      <c r="AW282" s="14" t="s">
        <v>31</v>
      </c>
      <c r="AX282" s="14" t="s">
        <v>83</v>
      </c>
      <c r="AY282" s="240" t="s">
        <v>153</v>
      </c>
    </row>
    <row r="283" spans="1:65" s="2" customFormat="1" ht="16.5" customHeight="1">
      <c r="A283" s="35"/>
      <c r="B283" s="36"/>
      <c r="C283" s="263" t="s">
        <v>490</v>
      </c>
      <c r="D283" s="263" t="s">
        <v>304</v>
      </c>
      <c r="E283" s="264" t="s">
        <v>1379</v>
      </c>
      <c r="F283" s="265" t="s">
        <v>1380</v>
      </c>
      <c r="G283" s="266" t="s">
        <v>187</v>
      </c>
      <c r="H283" s="267">
        <v>285.304</v>
      </c>
      <c r="I283" s="268"/>
      <c r="J283" s="269">
        <f>ROUND(I283*H283,2)</f>
        <v>0</v>
      </c>
      <c r="K283" s="270"/>
      <c r="L283" s="271"/>
      <c r="M283" s="272" t="s">
        <v>1</v>
      </c>
      <c r="N283" s="273" t="s">
        <v>40</v>
      </c>
      <c r="O283" s="72"/>
      <c r="P283" s="215">
        <f>O283*H283</f>
        <v>0</v>
      </c>
      <c r="Q283" s="215">
        <v>0.0003</v>
      </c>
      <c r="R283" s="215">
        <f>Q283*H283</f>
        <v>0.08559119999999998</v>
      </c>
      <c r="S283" s="215">
        <v>0</v>
      </c>
      <c r="T283" s="216">
        <f>S283*H283</f>
        <v>0</v>
      </c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R283" s="217" t="s">
        <v>221</v>
      </c>
      <c r="AT283" s="217" t="s">
        <v>304</v>
      </c>
      <c r="AU283" s="217" t="s">
        <v>85</v>
      </c>
      <c r="AY283" s="18" t="s">
        <v>153</v>
      </c>
      <c r="BE283" s="218">
        <f>IF(N283="základní",J283,0)</f>
        <v>0</v>
      </c>
      <c r="BF283" s="218">
        <f>IF(N283="snížená",J283,0)</f>
        <v>0</v>
      </c>
      <c r="BG283" s="218">
        <f>IF(N283="zákl. přenesená",J283,0)</f>
        <v>0</v>
      </c>
      <c r="BH283" s="218">
        <f>IF(N283="sníž. přenesená",J283,0)</f>
        <v>0</v>
      </c>
      <c r="BI283" s="218">
        <f>IF(N283="nulová",J283,0)</f>
        <v>0</v>
      </c>
      <c r="BJ283" s="18" t="s">
        <v>83</v>
      </c>
      <c r="BK283" s="218">
        <f>ROUND(I283*H283,2)</f>
        <v>0</v>
      </c>
      <c r="BL283" s="18" t="s">
        <v>160</v>
      </c>
      <c r="BM283" s="217" t="s">
        <v>1707</v>
      </c>
    </row>
    <row r="284" spans="1:65" s="2" customFormat="1" ht="21.75" customHeight="1">
      <c r="A284" s="35"/>
      <c r="B284" s="36"/>
      <c r="C284" s="205" t="s">
        <v>495</v>
      </c>
      <c r="D284" s="205" t="s">
        <v>156</v>
      </c>
      <c r="E284" s="206" t="s">
        <v>1708</v>
      </c>
      <c r="F284" s="207" t="s">
        <v>1709</v>
      </c>
      <c r="G284" s="208" t="s">
        <v>276</v>
      </c>
      <c r="H284" s="209">
        <v>142.65</v>
      </c>
      <c r="I284" s="210"/>
      <c r="J284" s="211">
        <f>ROUND(I284*H284,2)</f>
        <v>0</v>
      </c>
      <c r="K284" s="212"/>
      <c r="L284" s="40"/>
      <c r="M284" s="213" t="s">
        <v>1</v>
      </c>
      <c r="N284" s="214" t="s">
        <v>40</v>
      </c>
      <c r="O284" s="72"/>
      <c r="P284" s="215">
        <f>O284*H284</f>
        <v>0</v>
      </c>
      <c r="Q284" s="215">
        <v>0.2044</v>
      </c>
      <c r="R284" s="215">
        <f>Q284*H284</f>
        <v>29.15766</v>
      </c>
      <c r="S284" s="215">
        <v>0</v>
      </c>
      <c r="T284" s="216">
        <f>S284*H284</f>
        <v>0</v>
      </c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R284" s="217" t="s">
        <v>160</v>
      </c>
      <c r="AT284" s="217" t="s">
        <v>156</v>
      </c>
      <c r="AU284" s="217" t="s">
        <v>85</v>
      </c>
      <c r="AY284" s="18" t="s">
        <v>153</v>
      </c>
      <c r="BE284" s="218">
        <f>IF(N284="základní",J284,0)</f>
        <v>0</v>
      </c>
      <c r="BF284" s="218">
        <f>IF(N284="snížená",J284,0)</f>
        <v>0</v>
      </c>
      <c r="BG284" s="218">
        <f>IF(N284="zákl. přenesená",J284,0)</f>
        <v>0</v>
      </c>
      <c r="BH284" s="218">
        <f>IF(N284="sníž. přenesená",J284,0)</f>
        <v>0</v>
      </c>
      <c r="BI284" s="218">
        <f>IF(N284="nulová",J284,0)</f>
        <v>0</v>
      </c>
      <c r="BJ284" s="18" t="s">
        <v>83</v>
      </c>
      <c r="BK284" s="218">
        <f>ROUND(I284*H284,2)</f>
        <v>0</v>
      </c>
      <c r="BL284" s="18" t="s">
        <v>160</v>
      </c>
      <c r="BM284" s="217" t="s">
        <v>1710</v>
      </c>
    </row>
    <row r="285" spans="2:51" s="14" customFormat="1" ht="22.5">
      <c r="B285" s="230"/>
      <c r="C285" s="231"/>
      <c r="D285" s="221" t="s">
        <v>162</v>
      </c>
      <c r="E285" s="232" t="s">
        <v>1</v>
      </c>
      <c r="F285" s="233" t="s">
        <v>1711</v>
      </c>
      <c r="G285" s="231"/>
      <c r="H285" s="234">
        <v>101.15</v>
      </c>
      <c r="I285" s="235"/>
      <c r="J285" s="231"/>
      <c r="K285" s="231"/>
      <c r="L285" s="236"/>
      <c r="M285" s="237"/>
      <c r="N285" s="238"/>
      <c r="O285" s="238"/>
      <c r="P285" s="238"/>
      <c r="Q285" s="238"/>
      <c r="R285" s="238"/>
      <c r="S285" s="238"/>
      <c r="T285" s="239"/>
      <c r="AT285" s="240" t="s">
        <v>162</v>
      </c>
      <c r="AU285" s="240" t="s">
        <v>85</v>
      </c>
      <c r="AV285" s="14" t="s">
        <v>85</v>
      </c>
      <c r="AW285" s="14" t="s">
        <v>31</v>
      </c>
      <c r="AX285" s="14" t="s">
        <v>75</v>
      </c>
      <c r="AY285" s="240" t="s">
        <v>153</v>
      </c>
    </row>
    <row r="286" spans="2:51" s="14" customFormat="1" ht="12">
      <c r="B286" s="230"/>
      <c r="C286" s="231"/>
      <c r="D286" s="221" t="s">
        <v>162</v>
      </c>
      <c r="E286" s="232" t="s">
        <v>1</v>
      </c>
      <c r="F286" s="233" t="s">
        <v>1712</v>
      </c>
      <c r="G286" s="231"/>
      <c r="H286" s="234">
        <v>7.9</v>
      </c>
      <c r="I286" s="235"/>
      <c r="J286" s="231"/>
      <c r="K286" s="231"/>
      <c r="L286" s="236"/>
      <c r="M286" s="237"/>
      <c r="N286" s="238"/>
      <c r="O286" s="238"/>
      <c r="P286" s="238"/>
      <c r="Q286" s="238"/>
      <c r="R286" s="238"/>
      <c r="S286" s="238"/>
      <c r="T286" s="239"/>
      <c r="AT286" s="240" t="s">
        <v>162</v>
      </c>
      <c r="AU286" s="240" t="s">
        <v>85</v>
      </c>
      <c r="AV286" s="14" t="s">
        <v>85</v>
      </c>
      <c r="AW286" s="14" t="s">
        <v>31</v>
      </c>
      <c r="AX286" s="14" t="s">
        <v>75</v>
      </c>
      <c r="AY286" s="240" t="s">
        <v>153</v>
      </c>
    </row>
    <row r="287" spans="2:51" s="14" customFormat="1" ht="12">
      <c r="B287" s="230"/>
      <c r="C287" s="231"/>
      <c r="D287" s="221" t="s">
        <v>162</v>
      </c>
      <c r="E287" s="232" t="s">
        <v>1</v>
      </c>
      <c r="F287" s="233" t="s">
        <v>1713</v>
      </c>
      <c r="G287" s="231"/>
      <c r="H287" s="234">
        <v>33.6</v>
      </c>
      <c r="I287" s="235"/>
      <c r="J287" s="231"/>
      <c r="K287" s="231"/>
      <c r="L287" s="236"/>
      <c r="M287" s="237"/>
      <c r="N287" s="238"/>
      <c r="O287" s="238"/>
      <c r="P287" s="238"/>
      <c r="Q287" s="238"/>
      <c r="R287" s="238"/>
      <c r="S287" s="238"/>
      <c r="T287" s="239"/>
      <c r="AT287" s="240" t="s">
        <v>162</v>
      </c>
      <c r="AU287" s="240" t="s">
        <v>85</v>
      </c>
      <c r="AV287" s="14" t="s">
        <v>85</v>
      </c>
      <c r="AW287" s="14" t="s">
        <v>31</v>
      </c>
      <c r="AX287" s="14" t="s">
        <v>75</v>
      </c>
      <c r="AY287" s="240" t="s">
        <v>153</v>
      </c>
    </row>
    <row r="288" spans="2:51" s="15" customFormat="1" ht="12">
      <c r="B288" s="241"/>
      <c r="C288" s="242"/>
      <c r="D288" s="221" t="s">
        <v>162</v>
      </c>
      <c r="E288" s="243" t="s">
        <v>1</v>
      </c>
      <c r="F288" s="244" t="s">
        <v>169</v>
      </c>
      <c r="G288" s="242"/>
      <c r="H288" s="245">
        <v>142.65</v>
      </c>
      <c r="I288" s="246"/>
      <c r="J288" s="242"/>
      <c r="K288" s="242"/>
      <c r="L288" s="247"/>
      <c r="M288" s="248"/>
      <c r="N288" s="249"/>
      <c r="O288" s="249"/>
      <c r="P288" s="249"/>
      <c r="Q288" s="249"/>
      <c r="R288" s="249"/>
      <c r="S288" s="249"/>
      <c r="T288" s="250"/>
      <c r="AT288" s="251" t="s">
        <v>162</v>
      </c>
      <c r="AU288" s="251" t="s">
        <v>85</v>
      </c>
      <c r="AV288" s="15" t="s">
        <v>160</v>
      </c>
      <c r="AW288" s="15" t="s">
        <v>31</v>
      </c>
      <c r="AX288" s="15" t="s">
        <v>83</v>
      </c>
      <c r="AY288" s="251" t="s">
        <v>153</v>
      </c>
    </row>
    <row r="289" spans="1:65" s="2" customFormat="1" ht="33" customHeight="1">
      <c r="A289" s="35"/>
      <c r="B289" s="36"/>
      <c r="C289" s="205" t="s">
        <v>501</v>
      </c>
      <c r="D289" s="205" t="s">
        <v>156</v>
      </c>
      <c r="E289" s="206" t="s">
        <v>1714</v>
      </c>
      <c r="F289" s="207" t="s">
        <v>1715</v>
      </c>
      <c r="G289" s="208" t="s">
        <v>652</v>
      </c>
      <c r="H289" s="209">
        <v>4</v>
      </c>
      <c r="I289" s="210"/>
      <c r="J289" s="211">
        <f>ROUND(I289*H289,2)</f>
        <v>0</v>
      </c>
      <c r="K289" s="212"/>
      <c r="L289" s="40"/>
      <c r="M289" s="213" t="s">
        <v>1</v>
      </c>
      <c r="N289" s="214" t="s">
        <v>40</v>
      </c>
      <c r="O289" s="72"/>
      <c r="P289" s="215">
        <f>O289*H289</f>
        <v>0</v>
      </c>
      <c r="Q289" s="215">
        <v>0.15</v>
      </c>
      <c r="R289" s="215">
        <f>Q289*H289</f>
        <v>0.6</v>
      </c>
      <c r="S289" s="215">
        <v>0</v>
      </c>
      <c r="T289" s="216">
        <f>S289*H289</f>
        <v>0</v>
      </c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R289" s="217" t="s">
        <v>160</v>
      </c>
      <c r="AT289" s="217" t="s">
        <v>156</v>
      </c>
      <c r="AU289" s="217" t="s">
        <v>85</v>
      </c>
      <c r="AY289" s="18" t="s">
        <v>153</v>
      </c>
      <c r="BE289" s="218">
        <f>IF(N289="základní",J289,0)</f>
        <v>0</v>
      </c>
      <c r="BF289" s="218">
        <f>IF(N289="snížená",J289,0)</f>
        <v>0</v>
      </c>
      <c r="BG289" s="218">
        <f>IF(N289="zákl. přenesená",J289,0)</f>
        <v>0</v>
      </c>
      <c r="BH289" s="218">
        <f>IF(N289="sníž. přenesená",J289,0)</f>
        <v>0</v>
      </c>
      <c r="BI289" s="218">
        <f>IF(N289="nulová",J289,0)</f>
        <v>0</v>
      </c>
      <c r="BJ289" s="18" t="s">
        <v>83</v>
      </c>
      <c r="BK289" s="218">
        <f>ROUND(I289*H289,2)</f>
        <v>0</v>
      </c>
      <c r="BL289" s="18" t="s">
        <v>160</v>
      </c>
      <c r="BM289" s="217" t="s">
        <v>1716</v>
      </c>
    </row>
    <row r="290" spans="2:63" s="12" customFormat="1" ht="22.9" customHeight="1">
      <c r="B290" s="189"/>
      <c r="C290" s="190"/>
      <c r="D290" s="191" t="s">
        <v>74</v>
      </c>
      <c r="E290" s="203" t="s">
        <v>154</v>
      </c>
      <c r="F290" s="203" t="s">
        <v>155</v>
      </c>
      <c r="G290" s="190"/>
      <c r="H290" s="190"/>
      <c r="I290" s="193"/>
      <c r="J290" s="204">
        <f>BK290</f>
        <v>0</v>
      </c>
      <c r="K290" s="190"/>
      <c r="L290" s="195"/>
      <c r="M290" s="196"/>
      <c r="N290" s="197"/>
      <c r="O290" s="197"/>
      <c r="P290" s="198">
        <f>SUM(P291:P294)</f>
        <v>0</v>
      </c>
      <c r="Q290" s="197"/>
      <c r="R290" s="198">
        <f>SUM(R291:R294)</f>
        <v>6.3926799999999995</v>
      </c>
      <c r="S290" s="197"/>
      <c r="T290" s="199">
        <f>SUM(T291:T294)</f>
        <v>0</v>
      </c>
      <c r="AR290" s="200" t="s">
        <v>83</v>
      </c>
      <c r="AT290" s="201" t="s">
        <v>74</v>
      </c>
      <c r="AU290" s="201" t="s">
        <v>83</v>
      </c>
      <c r="AY290" s="200" t="s">
        <v>153</v>
      </c>
      <c r="BK290" s="202">
        <f>SUM(BK291:BK294)</f>
        <v>0</v>
      </c>
    </row>
    <row r="291" spans="1:65" s="2" customFormat="1" ht="21.75" customHeight="1">
      <c r="A291" s="35"/>
      <c r="B291" s="36"/>
      <c r="C291" s="205" t="s">
        <v>506</v>
      </c>
      <c r="D291" s="205" t="s">
        <v>156</v>
      </c>
      <c r="E291" s="206" t="s">
        <v>1717</v>
      </c>
      <c r="F291" s="207" t="s">
        <v>1718</v>
      </c>
      <c r="G291" s="208" t="s">
        <v>276</v>
      </c>
      <c r="H291" s="209">
        <v>14</v>
      </c>
      <c r="I291" s="210"/>
      <c r="J291" s="211">
        <f>ROUND(I291*H291,2)</f>
        <v>0</v>
      </c>
      <c r="K291" s="212"/>
      <c r="L291" s="40"/>
      <c r="M291" s="213" t="s">
        <v>1</v>
      </c>
      <c r="N291" s="214" t="s">
        <v>40</v>
      </c>
      <c r="O291" s="72"/>
      <c r="P291" s="215">
        <f>O291*H291</f>
        <v>0</v>
      </c>
      <c r="Q291" s="215">
        <v>0.24127</v>
      </c>
      <c r="R291" s="215">
        <f>Q291*H291</f>
        <v>3.37778</v>
      </c>
      <c r="S291" s="215">
        <v>0</v>
      </c>
      <c r="T291" s="216">
        <f>S291*H291</f>
        <v>0</v>
      </c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R291" s="217" t="s">
        <v>160</v>
      </c>
      <c r="AT291" s="217" t="s">
        <v>156</v>
      </c>
      <c r="AU291" s="217" t="s">
        <v>85</v>
      </c>
      <c r="AY291" s="18" t="s">
        <v>153</v>
      </c>
      <c r="BE291" s="218">
        <f>IF(N291="základní",J291,0)</f>
        <v>0</v>
      </c>
      <c r="BF291" s="218">
        <f>IF(N291="snížená",J291,0)</f>
        <v>0</v>
      </c>
      <c r="BG291" s="218">
        <f>IF(N291="zákl. přenesená",J291,0)</f>
        <v>0</v>
      </c>
      <c r="BH291" s="218">
        <f>IF(N291="sníž. přenesená",J291,0)</f>
        <v>0</v>
      </c>
      <c r="BI291" s="218">
        <f>IF(N291="nulová",J291,0)</f>
        <v>0</v>
      </c>
      <c r="BJ291" s="18" t="s">
        <v>83</v>
      </c>
      <c r="BK291" s="218">
        <f>ROUND(I291*H291,2)</f>
        <v>0</v>
      </c>
      <c r="BL291" s="18" t="s">
        <v>160</v>
      </c>
      <c r="BM291" s="217" t="s">
        <v>1719</v>
      </c>
    </row>
    <row r="292" spans="2:51" s="14" customFormat="1" ht="12">
      <c r="B292" s="230"/>
      <c r="C292" s="231"/>
      <c r="D292" s="221" t="s">
        <v>162</v>
      </c>
      <c r="E292" s="232" t="s">
        <v>1</v>
      </c>
      <c r="F292" s="233" t="s">
        <v>1720</v>
      </c>
      <c r="G292" s="231"/>
      <c r="H292" s="234">
        <v>14</v>
      </c>
      <c r="I292" s="235"/>
      <c r="J292" s="231"/>
      <c r="K292" s="231"/>
      <c r="L292" s="236"/>
      <c r="M292" s="237"/>
      <c r="N292" s="238"/>
      <c r="O292" s="238"/>
      <c r="P292" s="238"/>
      <c r="Q292" s="238"/>
      <c r="R292" s="238"/>
      <c r="S292" s="238"/>
      <c r="T292" s="239"/>
      <c r="AT292" s="240" t="s">
        <v>162</v>
      </c>
      <c r="AU292" s="240" t="s">
        <v>85</v>
      </c>
      <c r="AV292" s="14" t="s">
        <v>85</v>
      </c>
      <c r="AW292" s="14" t="s">
        <v>31</v>
      </c>
      <c r="AX292" s="14" t="s">
        <v>83</v>
      </c>
      <c r="AY292" s="240" t="s">
        <v>153</v>
      </c>
    </row>
    <row r="293" spans="1:65" s="2" customFormat="1" ht="21.75" customHeight="1">
      <c r="A293" s="35"/>
      <c r="B293" s="36"/>
      <c r="C293" s="263" t="s">
        <v>511</v>
      </c>
      <c r="D293" s="263" t="s">
        <v>304</v>
      </c>
      <c r="E293" s="264" t="s">
        <v>1721</v>
      </c>
      <c r="F293" s="265" t="s">
        <v>1722</v>
      </c>
      <c r="G293" s="266" t="s">
        <v>652</v>
      </c>
      <c r="H293" s="267">
        <v>82.6</v>
      </c>
      <c r="I293" s="268"/>
      <c r="J293" s="269">
        <f>ROUND(I293*H293,2)</f>
        <v>0</v>
      </c>
      <c r="K293" s="270"/>
      <c r="L293" s="271"/>
      <c r="M293" s="272" t="s">
        <v>1</v>
      </c>
      <c r="N293" s="273" t="s">
        <v>40</v>
      </c>
      <c r="O293" s="72"/>
      <c r="P293" s="215">
        <f>O293*H293</f>
        <v>0</v>
      </c>
      <c r="Q293" s="215">
        <v>0.0365</v>
      </c>
      <c r="R293" s="215">
        <f>Q293*H293</f>
        <v>3.0148999999999995</v>
      </c>
      <c r="S293" s="215">
        <v>0</v>
      </c>
      <c r="T293" s="216">
        <f>S293*H293</f>
        <v>0</v>
      </c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R293" s="217" t="s">
        <v>221</v>
      </c>
      <c r="AT293" s="217" t="s">
        <v>304</v>
      </c>
      <c r="AU293" s="217" t="s">
        <v>85</v>
      </c>
      <c r="AY293" s="18" t="s">
        <v>153</v>
      </c>
      <c r="BE293" s="218">
        <f>IF(N293="základní",J293,0)</f>
        <v>0</v>
      </c>
      <c r="BF293" s="218">
        <f>IF(N293="snížená",J293,0)</f>
        <v>0</v>
      </c>
      <c r="BG293" s="218">
        <f>IF(N293="zákl. přenesená",J293,0)</f>
        <v>0</v>
      </c>
      <c r="BH293" s="218">
        <f>IF(N293="sníž. přenesená",J293,0)</f>
        <v>0</v>
      </c>
      <c r="BI293" s="218">
        <f>IF(N293="nulová",J293,0)</f>
        <v>0</v>
      </c>
      <c r="BJ293" s="18" t="s">
        <v>83</v>
      </c>
      <c r="BK293" s="218">
        <f>ROUND(I293*H293,2)</f>
        <v>0</v>
      </c>
      <c r="BL293" s="18" t="s">
        <v>160</v>
      </c>
      <c r="BM293" s="217" t="s">
        <v>1723</v>
      </c>
    </row>
    <row r="294" spans="2:51" s="14" customFormat="1" ht="12">
      <c r="B294" s="230"/>
      <c r="C294" s="231"/>
      <c r="D294" s="221" t="s">
        <v>162</v>
      </c>
      <c r="E294" s="231"/>
      <c r="F294" s="233" t="s">
        <v>1724</v>
      </c>
      <c r="G294" s="231"/>
      <c r="H294" s="234">
        <v>82.6</v>
      </c>
      <c r="I294" s="235"/>
      <c r="J294" s="231"/>
      <c r="K294" s="231"/>
      <c r="L294" s="236"/>
      <c r="M294" s="237"/>
      <c r="N294" s="238"/>
      <c r="O294" s="238"/>
      <c r="P294" s="238"/>
      <c r="Q294" s="238"/>
      <c r="R294" s="238"/>
      <c r="S294" s="238"/>
      <c r="T294" s="239"/>
      <c r="AT294" s="240" t="s">
        <v>162</v>
      </c>
      <c r="AU294" s="240" t="s">
        <v>85</v>
      </c>
      <c r="AV294" s="14" t="s">
        <v>85</v>
      </c>
      <c r="AW294" s="14" t="s">
        <v>4</v>
      </c>
      <c r="AX294" s="14" t="s">
        <v>83</v>
      </c>
      <c r="AY294" s="240" t="s">
        <v>153</v>
      </c>
    </row>
    <row r="295" spans="2:63" s="12" customFormat="1" ht="22.9" customHeight="1">
      <c r="B295" s="189"/>
      <c r="C295" s="190"/>
      <c r="D295" s="191" t="s">
        <v>74</v>
      </c>
      <c r="E295" s="203" t="s">
        <v>192</v>
      </c>
      <c r="F295" s="203" t="s">
        <v>1725</v>
      </c>
      <c r="G295" s="190"/>
      <c r="H295" s="190"/>
      <c r="I295" s="193"/>
      <c r="J295" s="204">
        <f>BK295</f>
        <v>0</v>
      </c>
      <c r="K295" s="190"/>
      <c r="L295" s="195"/>
      <c r="M295" s="196"/>
      <c r="N295" s="197"/>
      <c r="O295" s="197"/>
      <c r="P295" s="198">
        <f>SUM(P296:P334)</f>
        <v>0</v>
      </c>
      <c r="Q295" s="197"/>
      <c r="R295" s="198">
        <f>SUM(R296:R334)</f>
        <v>111.156909</v>
      </c>
      <c r="S295" s="197"/>
      <c r="T295" s="199">
        <f>SUM(T296:T334)</f>
        <v>0</v>
      </c>
      <c r="AR295" s="200" t="s">
        <v>83</v>
      </c>
      <c r="AT295" s="201" t="s">
        <v>74</v>
      </c>
      <c r="AU295" s="201" t="s">
        <v>83</v>
      </c>
      <c r="AY295" s="200" t="s">
        <v>153</v>
      </c>
      <c r="BK295" s="202">
        <f>SUM(BK296:BK334)</f>
        <v>0</v>
      </c>
    </row>
    <row r="296" spans="1:65" s="2" customFormat="1" ht="33" customHeight="1">
      <c r="A296" s="35"/>
      <c r="B296" s="36"/>
      <c r="C296" s="205" t="s">
        <v>519</v>
      </c>
      <c r="D296" s="205" t="s">
        <v>156</v>
      </c>
      <c r="E296" s="206" t="s">
        <v>1726</v>
      </c>
      <c r="F296" s="207" t="s">
        <v>1727</v>
      </c>
      <c r="G296" s="208" t="s">
        <v>187</v>
      </c>
      <c r="H296" s="209">
        <v>184.413</v>
      </c>
      <c r="I296" s="210"/>
      <c r="J296" s="211">
        <f>ROUND(I296*H296,2)</f>
        <v>0</v>
      </c>
      <c r="K296" s="212"/>
      <c r="L296" s="40"/>
      <c r="M296" s="213" t="s">
        <v>1</v>
      </c>
      <c r="N296" s="214" t="s">
        <v>40</v>
      </c>
      <c r="O296" s="72"/>
      <c r="P296" s="215">
        <f>O296*H296</f>
        <v>0</v>
      </c>
      <c r="Q296" s="215">
        <v>0.199</v>
      </c>
      <c r="R296" s="215">
        <f>Q296*H296</f>
        <v>36.698187000000004</v>
      </c>
      <c r="S296" s="215">
        <v>0</v>
      </c>
      <c r="T296" s="216">
        <f>S296*H296</f>
        <v>0</v>
      </c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R296" s="217" t="s">
        <v>160</v>
      </c>
      <c r="AT296" s="217" t="s">
        <v>156</v>
      </c>
      <c r="AU296" s="217" t="s">
        <v>85</v>
      </c>
      <c r="AY296" s="18" t="s">
        <v>153</v>
      </c>
      <c r="BE296" s="218">
        <f>IF(N296="základní",J296,0)</f>
        <v>0</v>
      </c>
      <c r="BF296" s="218">
        <f>IF(N296="snížená",J296,0)</f>
        <v>0</v>
      </c>
      <c r="BG296" s="218">
        <f>IF(N296="zákl. přenesená",J296,0)</f>
        <v>0</v>
      </c>
      <c r="BH296" s="218">
        <f>IF(N296="sníž. přenesená",J296,0)</f>
        <v>0</v>
      </c>
      <c r="BI296" s="218">
        <f>IF(N296="nulová",J296,0)</f>
        <v>0</v>
      </c>
      <c r="BJ296" s="18" t="s">
        <v>83</v>
      </c>
      <c r="BK296" s="218">
        <f>ROUND(I296*H296,2)</f>
        <v>0</v>
      </c>
      <c r="BL296" s="18" t="s">
        <v>160</v>
      </c>
      <c r="BM296" s="217" t="s">
        <v>1728</v>
      </c>
    </row>
    <row r="297" spans="1:65" s="2" customFormat="1" ht="33" customHeight="1">
      <c r="A297" s="35"/>
      <c r="B297" s="36"/>
      <c r="C297" s="205" t="s">
        <v>526</v>
      </c>
      <c r="D297" s="205" t="s">
        <v>156</v>
      </c>
      <c r="E297" s="206" t="s">
        <v>1729</v>
      </c>
      <c r="F297" s="207" t="s">
        <v>1730</v>
      </c>
      <c r="G297" s="208" t="s">
        <v>187</v>
      </c>
      <c r="H297" s="209">
        <v>184.413</v>
      </c>
      <c r="I297" s="210"/>
      <c r="J297" s="211">
        <f>ROUND(I297*H297,2)</f>
        <v>0</v>
      </c>
      <c r="K297" s="212"/>
      <c r="L297" s="40"/>
      <c r="M297" s="213" t="s">
        <v>1</v>
      </c>
      <c r="N297" s="214" t="s">
        <v>40</v>
      </c>
      <c r="O297" s="72"/>
      <c r="P297" s="215">
        <f>O297*H297</f>
        <v>0</v>
      </c>
      <c r="Q297" s="215">
        <v>0.297</v>
      </c>
      <c r="R297" s="215">
        <f>Q297*H297</f>
        <v>54.770661000000004</v>
      </c>
      <c r="S297" s="215">
        <v>0</v>
      </c>
      <c r="T297" s="216">
        <f>S297*H297</f>
        <v>0</v>
      </c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R297" s="217" t="s">
        <v>160</v>
      </c>
      <c r="AT297" s="217" t="s">
        <v>156</v>
      </c>
      <c r="AU297" s="217" t="s">
        <v>85</v>
      </c>
      <c r="AY297" s="18" t="s">
        <v>153</v>
      </c>
      <c r="BE297" s="218">
        <f>IF(N297="základní",J297,0)</f>
        <v>0</v>
      </c>
      <c r="BF297" s="218">
        <f>IF(N297="snížená",J297,0)</f>
        <v>0</v>
      </c>
      <c r="BG297" s="218">
        <f>IF(N297="zákl. přenesená",J297,0)</f>
        <v>0</v>
      </c>
      <c r="BH297" s="218">
        <f>IF(N297="sníž. přenesená",J297,0)</f>
        <v>0</v>
      </c>
      <c r="BI297" s="218">
        <f>IF(N297="nulová",J297,0)</f>
        <v>0</v>
      </c>
      <c r="BJ297" s="18" t="s">
        <v>83</v>
      </c>
      <c r="BK297" s="218">
        <f>ROUND(I297*H297,2)</f>
        <v>0</v>
      </c>
      <c r="BL297" s="18" t="s">
        <v>160</v>
      </c>
      <c r="BM297" s="217" t="s">
        <v>1731</v>
      </c>
    </row>
    <row r="298" spans="2:51" s="14" customFormat="1" ht="12">
      <c r="B298" s="230"/>
      <c r="C298" s="231"/>
      <c r="D298" s="221" t="s">
        <v>162</v>
      </c>
      <c r="E298" s="232" t="s">
        <v>1</v>
      </c>
      <c r="F298" s="233" t="s">
        <v>1732</v>
      </c>
      <c r="G298" s="231"/>
      <c r="H298" s="234">
        <v>121.732</v>
      </c>
      <c r="I298" s="235"/>
      <c r="J298" s="231"/>
      <c r="K298" s="231"/>
      <c r="L298" s="236"/>
      <c r="M298" s="237"/>
      <c r="N298" s="238"/>
      <c r="O298" s="238"/>
      <c r="P298" s="238"/>
      <c r="Q298" s="238"/>
      <c r="R298" s="238"/>
      <c r="S298" s="238"/>
      <c r="T298" s="239"/>
      <c r="AT298" s="240" t="s">
        <v>162</v>
      </c>
      <c r="AU298" s="240" t="s">
        <v>85</v>
      </c>
      <c r="AV298" s="14" t="s">
        <v>85</v>
      </c>
      <c r="AW298" s="14" t="s">
        <v>31</v>
      </c>
      <c r="AX298" s="14" t="s">
        <v>75</v>
      </c>
      <c r="AY298" s="240" t="s">
        <v>153</v>
      </c>
    </row>
    <row r="299" spans="2:51" s="14" customFormat="1" ht="12">
      <c r="B299" s="230"/>
      <c r="C299" s="231"/>
      <c r="D299" s="221" t="s">
        <v>162</v>
      </c>
      <c r="E299" s="232" t="s">
        <v>1</v>
      </c>
      <c r="F299" s="233" t="s">
        <v>1733</v>
      </c>
      <c r="G299" s="231"/>
      <c r="H299" s="234">
        <v>54.281</v>
      </c>
      <c r="I299" s="235"/>
      <c r="J299" s="231"/>
      <c r="K299" s="231"/>
      <c r="L299" s="236"/>
      <c r="M299" s="237"/>
      <c r="N299" s="238"/>
      <c r="O299" s="238"/>
      <c r="P299" s="238"/>
      <c r="Q299" s="238"/>
      <c r="R299" s="238"/>
      <c r="S299" s="238"/>
      <c r="T299" s="239"/>
      <c r="AT299" s="240" t="s">
        <v>162</v>
      </c>
      <c r="AU299" s="240" t="s">
        <v>85</v>
      </c>
      <c r="AV299" s="14" t="s">
        <v>85</v>
      </c>
      <c r="AW299" s="14" t="s">
        <v>31</v>
      </c>
      <c r="AX299" s="14" t="s">
        <v>75</v>
      </c>
      <c r="AY299" s="240" t="s">
        <v>153</v>
      </c>
    </row>
    <row r="300" spans="2:51" s="14" customFormat="1" ht="12">
      <c r="B300" s="230"/>
      <c r="C300" s="231"/>
      <c r="D300" s="221" t="s">
        <v>162</v>
      </c>
      <c r="E300" s="232" t="s">
        <v>1</v>
      </c>
      <c r="F300" s="233" t="s">
        <v>1562</v>
      </c>
      <c r="G300" s="231"/>
      <c r="H300" s="234">
        <v>8.4</v>
      </c>
      <c r="I300" s="235"/>
      <c r="J300" s="231"/>
      <c r="K300" s="231"/>
      <c r="L300" s="236"/>
      <c r="M300" s="237"/>
      <c r="N300" s="238"/>
      <c r="O300" s="238"/>
      <c r="P300" s="238"/>
      <c r="Q300" s="238"/>
      <c r="R300" s="238"/>
      <c r="S300" s="238"/>
      <c r="T300" s="239"/>
      <c r="AT300" s="240" t="s">
        <v>162</v>
      </c>
      <c r="AU300" s="240" t="s">
        <v>85</v>
      </c>
      <c r="AV300" s="14" t="s">
        <v>85</v>
      </c>
      <c r="AW300" s="14" t="s">
        <v>31</v>
      </c>
      <c r="AX300" s="14" t="s">
        <v>75</v>
      </c>
      <c r="AY300" s="240" t="s">
        <v>153</v>
      </c>
    </row>
    <row r="301" spans="2:51" s="15" customFormat="1" ht="12">
      <c r="B301" s="241"/>
      <c r="C301" s="242"/>
      <c r="D301" s="221" t="s">
        <v>162</v>
      </c>
      <c r="E301" s="243" t="s">
        <v>1</v>
      </c>
      <c r="F301" s="244" t="s">
        <v>169</v>
      </c>
      <c r="G301" s="242"/>
      <c r="H301" s="245">
        <v>184.413</v>
      </c>
      <c r="I301" s="246"/>
      <c r="J301" s="242"/>
      <c r="K301" s="242"/>
      <c r="L301" s="247"/>
      <c r="M301" s="248"/>
      <c r="N301" s="249"/>
      <c r="O301" s="249"/>
      <c r="P301" s="249"/>
      <c r="Q301" s="249"/>
      <c r="R301" s="249"/>
      <c r="S301" s="249"/>
      <c r="T301" s="250"/>
      <c r="AT301" s="251" t="s">
        <v>162</v>
      </c>
      <c r="AU301" s="251" t="s">
        <v>85</v>
      </c>
      <c r="AV301" s="15" t="s">
        <v>160</v>
      </c>
      <c r="AW301" s="15" t="s">
        <v>31</v>
      </c>
      <c r="AX301" s="15" t="s">
        <v>83</v>
      </c>
      <c r="AY301" s="251" t="s">
        <v>153</v>
      </c>
    </row>
    <row r="302" spans="1:65" s="2" customFormat="1" ht="44.25" customHeight="1">
      <c r="A302" s="35"/>
      <c r="B302" s="36"/>
      <c r="C302" s="205" t="s">
        <v>538</v>
      </c>
      <c r="D302" s="205" t="s">
        <v>156</v>
      </c>
      <c r="E302" s="206" t="s">
        <v>1734</v>
      </c>
      <c r="F302" s="207" t="s">
        <v>1735</v>
      </c>
      <c r="G302" s="208" t="s">
        <v>187</v>
      </c>
      <c r="H302" s="209">
        <v>8.4</v>
      </c>
      <c r="I302" s="210"/>
      <c r="J302" s="211">
        <f>ROUND(I302*H302,2)</f>
        <v>0</v>
      </c>
      <c r="K302" s="212"/>
      <c r="L302" s="40"/>
      <c r="M302" s="213" t="s">
        <v>1</v>
      </c>
      <c r="N302" s="214" t="s">
        <v>40</v>
      </c>
      <c r="O302" s="72"/>
      <c r="P302" s="215">
        <f>O302*H302</f>
        <v>0</v>
      </c>
      <c r="Q302" s="215">
        <v>0.13</v>
      </c>
      <c r="R302" s="215">
        <f>Q302*H302</f>
        <v>1.092</v>
      </c>
      <c r="S302" s="215">
        <v>0</v>
      </c>
      <c r="T302" s="216">
        <f>S302*H302</f>
        <v>0</v>
      </c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R302" s="217" t="s">
        <v>160</v>
      </c>
      <c r="AT302" s="217" t="s">
        <v>156</v>
      </c>
      <c r="AU302" s="217" t="s">
        <v>85</v>
      </c>
      <c r="AY302" s="18" t="s">
        <v>153</v>
      </c>
      <c r="BE302" s="218">
        <f>IF(N302="základní",J302,0)</f>
        <v>0</v>
      </c>
      <c r="BF302" s="218">
        <f>IF(N302="snížená",J302,0)</f>
        <v>0</v>
      </c>
      <c r="BG302" s="218">
        <f>IF(N302="zákl. přenesená",J302,0)</f>
        <v>0</v>
      </c>
      <c r="BH302" s="218">
        <f>IF(N302="sníž. přenesená",J302,0)</f>
        <v>0</v>
      </c>
      <c r="BI302" s="218">
        <f>IF(N302="nulová",J302,0)</f>
        <v>0</v>
      </c>
      <c r="BJ302" s="18" t="s">
        <v>83</v>
      </c>
      <c r="BK302" s="218">
        <f>ROUND(I302*H302,2)</f>
        <v>0</v>
      </c>
      <c r="BL302" s="18" t="s">
        <v>160</v>
      </c>
      <c r="BM302" s="217" t="s">
        <v>1736</v>
      </c>
    </row>
    <row r="303" spans="2:51" s="13" customFormat="1" ht="12">
      <c r="B303" s="219"/>
      <c r="C303" s="220"/>
      <c r="D303" s="221" t="s">
        <v>162</v>
      </c>
      <c r="E303" s="222" t="s">
        <v>1</v>
      </c>
      <c r="F303" s="223" t="s">
        <v>329</v>
      </c>
      <c r="G303" s="220"/>
      <c r="H303" s="222" t="s">
        <v>1</v>
      </c>
      <c r="I303" s="224"/>
      <c r="J303" s="220"/>
      <c r="K303" s="220"/>
      <c r="L303" s="225"/>
      <c r="M303" s="226"/>
      <c r="N303" s="227"/>
      <c r="O303" s="227"/>
      <c r="P303" s="227"/>
      <c r="Q303" s="227"/>
      <c r="R303" s="227"/>
      <c r="S303" s="227"/>
      <c r="T303" s="228"/>
      <c r="AT303" s="229" t="s">
        <v>162</v>
      </c>
      <c r="AU303" s="229" t="s">
        <v>85</v>
      </c>
      <c r="AV303" s="13" t="s">
        <v>83</v>
      </c>
      <c r="AW303" s="13" t="s">
        <v>31</v>
      </c>
      <c r="AX303" s="13" t="s">
        <v>75</v>
      </c>
      <c r="AY303" s="229" t="s">
        <v>153</v>
      </c>
    </row>
    <row r="304" spans="2:51" s="14" customFormat="1" ht="12">
      <c r="B304" s="230"/>
      <c r="C304" s="231"/>
      <c r="D304" s="221" t="s">
        <v>162</v>
      </c>
      <c r="E304" s="232" t="s">
        <v>1</v>
      </c>
      <c r="F304" s="233" t="s">
        <v>1566</v>
      </c>
      <c r="G304" s="231"/>
      <c r="H304" s="234">
        <v>8.4</v>
      </c>
      <c r="I304" s="235"/>
      <c r="J304" s="231"/>
      <c r="K304" s="231"/>
      <c r="L304" s="236"/>
      <c r="M304" s="237"/>
      <c r="N304" s="238"/>
      <c r="O304" s="238"/>
      <c r="P304" s="238"/>
      <c r="Q304" s="238"/>
      <c r="R304" s="238"/>
      <c r="S304" s="238"/>
      <c r="T304" s="239"/>
      <c r="AT304" s="240" t="s">
        <v>162</v>
      </c>
      <c r="AU304" s="240" t="s">
        <v>85</v>
      </c>
      <c r="AV304" s="14" t="s">
        <v>85</v>
      </c>
      <c r="AW304" s="14" t="s">
        <v>31</v>
      </c>
      <c r="AX304" s="14" t="s">
        <v>83</v>
      </c>
      <c r="AY304" s="240" t="s">
        <v>153</v>
      </c>
    </row>
    <row r="305" spans="1:65" s="2" customFormat="1" ht="66.75" customHeight="1">
      <c r="A305" s="35"/>
      <c r="B305" s="36"/>
      <c r="C305" s="205" t="s">
        <v>553</v>
      </c>
      <c r="D305" s="205" t="s">
        <v>156</v>
      </c>
      <c r="E305" s="206" t="s">
        <v>1737</v>
      </c>
      <c r="F305" s="207" t="s">
        <v>1738</v>
      </c>
      <c r="G305" s="208" t="s">
        <v>187</v>
      </c>
      <c r="H305" s="209">
        <v>121.732</v>
      </c>
      <c r="I305" s="210"/>
      <c r="J305" s="211">
        <f>ROUND(I305*H305,2)</f>
        <v>0</v>
      </c>
      <c r="K305" s="212"/>
      <c r="L305" s="40"/>
      <c r="M305" s="213" t="s">
        <v>1</v>
      </c>
      <c r="N305" s="214" t="s">
        <v>40</v>
      </c>
      <c r="O305" s="72"/>
      <c r="P305" s="215">
        <f>O305*H305</f>
        <v>0</v>
      </c>
      <c r="Q305" s="215">
        <v>0.08425</v>
      </c>
      <c r="R305" s="215">
        <f>Q305*H305</f>
        <v>10.255921</v>
      </c>
      <c r="S305" s="215">
        <v>0</v>
      </c>
      <c r="T305" s="216">
        <f>S305*H305</f>
        <v>0</v>
      </c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R305" s="217" t="s">
        <v>160</v>
      </c>
      <c r="AT305" s="217" t="s">
        <v>156</v>
      </c>
      <c r="AU305" s="217" t="s">
        <v>85</v>
      </c>
      <c r="AY305" s="18" t="s">
        <v>153</v>
      </c>
      <c r="BE305" s="218">
        <f>IF(N305="základní",J305,0)</f>
        <v>0</v>
      </c>
      <c r="BF305" s="218">
        <f>IF(N305="snížená",J305,0)</f>
        <v>0</v>
      </c>
      <c r="BG305" s="218">
        <f>IF(N305="zákl. přenesená",J305,0)</f>
        <v>0</v>
      </c>
      <c r="BH305" s="218">
        <f>IF(N305="sníž. přenesená",J305,0)</f>
        <v>0</v>
      </c>
      <c r="BI305" s="218">
        <f>IF(N305="nulová",J305,0)</f>
        <v>0</v>
      </c>
      <c r="BJ305" s="18" t="s">
        <v>83</v>
      </c>
      <c r="BK305" s="218">
        <f>ROUND(I305*H305,2)</f>
        <v>0</v>
      </c>
      <c r="BL305" s="18" t="s">
        <v>160</v>
      </c>
      <c r="BM305" s="217" t="s">
        <v>1739</v>
      </c>
    </row>
    <row r="306" spans="2:51" s="13" customFormat="1" ht="22.5">
      <c r="B306" s="219"/>
      <c r="C306" s="220"/>
      <c r="D306" s="221" t="s">
        <v>162</v>
      </c>
      <c r="E306" s="222" t="s">
        <v>1</v>
      </c>
      <c r="F306" s="223" t="s">
        <v>1740</v>
      </c>
      <c r="G306" s="220"/>
      <c r="H306" s="222" t="s">
        <v>1</v>
      </c>
      <c r="I306" s="224"/>
      <c r="J306" s="220"/>
      <c r="K306" s="220"/>
      <c r="L306" s="225"/>
      <c r="M306" s="226"/>
      <c r="N306" s="227"/>
      <c r="O306" s="227"/>
      <c r="P306" s="227"/>
      <c r="Q306" s="227"/>
      <c r="R306" s="227"/>
      <c r="S306" s="227"/>
      <c r="T306" s="228"/>
      <c r="AT306" s="229" t="s">
        <v>162</v>
      </c>
      <c r="AU306" s="229" t="s">
        <v>85</v>
      </c>
      <c r="AV306" s="13" t="s">
        <v>83</v>
      </c>
      <c r="AW306" s="13" t="s">
        <v>31</v>
      </c>
      <c r="AX306" s="13" t="s">
        <v>75</v>
      </c>
      <c r="AY306" s="229" t="s">
        <v>153</v>
      </c>
    </row>
    <row r="307" spans="2:51" s="14" customFormat="1" ht="12">
      <c r="B307" s="230"/>
      <c r="C307" s="231"/>
      <c r="D307" s="221" t="s">
        <v>162</v>
      </c>
      <c r="E307" s="232" t="s">
        <v>1</v>
      </c>
      <c r="F307" s="233" t="s">
        <v>1552</v>
      </c>
      <c r="G307" s="231"/>
      <c r="H307" s="234">
        <v>68.15</v>
      </c>
      <c r="I307" s="235"/>
      <c r="J307" s="231"/>
      <c r="K307" s="231"/>
      <c r="L307" s="236"/>
      <c r="M307" s="237"/>
      <c r="N307" s="238"/>
      <c r="O307" s="238"/>
      <c r="P307" s="238"/>
      <c r="Q307" s="238"/>
      <c r="R307" s="238"/>
      <c r="S307" s="238"/>
      <c r="T307" s="239"/>
      <c r="AT307" s="240" t="s">
        <v>162</v>
      </c>
      <c r="AU307" s="240" t="s">
        <v>85</v>
      </c>
      <c r="AV307" s="14" t="s">
        <v>85</v>
      </c>
      <c r="AW307" s="14" t="s">
        <v>31</v>
      </c>
      <c r="AX307" s="14" t="s">
        <v>75</v>
      </c>
      <c r="AY307" s="240" t="s">
        <v>153</v>
      </c>
    </row>
    <row r="308" spans="2:51" s="16" customFormat="1" ht="12">
      <c r="B308" s="252"/>
      <c r="C308" s="253"/>
      <c r="D308" s="221" t="s">
        <v>162</v>
      </c>
      <c r="E308" s="254" t="s">
        <v>1</v>
      </c>
      <c r="F308" s="255" t="s">
        <v>286</v>
      </c>
      <c r="G308" s="253"/>
      <c r="H308" s="256">
        <v>68.15</v>
      </c>
      <c r="I308" s="257"/>
      <c r="J308" s="253"/>
      <c r="K308" s="253"/>
      <c r="L308" s="258"/>
      <c r="M308" s="259"/>
      <c r="N308" s="260"/>
      <c r="O308" s="260"/>
      <c r="P308" s="260"/>
      <c r="Q308" s="260"/>
      <c r="R308" s="260"/>
      <c r="S308" s="260"/>
      <c r="T308" s="261"/>
      <c r="AT308" s="262" t="s">
        <v>162</v>
      </c>
      <c r="AU308" s="262" t="s">
        <v>85</v>
      </c>
      <c r="AV308" s="16" t="s">
        <v>154</v>
      </c>
      <c r="AW308" s="16" t="s">
        <v>31</v>
      </c>
      <c r="AX308" s="16" t="s">
        <v>75</v>
      </c>
      <c r="AY308" s="262" t="s">
        <v>153</v>
      </c>
    </row>
    <row r="309" spans="2:51" s="13" customFormat="1" ht="12">
      <c r="B309" s="219"/>
      <c r="C309" s="220"/>
      <c r="D309" s="221" t="s">
        <v>162</v>
      </c>
      <c r="E309" s="222" t="s">
        <v>1</v>
      </c>
      <c r="F309" s="223" t="s">
        <v>1741</v>
      </c>
      <c r="G309" s="220"/>
      <c r="H309" s="222" t="s">
        <v>1</v>
      </c>
      <c r="I309" s="224"/>
      <c r="J309" s="220"/>
      <c r="K309" s="220"/>
      <c r="L309" s="225"/>
      <c r="M309" s="226"/>
      <c r="N309" s="227"/>
      <c r="O309" s="227"/>
      <c r="P309" s="227"/>
      <c r="Q309" s="227"/>
      <c r="R309" s="227"/>
      <c r="S309" s="227"/>
      <c r="T309" s="228"/>
      <c r="AT309" s="229" t="s">
        <v>162</v>
      </c>
      <c r="AU309" s="229" t="s">
        <v>85</v>
      </c>
      <c r="AV309" s="13" t="s">
        <v>83</v>
      </c>
      <c r="AW309" s="13" t="s">
        <v>31</v>
      </c>
      <c r="AX309" s="13" t="s">
        <v>75</v>
      </c>
      <c r="AY309" s="229" t="s">
        <v>153</v>
      </c>
    </row>
    <row r="310" spans="2:51" s="14" customFormat="1" ht="12">
      <c r="B310" s="230"/>
      <c r="C310" s="231"/>
      <c r="D310" s="221" t="s">
        <v>162</v>
      </c>
      <c r="E310" s="232" t="s">
        <v>1</v>
      </c>
      <c r="F310" s="233" t="s">
        <v>1554</v>
      </c>
      <c r="G310" s="231"/>
      <c r="H310" s="234">
        <v>14.4</v>
      </c>
      <c r="I310" s="235"/>
      <c r="J310" s="231"/>
      <c r="K310" s="231"/>
      <c r="L310" s="236"/>
      <c r="M310" s="237"/>
      <c r="N310" s="238"/>
      <c r="O310" s="238"/>
      <c r="P310" s="238"/>
      <c r="Q310" s="238"/>
      <c r="R310" s="238"/>
      <c r="S310" s="238"/>
      <c r="T310" s="239"/>
      <c r="AT310" s="240" t="s">
        <v>162</v>
      </c>
      <c r="AU310" s="240" t="s">
        <v>85</v>
      </c>
      <c r="AV310" s="14" t="s">
        <v>85</v>
      </c>
      <c r="AW310" s="14" t="s">
        <v>31</v>
      </c>
      <c r="AX310" s="14" t="s">
        <v>75</v>
      </c>
      <c r="AY310" s="240" t="s">
        <v>153</v>
      </c>
    </row>
    <row r="311" spans="2:51" s="14" customFormat="1" ht="12">
      <c r="B311" s="230"/>
      <c r="C311" s="231"/>
      <c r="D311" s="221" t="s">
        <v>162</v>
      </c>
      <c r="E311" s="232" t="s">
        <v>1</v>
      </c>
      <c r="F311" s="233" t="s">
        <v>1742</v>
      </c>
      <c r="G311" s="231"/>
      <c r="H311" s="234">
        <v>35.582</v>
      </c>
      <c r="I311" s="235"/>
      <c r="J311" s="231"/>
      <c r="K311" s="231"/>
      <c r="L311" s="236"/>
      <c r="M311" s="237"/>
      <c r="N311" s="238"/>
      <c r="O311" s="238"/>
      <c r="P311" s="238"/>
      <c r="Q311" s="238"/>
      <c r="R311" s="238"/>
      <c r="S311" s="238"/>
      <c r="T311" s="239"/>
      <c r="AT311" s="240" t="s">
        <v>162</v>
      </c>
      <c r="AU311" s="240" t="s">
        <v>85</v>
      </c>
      <c r="AV311" s="14" t="s">
        <v>85</v>
      </c>
      <c r="AW311" s="14" t="s">
        <v>31</v>
      </c>
      <c r="AX311" s="14" t="s">
        <v>75</v>
      </c>
      <c r="AY311" s="240" t="s">
        <v>153</v>
      </c>
    </row>
    <row r="312" spans="2:51" s="14" customFormat="1" ht="12">
      <c r="B312" s="230"/>
      <c r="C312" s="231"/>
      <c r="D312" s="221" t="s">
        <v>162</v>
      </c>
      <c r="E312" s="232" t="s">
        <v>1</v>
      </c>
      <c r="F312" s="233" t="s">
        <v>1556</v>
      </c>
      <c r="G312" s="231"/>
      <c r="H312" s="234">
        <v>3.6</v>
      </c>
      <c r="I312" s="235"/>
      <c r="J312" s="231"/>
      <c r="K312" s="231"/>
      <c r="L312" s="236"/>
      <c r="M312" s="237"/>
      <c r="N312" s="238"/>
      <c r="O312" s="238"/>
      <c r="P312" s="238"/>
      <c r="Q312" s="238"/>
      <c r="R312" s="238"/>
      <c r="S312" s="238"/>
      <c r="T312" s="239"/>
      <c r="AT312" s="240" t="s">
        <v>162</v>
      </c>
      <c r="AU312" s="240" t="s">
        <v>85</v>
      </c>
      <c r="AV312" s="14" t="s">
        <v>85</v>
      </c>
      <c r="AW312" s="14" t="s">
        <v>31</v>
      </c>
      <c r="AX312" s="14" t="s">
        <v>75</v>
      </c>
      <c r="AY312" s="240" t="s">
        <v>153</v>
      </c>
    </row>
    <row r="313" spans="2:51" s="16" customFormat="1" ht="12">
      <c r="B313" s="252"/>
      <c r="C313" s="253"/>
      <c r="D313" s="221" t="s">
        <v>162</v>
      </c>
      <c r="E313" s="254" t="s">
        <v>1</v>
      </c>
      <c r="F313" s="255" t="s">
        <v>286</v>
      </c>
      <c r="G313" s="253"/>
      <c r="H313" s="256">
        <v>53.582</v>
      </c>
      <c r="I313" s="257"/>
      <c r="J313" s="253"/>
      <c r="K313" s="253"/>
      <c r="L313" s="258"/>
      <c r="M313" s="259"/>
      <c r="N313" s="260"/>
      <c r="O313" s="260"/>
      <c r="P313" s="260"/>
      <c r="Q313" s="260"/>
      <c r="R313" s="260"/>
      <c r="S313" s="260"/>
      <c r="T313" s="261"/>
      <c r="AT313" s="262" t="s">
        <v>162</v>
      </c>
      <c r="AU313" s="262" t="s">
        <v>85</v>
      </c>
      <c r="AV313" s="16" t="s">
        <v>154</v>
      </c>
      <c r="AW313" s="16" t="s">
        <v>31</v>
      </c>
      <c r="AX313" s="16" t="s">
        <v>75</v>
      </c>
      <c r="AY313" s="262" t="s">
        <v>153</v>
      </c>
    </row>
    <row r="314" spans="2:51" s="15" customFormat="1" ht="12">
      <c r="B314" s="241"/>
      <c r="C314" s="242"/>
      <c r="D314" s="221" t="s">
        <v>162</v>
      </c>
      <c r="E314" s="243" t="s">
        <v>1</v>
      </c>
      <c r="F314" s="244" t="s">
        <v>169</v>
      </c>
      <c r="G314" s="242"/>
      <c r="H314" s="245">
        <v>121.732</v>
      </c>
      <c r="I314" s="246"/>
      <c r="J314" s="242"/>
      <c r="K314" s="242"/>
      <c r="L314" s="247"/>
      <c r="M314" s="248"/>
      <c r="N314" s="249"/>
      <c r="O314" s="249"/>
      <c r="P314" s="249"/>
      <c r="Q314" s="249"/>
      <c r="R314" s="249"/>
      <c r="S314" s="249"/>
      <c r="T314" s="250"/>
      <c r="AT314" s="251" t="s">
        <v>162</v>
      </c>
      <c r="AU314" s="251" t="s">
        <v>85</v>
      </c>
      <c r="AV314" s="15" t="s">
        <v>160</v>
      </c>
      <c r="AW314" s="15" t="s">
        <v>31</v>
      </c>
      <c r="AX314" s="15" t="s">
        <v>83</v>
      </c>
      <c r="AY314" s="251" t="s">
        <v>153</v>
      </c>
    </row>
    <row r="315" spans="1:65" s="2" customFormat="1" ht="16.5" customHeight="1">
      <c r="A315" s="35"/>
      <c r="B315" s="36"/>
      <c r="C315" s="263" t="s">
        <v>558</v>
      </c>
      <c r="D315" s="263" t="s">
        <v>304</v>
      </c>
      <c r="E315" s="264" t="s">
        <v>1743</v>
      </c>
      <c r="F315" s="265" t="s">
        <v>1744</v>
      </c>
      <c r="G315" s="266" t="s">
        <v>187</v>
      </c>
      <c r="H315" s="267">
        <v>3.408</v>
      </c>
      <c r="I315" s="268"/>
      <c r="J315" s="269">
        <f>ROUND(I315*H315,2)</f>
        <v>0</v>
      </c>
      <c r="K315" s="270"/>
      <c r="L315" s="271"/>
      <c r="M315" s="272" t="s">
        <v>1</v>
      </c>
      <c r="N315" s="273" t="s">
        <v>40</v>
      </c>
      <c r="O315" s="72"/>
      <c r="P315" s="215">
        <f>O315*H315</f>
        <v>0</v>
      </c>
      <c r="Q315" s="215">
        <v>0.113</v>
      </c>
      <c r="R315" s="215">
        <f>Q315*H315</f>
        <v>0.385104</v>
      </c>
      <c r="S315" s="215">
        <v>0</v>
      </c>
      <c r="T315" s="216">
        <f>S315*H315</f>
        <v>0</v>
      </c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R315" s="217" t="s">
        <v>221</v>
      </c>
      <c r="AT315" s="217" t="s">
        <v>304</v>
      </c>
      <c r="AU315" s="217" t="s">
        <v>85</v>
      </c>
      <c r="AY315" s="18" t="s">
        <v>153</v>
      </c>
      <c r="BE315" s="218">
        <f>IF(N315="základní",J315,0)</f>
        <v>0</v>
      </c>
      <c r="BF315" s="218">
        <f>IF(N315="snížená",J315,0)</f>
        <v>0</v>
      </c>
      <c r="BG315" s="218">
        <f>IF(N315="zákl. přenesená",J315,0)</f>
        <v>0</v>
      </c>
      <c r="BH315" s="218">
        <f>IF(N315="sníž. přenesená",J315,0)</f>
        <v>0</v>
      </c>
      <c r="BI315" s="218">
        <f>IF(N315="nulová",J315,0)</f>
        <v>0</v>
      </c>
      <c r="BJ315" s="18" t="s">
        <v>83</v>
      </c>
      <c r="BK315" s="218">
        <f>ROUND(I315*H315,2)</f>
        <v>0</v>
      </c>
      <c r="BL315" s="18" t="s">
        <v>160</v>
      </c>
      <c r="BM315" s="217" t="s">
        <v>1745</v>
      </c>
    </row>
    <row r="316" spans="2:51" s="14" customFormat="1" ht="12">
      <c r="B316" s="230"/>
      <c r="C316" s="231"/>
      <c r="D316" s="221" t="s">
        <v>162</v>
      </c>
      <c r="E316" s="232" t="s">
        <v>1</v>
      </c>
      <c r="F316" s="233" t="s">
        <v>1746</v>
      </c>
      <c r="G316" s="231"/>
      <c r="H316" s="234">
        <v>3.408</v>
      </c>
      <c r="I316" s="235"/>
      <c r="J316" s="231"/>
      <c r="K316" s="231"/>
      <c r="L316" s="236"/>
      <c r="M316" s="237"/>
      <c r="N316" s="238"/>
      <c r="O316" s="238"/>
      <c r="P316" s="238"/>
      <c r="Q316" s="238"/>
      <c r="R316" s="238"/>
      <c r="S316" s="238"/>
      <c r="T316" s="239"/>
      <c r="AT316" s="240" t="s">
        <v>162</v>
      </c>
      <c r="AU316" s="240" t="s">
        <v>85</v>
      </c>
      <c r="AV316" s="14" t="s">
        <v>85</v>
      </c>
      <c r="AW316" s="14" t="s">
        <v>31</v>
      </c>
      <c r="AX316" s="14" t="s">
        <v>83</v>
      </c>
      <c r="AY316" s="240" t="s">
        <v>153</v>
      </c>
    </row>
    <row r="317" spans="1:65" s="2" customFormat="1" ht="16.5" customHeight="1">
      <c r="A317" s="35"/>
      <c r="B317" s="36"/>
      <c r="C317" s="263" t="s">
        <v>562</v>
      </c>
      <c r="D317" s="263" t="s">
        <v>304</v>
      </c>
      <c r="E317" s="264" t="s">
        <v>1747</v>
      </c>
      <c r="F317" s="265" t="s">
        <v>1748</v>
      </c>
      <c r="G317" s="266" t="s">
        <v>187</v>
      </c>
      <c r="H317" s="267">
        <v>9.375</v>
      </c>
      <c r="I317" s="268"/>
      <c r="J317" s="269">
        <f>ROUND(I317*H317,2)</f>
        <v>0</v>
      </c>
      <c r="K317" s="270"/>
      <c r="L317" s="271"/>
      <c r="M317" s="272" t="s">
        <v>1</v>
      </c>
      <c r="N317" s="273" t="s">
        <v>40</v>
      </c>
      <c r="O317" s="72"/>
      <c r="P317" s="215">
        <f>O317*H317</f>
        <v>0</v>
      </c>
      <c r="Q317" s="215">
        <v>0.131</v>
      </c>
      <c r="R317" s="215">
        <f>Q317*H317</f>
        <v>1.2281250000000001</v>
      </c>
      <c r="S317" s="215">
        <v>0</v>
      </c>
      <c r="T317" s="216">
        <f>S317*H317</f>
        <v>0</v>
      </c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R317" s="217" t="s">
        <v>221</v>
      </c>
      <c r="AT317" s="217" t="s">
        <v>304</v>
      </c>
      <c r="AU317" s="217" t="s">
        <v>85</v>
      </c>
      <c r="AY317" s="18" t="s">
        <v>153</v>
      </c>
      <c r="BE317" s="218">
        <f>IF(N317="základní",J317,0)</f>
        <v>0</v>
      </c>
      <c r="BF317" s="218">
        <f>IF(N317="snížená",J317,0)</f>
        <v>0</v>
      </c>
      <c r="BG317" s="218">
        <f>IF(N317="zákl. přenesená",J317,0)</f>
        <v>0</v>
      </c>
      <c r="BH317" s="218">
        <f>IF(N317="sníž. přenesená",J317,0)</f>
        <v>0</v>
      </c>
      <c r="BI317" s="218">
        <f>IF(N317="nulová",J317,0)</f>
        <v>0</v>
      </c>
      <c r="BJ317" s="18" t="s">
        <v>83</v>
      </c>
      <c r="BK317" s="218">
        <f>ROUND(I317*H317,2)</f>
        <v>0</v>
      </c>
      <c r="BL317" s="18" t="s">
        <v>160</v>
      </c>
      <c r="BM317" s="217" t="s">
        <v>1749</v>
      </c>
    </row>
    <row r="318" spans="2:51" s="14" customFormat="1" ht="12">
      <c r="B318" s="230"/>
      <c r="C318" s="231"/>
      <c r="D318" s="221" t="s">
        <v>162</v>
      </c>
      <c r="E318" s="232" t="s">
        <v>1</v>
      </c>
      <c r="F318" s="233" t="s">
        <v>1750</v>
      </c>
      <c r="G318" s="231"/>
      <c r="H318" s="234">
        <v>2.33</v>
      </c>
      <c r="I318" s="235"/>
      <c r="J318" s="231"/>
      <c r="K318" s="231"/>
      <c r="L318" s="236"/>
      <c r="M318" s="237"/>
      <c r="N318" s="238"/>
      <c r="O318" s="238"/>
      <c r="P318" s="238"/>
      <c r="Q318" s="238"/>
      <c r="R318" s="238"/>
      <c r="S318" s="238"/>
      <c r="T318" s="239"/>
      <c r="AT318" s="240" t="s">
        <v>162</v>
      </c>
      <c r="AU318" s="240" t="s">
        <v>85</v>
      </c>
      <c r="AV318" s="14" t="s">
        <v>85</v>
      </c>
      <c r="AW318" s="14" t="s">
        <v>31</v>
      </c>
      <c r="AX318" s="14" t="s">
        <v>75</v>
      </c>
      <c r="AY318" s="240" t="s">
        <v>153</v>
      </c>
    </row>
    <row r="319" spans="2:51" s="14" customFormat="1" ht="12">
      <c r="B319" s="230"/>
      <c r="C319" s="231"/>
      <c r="D319" s="221" t="s">
        <v>162</v>
      </c>
      <c r="E319" s="232" t="s">
        <v>1</v>
      </c>
      <c r="F319" s="233" t="s">
        <v>1751</v>
      </c>
      <c r="G319" s="231"/>
      <c r="H319" s="234">
        <v>7.045</v>
      </c>
      <c r="I319" s="235"/>
      <c r="J319" s="231"/>
      <c r="K319" s="231"/>
      <c r="L319" s="236"/>
      <c r="M319" s="237"/>
      <c r="N319" s="238"/>
      <c r="O319" s="238"/>
      <c r="P319" s="238"/>
      <c r="Q319" s="238"/>
      <c r="R319" s="238"/>
      <c r="S319" s="238"/>
      <c r="T319" s="239"/>
      <c r="AT319" s="240" t="s">
        <v>162</v>
      </c>
      <c r="AU319" s="240" t="s">
        <v>85</v>
      </c>
      <c r="AV319" s="14" t="s">
        <v>85</v>
      </c>
      <c r="AW319" s="14" t="s">
        <v>31</v>
      </c>
      <c r="AX319" s="14" t="s">
        <v>75</v>
      </c>
      <c r="AY319" s="240" t="s">
        <v>153</v>
      </c>
    </row>
    <row r="320" spans="2:51" s="15" customFormat="1" ht="12">
      <c r="B320" s="241"/>
      <c r="C320" s="242"/>
      <c r="D320" s="221" t="s">
        <v>162</v>
      </c>
      <c r="E320" s="243" t="s">
        <v>1</v>
      </c>
      <c r="F320" s="244" t="s">
        <v>169</v>
      </c>
      <c r="G320" s="242"/>
      <c r="H320" s="245">
        <v>9.375</v>
      </c>
      <c r="I320" s="246"/>
      <c r="J320" s="242"/>
      <c r="K320" s="242"/>
      <c r="L320" s="247"/>
      <c r="M320" s="248"/>
      <c r="N320" s="249"/>
      <c r="O320" s="249"/>
      <c r="P320" s="249"/>
      <c r="Q320" s="249"/>
      <c r="R320" s="249"/>
      <c r="S320" s="249"/>
      <c r="T320" s="250"/>
      <c r="AT320" s="251" t="s">
        <v>162</v>
      </c>
      <c r="AU320" s="251" t="s">
        <v>85</v>
      </c>
      <c r="AV320" s="15" t="s">
        <v>160</v>
      </c>
      <c r="AW320" s="15" t="s">
        <v>31</v>
      </c>
      <c r="AX320" s="15" t="s">
        <v>83</v>
      </c>
      <c r="AY320" s="251" t="s">
        <v>153</v>
      </c>
    </row>
    <row r="321" spans="1:65" s="2" customFormat="1" ht="55.5" customHeight="1">
      <c r="A321" s="35"/>
      <c r="B321" s="36"/>
      <c r="C321" s="205" t="s">
        <v>566</v>
      </c>
      <c r="D321" s="205" t="s">
        <v>156</v>
      </c>
      <c r="E321" s="206" t="s">
        <v>1752</v>
      </c>
      <c r="F321" s="207" t="s">
        <v>1753</v>
      </c>
      <c r="G321" s="208" t="s">
        <v>187</v>
      </c>
      <c r="H321" s="209">
        <v>14.26</v>
      </c>
      <c r="I321" s="210"/>
      <c r="J321" s="211">
        <f>ROUND(I321*H321,2)</f>
        <v>0</v>
      </c>
      <c r="K321" s="212"/>
      <c r="L321" s="40"/>
      <c r="M321" s="213" t="s">
        <v>1</v>
      </c>
      <c r="N321" s="214" t="s">
        <v>40</v>
      </c>
      <c r="O321" s="72"/>
      <c r="P321" s="215">
        <f>O321*H321</f>
        <v>0</v>
      </c>
      <c r="Q321" s="215">
        <v>0.101</v>
      </c>
      <c r="R321" s="215">
        <f>Q321*H321</f>
        <v>1.44026</v>
      </c>
      <c r="S321" s="215">
        <v>0</v>
      </c>
      <c r="T321" s="216">
        <f>S321*H321</f>
        <v>0</v>
      </c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R321" s="217" t="s">
        <v>160</v>
      </c>
      <c r="AT321" s="217" t="s">
        <v>156</v>
      </c>
      <c r="AU321" s="217" t="s">
        <v>85</v>
      </c>
      <c r="AY321" s="18" t="s">
        <v>153</v>
      </c>
      <c r="BE321" s="218">
        <f>IF(N321="základní",J321,0)</f>
        <v>0</v>
      </c>
      <c r="BF321" s="218">
        <f>IF(N321="snížená",J321,0)</f>
        <v>0</v>
      </c>
      <c r="BG321" s="218">
        <f>IF(N321="zákl. přenesená",J321,0)</f>
        <v>0</v>
      </c>
      <c r="BH321" s="218">
        <f>IF(N321="sníž. přenesená",J321,0)</f>
        <v>0</v>
      </c>
      <c r="BI321" s="218">
        <f>IF(N321="nulová",J321,0)</f>
        <v>0</v>
      </c>
      <c r="BJ321" s="18" t="s">
        <v>83</v>
      </c>
      <c r="BK321" s="218">
        <f>ROUND(I321*H321,2)</f>
        <v>0</v>
      </c>
      <c r="BL321" s="18" t="s">
        <v>160</v>
      </c>
      <c r="BM321" s="217" t="s">
        <v>1754</v>
      </c>
    </row>
    <row r="322" spans="2:51" s="13" customFormat="1" ht="12">
      <c r="B322" s="219"/>
      <c r="C322" s="220"/>
      <c r="D322" s="221" t="s">
        <v>162</v>
      </c>
      <c r="E322" s="222" t="s">
        <v>1</v>
      </c>
      <c r="F322" s="223" t="s">
        <v>1755</v>
      </c>
      <c r="G322" s="220"/>
      <c r="H322" s="222" t="s">
        <v>1</v>
      </c>
      <c r="I322" s="224"/>
      <c r="J322" s="220"/>
      <c r="K322" s="220"/>
      <c r="L322" s="225"/>
      <c r="M322" s="226"/>
      <c r="N322" s="227"/>
      <c r="O322" s="227"/>
      <c r="P322" s="227"/>
      <c r="Q322" s="227"/>
      <c r="R322" s="227"/>
      <c r="S322" s="227"/>
      <c r="T322" s="228"/>
      <c r="AT322" s="229" t="s">
        <v>162</v>
      </c>
      <c r="AU322" s="229" t="s">
        <v>85</v>
      </c>
      <c r="AV322" s="13" t="s">
        <v>83</v>
      </c>
      <c r="AW322" s="13" t="s">
        <v>31</v>
      </c>
      <c r="AX322" s="13" t="s">
        <v>75</v>
      </c>
      <c r="AY322" s="229" t="s">
        <v>153</v>
      </c>
    </row>
    <row r="323" spans="2:51" s="14" customFormat="1" ht="12">
      <c r="B323" s="230"/>
      <c r="C323" s="231"/>
      <c r="D323" s="221" t="s">
        <v>162</v>
      </c>
      <c r="E323" s="232" t="s">
        <v>1</v>
      </c>
      <c r="F323" s="233" t="s">
        <v>1547</v>
      </c>
      <c r="G323" s="231"/>
      <c r="H323" s="234">
        <v>14.26</v>
      </c>
      <c r="I323" s="235"/>
      <c r="J323" s="231"/>
      <c r="K323" s="231"/>
      <c r="L323" s="236"/>
      <c r="M323" s="237"/>
      <c r="N323" s="238"/>
      <c r="O323" s="238"/>
      <c r="P323" s="238"/>
      <c r="Q323" s="238"/>
      <c r="R323" s="238"/>
      <c r="S323" s="238"/>
      <c r="T323" s="239"/>
      <c r="AT323" s="240" t="s">
        <v>162</v>
      </c>
      <c r="AU323" s="240" t="s">
        <v>85</v>
      </c>
      <c r="AV323" s="14" t="s">
        <v>85</v>
      </c>
      <c r="AW323" s="14" t="s">
        <v>31</v>
      </c>
      <c r="AX323" s="14" t="s">
        <v>83</v>
      </c>
      <c r="AY323" s="240" t="s">
        <v>153</v>
      </c>
    </row>
    <row r="324" spans="1:65" s="2" customFormat="1" ht="21.75" customHeight="1">
      <c r="A324" s="35"/>
      <c r="B324" s="36"/>
      <c r="C324" s="263" t="s">
        <v>570</v>
      </c>
      <c r="D324" s="263" t="s">
        <v>304</v>
      </c>
      <c r="E324" s="264" t="s">
        <v>1756</v>
      </c>
      <c r="F324" s="265" t="s">
        <v>1757</v>
      </c>
      <c r="G324" s="266" t="s">
        <v>187</v>
      </c>
      <c r="H324" s="267">
        <v>1.426</v>
      </c>
      <c r="I324" s="268"/>
      <c r="J324" s="269">
        <f>ROUND(I324*H324,2)</f>
        <v>0</v>
      </c>
      <c r="K324" s="270"/>
      <c r="L324" s="271"/>
      <c r="M324" s="272" t="s">
        <v>1</v>
      </c>
      <c r="N324" s="273" t="s">
        <v>40</v>
      </c>
      <c r="O324" s="72"/>
      <c r="P324" s="215">
        <f>O324*H324</f>
        <v>0</v>
      </c>
      <c r="Q324" s="215">
        <v>0.115</v>
      </c>
      <c r="R324" s="215">
        <f>Q324*H324</f>
        <v>0.16399</v>
      </c>
      <c r="S324" s="215">
        <v>0</v>
      </c>
      <c r="T324" s="216">
        <f>S324*H324</f>
        <v>0</v>
      </c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R324" s="217" t="s">
        <v>221</v>
      </c>
      <c r="AT324" s="217" t="s">
        <v>304</v>
      </c>
      <c r="AU324" s="217" t="s">
        <v>85</v>
      </c>
      <c r="AY324" s="18" t="s">
        <v>153</v>
      </c>
      <c r="BE324" s="218">
        <f>IF(N324="základní",J324,0)</f>
        <v>0</v>
      </c>
      <c r="BF324" s="218">
        <f>IF(N324="snížená",J324,0)</f>
        <v>0</v>
      </c>
      <c r="BG324" s="218">
        <f>IF(N324="zákl. přenesená",J324,0)</f>
        <v>0</v>
      </c>
      <c r="BH324" s="218">
        <f>IF(N324="sníž. přenesená",J324,0)</f>
        <v>0</v>
      </c>
      <c r="BI324" s="218">
        <f>IF(N324="nulová",J324,0)</f>
        <v>0</v>
      </c>
      <c r="BJ324" s="18" t="s">
        <v>83</v>
      </c>
      <c r="BK324" s="218">
        <f>ROUND(I324*H324,2)</f>
        <v>0</v>
      </c>
      <c r="BL324" s="18" t="s">
        <v>160</v>
      </c>
      <c r="BM324" s="217" t="s">
        <v>1758</v>
      </c>
    </row>
    <row r="325" spans="2:51" s="14" customFormat="1" ht="12">
      <c r="B325" s="230"/>
      <c r="C325" s="231"/>
      <c r="D325" s="221" t="s">
        <v>162</v>
      </c>
      <c r="E325" s="231"/>
      <c r="F325" s="233" t="s">
        <v>1759</v>
      </c>
      <c r="G325" s="231"/>
      <c r="H325" s="234">
        <v>1.426</v>
      </c>
      <c r="I325" s="235"/>
      <c r="J325" s="231"/>
      <c r="K325" s="231"/>
      <c r="L325" s="236"/>
      <c r="M325" s="237"/>
      <c r="N325" s="238"/>
      <c r="O325" s="238"/>
      <c r="P325" s="238"/>
      <c r="Q325" s="238"/>
      <c r="R325" s="238"/>
      <c r="S325" s="238"/>
      <c r="T325" s="239"/>
      <c r="AT325" s="240" t="s">
        <v>162</v>
      </c>
      <c r="AU325" s="240" t="s">
        <v>85</v>
      </c>
      <c r="AV325" s="14" t="s">
        <v>85</v>
      </c>
      <c r="AW325" s="14" t="s">
        <v>4</v>
      </c>
      <c r="AX325" s="14" t="s">
        <v>83</v>
      </c>
      <c r="AY325" s="240" t="s">
        <v>153</v>
      </c>
    </row>
    <row r="326" spans="1:65" s="2" customFormat="1" ht="55.5" customHeight="1">
      <c r="A326" s="35"/>
      <c r="B326" s="36"/>
      <c r="C326" s="205" t="s">
        <v>574</v>
      </c>
      <c r="D326" s="205" t="s">
        <v>156</v>
      </c>
      <c r="E326" s="206" t="s">
        <v>1760</v>
      </c>
      <c r="F326" s="207" t="s">
        <v>1761</v>
      </c>
      <c r="G326" s="208" t="s">
        <v>187</v>
      </c>
      <c r="H326" s="209">
        <v>40.021</v>
      </c>
      <c r="I326" s="210"/>
      <c r="J326" s="211">
        <f>ROUND(I326*H326,2)</f>
        <v>0</v>
      </c>
      <c r="K326" s="212"/>
      <c r="L326" s="40"/>
      <c r="M326" s="213" t="s">
        <v>1</v>
      </c>
      <c r="N326" s="214" t="s">
        <v>40</v>
      </c>
      <c r="O326" s="72"/>
      <c r="P326" s="215">
        <f>O326*H326</f>
        <v>0</v>
      </c>
      <c r="Q326" s="215">
        <v>0.101</v>
      </c>
      <c r="R326" s="215">
        <f>Q326*H326</f>
        <v>4.042121000000001</v>
      </c>
      <c r="S326" s="215">
        <v>0</v>
      </c>
      <c r="T326" s="216">
        <f>S326*H326</f>
        <v>0</v>
      </c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R326" s="217" t="s">
        <v>160</v>
      </c>
      <c r="AT326" s="217" t="s">
        <v>156</v>
      </c>
      <c r="AU326" s="217" t="s">
        <v>85</v>
      </c>
      <c r="AY326" s="18" t="s">
        <v>153</v>
      </c>
      <c r="BE326" s="218">
        <f>IF(N326="základní",J326,0)</f>
        <v>0</v>
      </c>
      <c r="BF326" s="218">
        <f>IF(N326="snížená",J326,0)</f>
        <v>0</v>
      </c>
      <c r="BG326" s="218">
        <f>IF(N326="zákl. přenesená",J326,0)</f>
        <v>0</v>
      </c>
      <c r="BH326" s="218">
        <f>IF(N326="sníž. přenesená",J326,0)</f>
        <v>0</v>
      </c>
      <c r="BI326" s="218">
        <f>IF(N326="nulová",J326,0)</f>
        <v>0</v>
      </c>
      <c r="BJ326" s="18" t="s">
        <v>83</v>
      </c>
      <c r="BK326" s="218">
        <f>ROUND(I326*H326,2)</f>
        <v>0</v>
      </c>
      <c r="BL326" s="18" t="s">
        <v>160</v>
      </c>
      <c r="BM326" s="217" t="s">
        <v>1762</v>
      </c>
    </row>
    <row r="327" spans="2:51" s="13" customFormat="1" ht="12">
      <c r="B327" s="219"/>
      <c r="C327" s="220"/>
      <c r="D327" s="221" t="s">
        <v>162</v>
      </c>
      <c r="E327" s="222" t="s">
        <v>1</v>
      </c>
      <c r="F327" s="223" t="s">
        <v>1763</v>
      </c>
      <c r="G327" s="220"/>
      <c r="H327" s="222" t="s">
        <v>1</v>
      </c>
      <c r="I327" s="224"/>
      <c r="J327" s="220"/>
      <c r="K327" s="220"/>
      <c r="L327" s="225"/>
      <c r="M327" s="226"/>
      <c r="N327" s="227"/>
      <c r="O327" s="227"/>
      <c r="P327" s="227"/>
      <c r="Q327" s="227"/>
      <c r="R327" s="227"/>
      <c r="S327" s="227"/>
      <c r="T327" s="228"/>
      <c r="AT327" s="229" t="s">
        <v>162</v>
      </c>
      <c r="AU327" s="229" t="s">
        <v>85</v>
      </c>
      <c r="AV327" s="13" t="s">
        <v>83</v>
      </c>
      <c r="AW327" s="13" t="s">
        <v>31</v>
      </c>
      <c r="AX327" s="13" t="s">
        <v>75</v>
      </c>
      <c r="AY327" s="229" t="s">
        <v>153</v>
      </c>
    </row>
    <row r="328" spans="2:51" s="14" customFormat="1" ht="12">
      <c r="B328" s="230"/>
      <c r="C328" s="231"/>
      <c r="D328" s="221" t="s">
        <v>162</v>
      </c>
      <c r="E328" s="232" t="s">
        <v>1</v>
      </c>
      <c r="F328" s="233" t="s">
        <v>1542</v>
      </c>
      <c r="G328" s="231"/>
      <c r="H328" s="234">
        <v>16.95</v>
      </c>
      <c r="I328" s="235"/>
      <c r="J328" s="231"/>
      <c r="K328" s="231"/>
      <c r="L328" s="236"/>
      <c r="M328" s="237"/>
      <c r="N328" s="238"/>
      <c r="O328" s="238"/>
      <c r="P328" s="238"/>
      <c r="Q328" s="238"/>
      <c r="R328" s="238"/>
      <c r="S328" s="238"/>
      <c r="T328" s="239"/>
      <c r="AT328" s="240" t="s">
        <v>162</v>
      </c>
      <c r="AU328" s="240" t="s">
        <v>85</v>
      </c>
      <c r="AV328" s="14" t="s">
        <v>85</v>
      </c>
      <c r="AW328" s="14" t="s">
        <v>31</v>
      </c>
      <c r="AX328" s="14" t="s">
        <v>75</v>
      </c>
      <c r="AY328" s="240" t="s">
        <v>153</v>
      </c>
    </row>
    <row r="329" spans="2:51" s="13" customFormat="1" ht="12">
      <c r="B329" s="219"/>
      <c r="C329" s="220"/>
      <c r="D329" s="221" t="s">
        <v>162</v>
      </c>
      <c r="E329" s="222" t="s">
        <v>1</v>
      </c>
      <c r="F329" s="223" t="s">
        <v>1764</v>
      </c>
      <c r="G329" s="220"/>
      <c r="H329" s="222" t="s">
        <v>1</v>
      </c>
      <c r="I329" s="224"/>
      <c r="J329" s="220"/>
      <c r="K329" s="220"/>
      <c r="L329" s="225"/>
      <c r="M329" s="226"/>
      <c r="N329" s="227"/>
      <c r="O329" s="227"/>
      <c r="P329" s="227"/>
      <c r="Q329" s="227"/>
      <c r="R329" s="227"/>
      <c r="S329" s="227"/>
      <c r="T329" s="228"/>
      <c r="AT329" s="229" t="s">
        <v>162</v>
      </c>
      <c r="AU329" s="229" t="s">
        <v>85</v>
      </c>
      <c r="AV329" s="13" t="s">
        <v>83</v>
      </c>
      <c r="AW329" s="13" t="s">
        <v>31</v>
      </c>
      <c r="AX329" s="13" t="s">
        <v>75</v>
      </c>
      <c r="AY329" s="229" t="s">
        <v>153</v>
      </c>
    </row>
    <row r="330" spans="2:51" s="14" customFormat="1" ht="12">
      <c r="B330" s="230"/>
      <c r="C330" s="231"/>
      <c r="D330" s="221" t="s">
        <v>162</v>
      </c>
      <c r="E330" s="232" t="s">
        <v>1</v>
      </c>
      <c r="F330" s="233" t="s">
        <v>1544</v>
      </c>
      <c r="G330" s="231"/>
      <c r="H330" s="234">
        <v>16.125</v>
      </c>
      <c r="I330" s="235"/>
      <c r="J330" s="231"/>
      <c r="K330" s="231"/>
      <c r="L330" s="236"/>
      <c r="M330" s="237"/>
      <c r="N330" s="238"/>
      <c r="O330" s="238"/>
      <c r="P330" s="238"/>
      <c r="Q330" s="238"/>
      <c r="R330" s="238"/>
      <c r="S330" s="238"/>
      <c r="T330" s="239"/>
      <c r="AT330" s="240" t="s">
        <v>162</v>
      </c>
      <c r="AU330" s="240" t="s">
        <v>85</v>
      </c>
      <c r="AV330" s="14" t="s">
        <v>85</v>
      </c>
      <c r="AW330" s="14" t="s">
        <v>31</v>
      </c>
      <c r="AX330" s="14" t="s">
        <v>75</v>
      </c>
      <c r="AY330" s="240" t="s">
        <v>153</v>
      </c>
    </row>
    <row r="331" spans="2:51" s="14" customFormat="1" ht="12">
      <c r="B331" s="230"/>
      <c r="C331" s="231"/>
      <c r="D331" s="221" t="s">
        <v>162</v>
      </c>
      <c r="E331" s="232" t="s">
        <v>1</v>
      </c>
      <c r="F331" s="233" t="s">
        <v>1545</v>
      </c>
      <c r="G331" s="231"/>
      <c r="H331" s="234">
        <v>6.946</v>
      </c>
      <c r="I331" s="235"/>
      <c r="J331" s="231"/>
      <c r="K331" s="231"/>
      <c r="L331" s="236"/>
      <c r="M331" s="237"/>
      <c r="N331" s="238"/>
      <c r="O331" s="238"/>
      <c r="P331" s="238"/>
      <c r="Q331" s="238"/>
      <c r="R331" s="238"/>
      <c r="S331" s="238"/>
      <c r="T331" s="239"/>
      <c r="AT331" s="240" t="s">
        <v>162</v>
      </c>
      <c r="AU331" s="240" t="s">
        <v>85</v>
      </c>
      <c r="AV331" s="14" t="s">
        <v>85</v>
      </c>
      <c r="AW331" s="14" t="s">
        <v>31</v>
      </c>
      <c r="AX331" s="14" t="s">
        <v>75</v>
      </c>
      <c r="AY331" s="240" t="s">
        <v>153</v>
      </c>
    </row>
    <row r="332" spans="2:51" s="15" customFormat="1" ht="12">
      <c r="B332" s="241"/>
      <c r="C332" s="242"/>
      <c r="D332" s="221" t="s">
        <v>162</v>
      </c>
      <c r="E332" s="243" t="s">
        <v>1</v>
      </c>
      <c r="F332" s="244" t="s">
        <v>169</v>
      </c>
      <c r="G332" s="242"/>
      <c r="H332" s="245">
        <v>40.021</v>
      </c>
      <c r="I332" s="246"/>
      <c r="J332" s="242"/>
      <c r="K332" s="242"/>
      <c r="L332" s="247"/>
      <c r="M332" s="248"/>
      <c r="N332" s="249"/>
      <c r="O332" s="249"/>
      <c r="P332" s="249"/>
      <c r="Q332" s="249"/>
      <c r="R332" s="249"/>
      <c r="S332" s="249"/>
      <c r="T332" s="250"/>
      <c r="AT332" s="251" t="s">
        <v>162</v>
      </c>
      <c r="AU332" s="251" t="s">
        <v>85</v>
      </c>
      <c r="AV332" s="15" t="s">
        <v>160</v>
      </c>
      <c r="AW332" s="15" t="s">
        <v>31</v>
      </c>
      <c r="AX332" s="15" t="s">
        <v>83</v>
      </c>
      <c r="AY332" s="251" t="s">
        <v>153</v>
      </c>
    </row>
    <row r="333" spans="1:65" s="2" customFormat="1" ht="16.5" customHeight="1">
      <c r="A333" s="35"/>
      <c r="B333" s="36"/>
      <c r="C333" s="263" t="s">
        <v>586</v>
      </c>
      <c r="D333" s="263" t="s">
        <v>304</v>
      </c>
      <c r="E333" s="264" t="s">
        <v>1765</v>
      </c>
      <c r="F333" s="265" t="s">
        <v>1766</v>
      </c>
      <c r="G333" s="266" t="s">
        <v>187</v>
      </c>
      <c r="H333" s="267">
        <v>10.005</v>
      </c>
      <c r="I333" s="268"/>
      <c r="J333" s="269">
        <f>ROUND(I333*H333,2)</f>
        <v>0</v>
      </c>
      <c r="K333" s="270"/>
      <c r="L333" s="271"/>
      <c r="M333" s="272" t="s">
        <v>1</v>
      </c>
      <c r="N333" s="273" t="s">
        <v>40</v>
      </c>
      <c r="O333" s="72"/>
      <c r="P333" s="215">
        <f>O333*H333</f>
        <v>0</v>
      </c>
      <c r="Q333" s="215">
        <v>0.108</v>
      </c>
      <c r="R333" s="215">
        <f>Q333*H333</f>
        <v>1.08054</v>
      </c>
      <c r="S333" s="215">
        <v>0</v>
      </c>
      <c r="T333" s="216">
        <f>S333*H333</f>
        <v>0</v>
      </c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R333" s="217" t="s">
        <v>221</v>
      </c>
      <c r="AT333" s="217" t="s">
        <v>304</v>
      </c>
      <c r="AU333" s="217" t="s">
        <v>85</v>
      </c>
      <c r="AY333" s="18" t="s">
        <v>153</v>
      </c>
      <c r="BE333" s="218">
        <f>IF(N333="základní",J333,0)</f>
        <v>0</v>
      </c>
      <c r="BF333" s="218">
        <f>IF(N333="snížená",J333,0)</f>
        <v>0</v>
      </c>
      <c r="BG333" s="218">
        <f>IF(N333="zákl. přenesená",J333,0)</f>
        <v>0</v>
      </c>
      <c r="BH333" s="218">
        <f>IF(N333="sníž. přenesená",J333,0)</f>
        <v>0</v>
      </c>
      <c r="BI333" s="218">
        <f>IF(N333="nulová",J333,0)</f>
        <v>0</v>
      </c>
      <c r="BJ333" s="18" t="s">
        <v>83</v>
      </c>
      <c r="BK333" s="218">
        <f>ROUND(I333*H333,2)</f>
        <v>0</v>
      </c>
      <c r="BL333" s="18" t="s">
        <v>160</v>
      </c>
      <c r="BM333" s="217" t="s">
        <v>1767</v>
      </c>
    </row>
    <row r="334" spans="2:51" s="14" customFormat="1" ht="12">
      <c r="B334" s="230"/>
      <c r="C334" s="231"/>
      <c r="D334" s="221" t="s">
        <v>162</v>
      </c>
      <c r="E334" s="231"/>
      <c r="F334" s="233" t="s">
        <v>1768</v>
      </c>
      <c r="G334" s="231"/>
      <c r="H334" s="234">
        <v>10.005</v>
      </c>
      <c r="I334" s="235"/>
      <c r="J334" s="231"/>
      <c r="K334" s="231"/>
      <c r="L334" s="236"/>
      <c r="M334" s="237"/>
      <c r="N334" s="238"/>
      <c r="O334" s="238"/>
      <c r="P334" s="238"/>
      <c r="Q334" s="238"/>
      <c r="R334" s="238"/>
      <c r="S334" s="238"/>
      <c r="T334" s="239"/>
      <c r="AT334" s="240" t="s">
        <v>162</v>
      </c>
      <c r="AU334" s="240" t="s">
        <v>85</v>
      </c>
      <c r="AV334" s="14" t="s">
        <v>85</v>
      </c>
      <c r="AW334" s="14" t="s">
        <v>4</v>
      </c>
      <c r="AX334" s="14" t="s">
        <v>83</v>
      </c>
      <c r="AY334" s="240" t="s">
        <v>153</v>
      </c>
    </row>
    <row r="335" spans="2:63" s="12" customFormat="1" ht="22.9" customHeight="1">
      <c r="B335" s="189"/>
      <c r="C335" s="190"/>
      <c r="D335" s="191" t="s">
        <v>74</v>
      </c>
      <c r="E335" s="203" t="s">
        <v>292</v>
      </c>
      <c r="F335" s="203" t="s">
        <v>293</v>
      </c>
      <c r="G335" s="190"/>
      <c r="H335" s="190"/>
      <c r="I335" s="193"/>
      <c r="J335" s="204">
        <f>BK335</f>
        <v>0</v>
      </c>
      <c r="K335" s="190"/>
      <c r="L335" s="195"/>
      <c r="M335" s="196"/>
      <c r="N335" s="197"/>
      <c r="O335" s="197"/>
      <c r="P335" s="198">
        <f>SUM(P336:P348)</f>
        <v>0</v>
      </c>
      <c r="Q335" s="197"/>
      <c r="R335" s="198">
        <f>SUM(R336:R348)</f>
        <v>10.86538632</v>
      </c>
      <c r="S335" s="197"/>
      <c r="T335" s="199">
        <f>SUM(T336:T348)</f>
        <v>0</v>
      </c>
      <c r="AR335" s="200" t="s">
        <v>83</v>
      </c>
      <c r="AT335" s="201" t="s">
        <v>74</v>
      </c>
      <c r="AU335" s="201" t="s">
        <v>83</v>
      </c>
      <c r="AY335" s="200" t="s">
        <v>153</v>
      </c>
      <c r="BK335" s="202">
        <f>SUM(BK336:BK348)</f>
        <v>0</v>
      </c>
    </row>
    <row r="336" spans="1:65" s="2" customFormat="1" ht="21.75" customHeight="1">
      <c r="A336" s="35"/>
      <c r="B336" s="36"/>
      <c r="C336" s="205" t="s">
        <v>591</v>
      </c>
      <c r="D336" s="205" t="s">
        <v>156</v>
      </c>
      <c r="E336" s="206" t="s">
        <v>1769</v>
      </c>
      <c r="F336" s="207" t="s">
        <v>1770</v>
      </c>
      <c r="G336" s="208" t="s">
        <v>187</v>
      </c>
      <c r="H336" s="209">
        <v>183.972</v>
      </c>
      <c r="I336" s="210"/>
      <c r="J336" s="211">
        <f>ROUND(I336*H336,2)</f>
        <v>0</v>
      </c>
      <c r="K336" s="212"/>
      <c r="L336" s="40"/>
      <c r="M336" s="213" t="s">
        <v>1</v>
      </c>
      <c r="N336" s="214" t="s">
        <v>40</v>
      </c>
      <c r="O336" s="72"/>
      <c r="P336" s="215">
        <f>O336*H336</f>
        <v>0</v>
      </c>
      <c r="Q336" s="215">
        <v>0</v>
      </c>
      <c r="R336" s="215">
        <f>Q336*H336</f>
        <v>0</v>
      </c>
      <c r="S336" s="215">
        <v>0</v>
      </c>
      <c r="T336" s="216">
        <f>S336*H336</f>
        <v>0</v>
      </c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R336" s="217" t="s">
        <v>160</v>
      </c>
      <c r="AT336" s="217" t="s">
        <v>156</v>
      </c>
      <c r="AU336" s="217" t="s">
        <v>85</v>
      </c>
      <c r="AY336" s="18" t="s">
        <v>153</v>
      </c>
      <c r="BE336" s="218">
        <f>IF(N336="základní",J336,0)</f>
        <v>0</v>
      </c>
      <c r="BF336" s="218">
        <f>IF(N336="snížená",J336,0)</f>
        <v>0</v>
      </c>
      <c r="BG336" s="218">
        <f>IF(N336="zákl. přenesená",J336,0)</f>
        <v>0</v>
      </c>
      <c r="BH336" s="218">
        <f>IF(N336="sníž. přenesená",J336,0)</f>
        <v>0</v>
      </c>
      <c r="BI336" s="218">
        <f>IF(N336="nulová",J336,0)</f>
        <v>0</v>
      </c>
      <c r="BJ336" s="18" t="s">
        <v>83</v>
      </c>
      <c r="BK336" s="218">
        <f>ROUND(I336*H336,2)</f>
        <v>0</v>
      </c>
      <c r="BL336" s="18" t="s">
        <v>160</v>
      </c>
      <c r="BM336" s="217" t="s">
        <v>1771</v>
      </c>
    </row>
    <row r="337" spans="2:51" s="13" customFormat="1" ht="12">
      <c r="B337" s="219"/>
      <c r="C337" s="220"/>
      <c r="D337" s="221" t="s">
        <v>162</v>
      </c>
      <c r="E337" s="222" t="s">
        <v>1</v>
      </c>
      <c r="F337" s="223" t="s">
        <v>1772</v>
      </c>
      <c r="G337" s="220"/>
      <c r="H337" s="222" t="s">
        <v>1</v>
      </c>
      <c r="I337" s="224"/>
      <c r="J337" s="220"/>
      <c r="K337" s="220"/>
      <c r="L337" s="225"/>
      <c r="M337" s="226"/>
      <c r="N337" s="227"/>
      <c r="O337" s="227"/>
      <c r="P337" s="227"/>
      <c r="Q337" s="227"/>
      <c r="R337" s="227"/>
      <c r="S337" s="227"/>
      <c r="T337" s="228"/>
      <c r="AT337" s="229" t="s">
        <v>162</v>
      </c>
      <c r="AU337" s="229" t="s">
        <v>85</v>
      </c>
      <c r="AV337" s="13" t="s">
        <v>83</v>
      </c>
      <c r="AW337" s="13" t="s">
        <v>31</v>
      </c>
      <c r="AX337" s="13" t="s">
        <v>75</v>
      </c>
      <c r="AY337" s="229" t="s">
        <v>153</v>
      </c>
    </row>
    <row r="338" spans="2:51" s="14" customFormat="1" ht="12">
      <c r="B338" s="230"/>
      <c r="C338" s="231"/>
      <c r="D338" s="221" t="s">
        <v>162</v>
      </c>
      <c r="E338" s="232" t="s">
        <v>1</v>
      </c>
      <c r="F338" s="233" t="s">
        <v>1773</v>
      </c>
      <c r="G338" s="231"/>
      <c r="H338" s="234">
        <v>183.972</v>
      </c>
      <c r="I338" s="235"/>
      <c r="J338" s="231"/>
      <c r="K338" s="231"/>
      <c r="L338" s="236"/>
      <c r="M338" s="237"/>
      <c r="N338" s="238"/>
      <c r="O338" s="238"/>
      <c r="P338" s="238"/>
      <c r="Q338" s="238"/>
      <c r="R338" s="238"/>
      <c r="S338" s="238"/>
      <c r="T338" s="239"/>
      <c r="AT338" s="240" t="s">
        <v>162</v>
      </c>
      <c r="AU338" s="240" t="s">
        <v>85</v>
      </c>
      <c r="AV338" s="14" t="s">
        <v>85</v>
      </c>
      <c r="AW338" s="14" t="s">
        <v>31</v>
      </c>
      <c r="AX338" s="14" t="s">
        <v>83</v>
      </c>
      <c r="AY338" s="240" t="s">
        <v>153</v>
      </c>
    </row>
    <row r="339" spans="1:65" s="2" customFormat="1" ht="21.75" customHeight="1">
      <c r="A339" s="35"/>
      <c r="B339" s="36"/>
      <c r="C339" s="205" t="s">
        <v>597</v>
      </c>
      <c r="D339" s="205" t="s">
        <v>156</v>
      </c>
      <c r="E339" s="206" t="s">
        <v>319</v>
      </c>
      <c r="F339" s="207" t="s">
        <v>1774</v>
      </c>
      <c r="G339" s="208" t="s">
        <v>187</v>
      </c>
      <c r="H339" s="209">
        <v>183.972</v>
      </c>
      <c r="I339" s="210"/>
      <c r="J339" s="211">
        <f>ROUND(I339*H339,2)</f>
        <v>0</v>
      </c>
      <c r="K339" s="212"/>
      <c r="L339" s="40"/>
      <c r="M339" s="213" t="s">
        <v>1</v>
      </c>
      <c r="N339" s="214" t="s">
        <v>40</v>
      </c>
      <c r="O339" s="72"/>
      <c r="P339" s="215">
        <f>O339*H339</f>
        <v>0</v>
      </c>
      <c r="Q339" s="215">
        <v>0.00026</v>
      </c>
      <c r="R339" s="215">
        <f>Q339*H339</f>
        <v>0.047832719999999995</v>
      </c>
      <c r="S339" s="215">
        <v>0</v>
      </c>
      <c r="T339" s="216">
        <f>S339*H339</f>
        <v>0</v>
      </c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R339" s="217" t="s">
        <v>160</v>
      </c>
      <c r="AT339" s="217" t="s">
        <v>156</v>
      </c>
      <c r="AU339" s="217" t="s">
        <v>85</v>
      </c>
      <c r="AY339" s="18" t="s">
        <v>153</v>
      </c>
      <c r="BE339" s="218">
        <f>IF(N339="základní",J339,0)</f>
        <v>0</v>
      </c>
      <c r="BF339" s="218">
        <f>IF(N339="snížená",J339,0)</f>
        <v>0</v>
      </c>
      <c r="BG339" s="218">
        <f>IF(N339="zákl. přenesená",J339,0)</f>
        <v>0</v>
      </c>
      <c r="BH339" s="218">
        <f>IF(N339="sníž. přenesená",J339,0)</f>
        <v>0</v>
      </c>
      <c r="BI339" s="218">
        <f>IF(N339="nulová",J339,0)</f>
        <v>0</v>
      </c>
      <c r="BJ339" s="18" t="s">
        <v>83</v>
      </c>
      <c r="BK339" s="218">
        <f>ROUND(I339*H339,2)</f>
        <v>0</v>
      </c>
      <c r="BL339" s="18" t="s">
        <v>160</v>
      </c>
      <c r="BM339" s="217" t="s">
        <v>1775</v>
      </c>
    </row>
    <row r="340" spans="1:65" s="2" customFormat="1" ht="21.75" customHeight="1">
      <c r="A340" s="35"/>
      <c r="B340" s="36"/>
      <c r="C340" s="205" t="s">
        <v>601</v>
      </c>
      <c r="D340" s="205" t="s">
        <v>156</v>
      </c>
      <c r="E340" s="206" t="s">
        <v>1776</v>
      </c>
      <c r="F340" s="207" t="s">
        <v>1777</v>
      </c>
      <c r="G340" s="208" t="s">
        <v>187</v>
      </c>
      <c r="H340" s="209">
        <v>183.972</v>
      </c>
      <c r="I340" s="210"/>
      <c r="J340" s="211">
        <f>ROUND(I340*H340,2)</f>
        <v>0</v>
      </c>
      <c r="K340" s="212"/>
      <c r="L340" s="40"/>
      <c r="M340" s="213" t="s">
        <v>1</v>
      </c>
      <c r="N340" s="214" t="s">
        <v>40</v>
      </c>
      <c r="O340" s="72"/>
      <c r="P340" s="215">
        <f>O340*H340</f>
        <v>0</v>
      </c>
      <c r="Q340" s="215">
        <v>0.0273</v>
      </c>
      <c r="R340" s="215">
        <f>Q340*H340</f>
        <v>5.0224356000000006</v>
      </c>
      <c r="S340" s="215">
        <v>0</v>
      </c>
      <c r="T340" s="216">
        <f>S340*H340</f>
        <v>0</v>
      </c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R340" s="217" t="s">
        <v>160</v>
      </c>
      <c r="AT340" s="217" t="s">
        <v>156</v>
      </c>
      <c r="AU340" s="217" t="s">
        <v>85</v>
      </c>
      <c r="AY340" s="18" t="s">
        <v>153</v>
      </c>
      <c r="BE340" s="218">
        <f>IF(N340="základní",J340,0)</f>
        <v>0</v>
      </c>
      <c r="BF340" s="218">
        <f>IF(N340="snížená",J340,0)</f>
        <v>0</v>
      </c>
      <c r="BG340" s="218">
        <f>IF(N340="zákl. přenesená",J340,0)</f>
        <v>0</v>
      </c>
      <c r="BH340" s="218">
        <f>IF(N340="sníž. přenesená",J340,0)</f>
        <v>0</v>
      </c>
      <c r="BI340" s="218">
        <f>IF(N340="nulová",J340,0)</f>
        <v>0</v>
      </c>
      <c r="BJ340" s="18" t="s">
        <v>83</v>
      </c>
      <c r="BK340" s="218">
        <f>ROUND(I340*H340,2)</f>
        <v>0</v>
      </c>
      <c r="BL340" s="18" t="s">
        <v>160</v>
      </c>
      <c r="BM340" s="217" t="s">
        <v>1778</v>
      </c>
    </row>
    <row r="341" spans="2:51" s="13" customFormat="1" ht="12">
      <c r="B341" s="219"/>
      <c r="C341" s="220"/>
      <c r="D341" s="221" t="s">
        <v>162</v>
      </c>
      <c r="E341" s="222" t="s">
        <v>1</v>
      </c>
      <c r="F341" s="223" t="s">
        <v>1772</v>
      </c>
      <c r="G341" s="220"/>
      <c r="H341" s="222" t="s">
        <v>1</v>
      </c>
      <c r="I341" s="224"/>
      <c r="J341" s="220"/>
      <c r="K341" s="220"/>
      <c r="L341" s="225"/>
      <c r="M341" s="226"/>
      <c r="N341" s="227"/>
      <c r="O341" s="227"/>
      <c r="P341" s="227"/>
      <c r="Q341" s="227"/>
      <c r="R341" s="227"/>
      <c r="S341" s="227"/>
      <c r="T341" s="228"/>
      <c r="AT341" s="229" t="s">
        <v>162</v>
      </c>
      <c r="AU341" s="229" t="s">
        <v>85</v>
      </c>
      <c r="AV341" s="13" t="s">
        <v>83</v>
      </c>
      <c r="AW341" s="13" t="s">
        <v>31</v>
      </c>
      <c r="AX341" s="13" t="s">
        <v>75</v>
      </c>
      <c r="AY341" s="229" t="s">
        <v>153</v>
      </c>
    </row>
    <row r="342" spans="2:51" s="14" customFormat="1" ht="12">
      <c r="B342" s="230"/>
      <c r="C342" s="231"/>
      <c r="D342" s="221" t="s">
        <v>162</v>
      </c>
      <c r="E342" s="232" t="s">
        <v>1</v>
      </c>
      <c r="F342" s="233" t="s">
        <v>1779</v>
      </c>
      <c r="G342" s="231"/>
      <c r="H342" s="234">
        <v>127.482</v>
      </c>
      <c r="I342" s="235"/>
      <c r="J342" s="231"/>
      <c r="K342" s="231"/>
      <c r="L342" s="236"/>
      <c r="M342" s="237"/>
      <c r="N342" s="238"/>
      <c r="O342" s="238"/>
      <c r="P342" s="238"/>
      <c r="Q342" s="238"/>
      <c r="R342" s="238"/>
      <c r="S342" s="238"/>
      <c r="T342" s="239"/>
      <c r="AT342" s="240" t="s">
        <v>162</v>
      </c>
      <c r="AU342" s="240" t="s">
        <v>85</v>
      </c>
      <c r="AV342" s="14" t="s">
        <v>85</v>
      </c>
      <c r="AW342" s="14" t="s">
        <v>31</v>
      </c>
      <c r="AX342" s="14" t="s">
        <v>75</v>
      </c>
      <c r="AY342" s="240" t="s">
        <v>153</v>
      </c>
    </row>
    <row r="343" spans="2:51" s="14" customFormat="1" ht="12">
      <c r="B343" s="230"/>
      <c r="C343" s="231"/>
      <c r="D343" s="221" t="s">
        <v>162</v>
      </c>
      <c r="E343" s="232" t="s">
        <v>1</v>
      </c>
      <c r="F343" s="233" t="s">
        <v>1780</v>
      </c>
      <c r="G343" s="231"/>
      <c r="H343" s="234">
        <v>14.25</v>
      </c>
      <c r="I343" s="235"/>
      <c r="J343" s="231"/>
      <c r="K343" s="231"/>
      <c r="L343" s="236"/>
      <c r="M343" s="237"/>
      <c r="N343" s="238"/>
      <c r="O343" s="238"/>
      <c r="P343" s="238"/>
      <c r="Q343" s="238"/>
      <c r="R343" s="238"/>
      <c r="S343" s="238"/>
      <c r="T343" s="239"/>
      <c r="AT343" s="240" t="s">
        <v>162</v>
      </c>
      <c r="AU343" s="240" t="s">
        <v>85</v>
      </c>
      <c r="AV343" s="14" t="s">
        <v>85</v>
      </c>
      <c r="AW343" s="14" t="s">
        <v>31</v>
      </c>
      <c r="AX343" s="14" t="s">
        <v>75</v>
      </c>
      <c r="AY343" s="240" t="s">
        <v>153</v>
      </c>
    </row>
    <row r="344" spans="2:51" s="14" customFormat="1" ht="12">
      <c r="B344" s="230"/>
      <c r="C344" s="231"/>
      <c r="D344" s="221" t="s">
        <v>162</v>
      </c>
      <c r="E344" s="232" t="s">
        <v>1</v>
      </c>
      <c r="F344" s="233" t="s">
        <v>1781</v>
      </c>
      <c r="G344" s="231"/>
      <c r="H344" s="234">
        <v>42.24</v>
      </c>
      <c r="I344" s="235"/>
      <c r="J344" s="231"/>
      <c r="K344" s="231"/>
      <c r="L344" s="236"/>
      <c r="M344" s="237"/>
      <c r="N344" s="238"/>
      <c r="O344" s="238"/>
      <c r="P344" s="238"/>
      <c r="Q344" s="238"/>
      <c r="R344" s="238"/>
      <c r="S344" s="238"/>
      <c r="T344" s="239"/>
      <c r="AT344" s="240" t="s">
        <v>162</v>
      </c>
      <c r="AU344" s="240" t="s">
        <v>85</v>
      </c>
      <c r="AV344" s="14" t="s">
        <v>85</v>
      </c>
      <c r="AW344" s="14" t="s">
        <v>31</v>
      </c>
      <c r="AX344" s="14" t="s">
        <v>75</v>
      </c>
      <c r="AY344" s="240" t="s">
        <v>153</v>
      </c>
    </row>
    <row r="345" spans="2:51" s="15" customFormat="1" ht="12">
      <c r="B345" s="241"/>
      <c r="C345" s="242"/>
      <c r="D345" s="221" t="s">
        <v>162</v>
      </c>
      <c r="E345" s="243" t="s">
        <v>1</v>
      </c>
      <c r="F345" s="244" t="s">
        <v>169</v>
      </c>
      <c r="G345" s="242"/>
      <c r="H345" s="245">
        <v>183.972</v>
      </c>
      <c r="I345" s="246"/>
      <c r="J345" s="242"/>
      <c r="K345" s="242"/>
      <c r="L345" s="247"/>
      <c r="M345" s="248"/>
      <c r="N345" s="249"/>
      <c r="O345" s="249"/>
      <c r="P345" s="249"/>
      <c r="Q345" s="249"/>
      <c r="R345" s="249"/>
      <c r="S345" s="249"/>
      <c r="T345" s="250"/>
      <c r="AT345" s="251" t="s">
        <v>162</v>
      </c>
      <c r="AU345" s="251" t="s">
        <v>85</v>
      </c>
      <c r="AV345" s="15" t="s">
        <v>160</v>
      </c>
      <c r="AW345" s="15" t="s">
        <v>31</v>
      </c>
      <c r="AX345" s="15" t="s">
        <v>83</v>
      </c>
      <c r="AY345" s="251" t="s">
        <v>153</v>
      </c>
    </row>
    <row r="346" spans="1:65" s="2" customFormat="1" ht="21.75" customHeight="1">
      <c r="A346" s="35"/>
      <c r="B346" s="36"/>
      <c r="C346" s="205" t="s">
        <v>609</v>
      </c>
      <c r="D346" s="205" t="s">
        <v>156</v>
      </c>
      <c r="E346" s="206" t="s">
        <v>1782</v>
      </c>
      <c r="F346" s="207" t="s">
        <v>1783</v>
      </c>
      <c r="G346" s="208" t="s">
        <v>187</v>
      </c>
      <c r="H346" s="209">
        <v>183.972</v>
      </c>
      <c r="I346" s="210"/>
      <c r="J346" s="211">
        <f>ROUND(I346*H346,2)</f>
        <v>0</v>
      </c>
      <c r="K346" s="212"/>
      <c r="L346" s="40"/>
      <c r="M346" s="213" t="s">
        <v>1</v>
      </c>
      <c r="N346" s="214" t="s">
        <v>40</v>
      </c>
      <c r="O346" s="72"/>
      <c r="P346" s="215">
        <f>O346*H346</f>
        <v>0</v>
      </c>
      <c r="Q346" s="215">
        <v>0.0315</v>
      </c>
      <c r="R346" s="215">
        <f>Q346*H346</f>
        <v>5.795118</v>
      </c>
      <c r="S346" s="215">
        <v>0</v>
      </c>
      <c r="T346" s="216">
        <f>S346*H346</f>
        <v>0</v>
      </c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R346" s="217" t="s">
        <v>160</v>
      </c>
      <c r="AT346" s="217" t="s">
        <v>156</v>
      </c>
      <c r="AU346" s="217" t="s">
        <v>85</v>
      </c>
      <c r="AY346" s="18" t="s">
        <v>153</v>
      </c>
      <c r="BE346" s="218">
        <f>IF(N346="základní",J346,0)</f>
        <v>0</v>
      </c>
      <c r="BF346" s="218">
        <f>IF(N346="snížená",J346,0)</f>
        <v>0</v>
      </c>
      <c r="BG346" s="218">
        <f>IF(N346="zákl. přenesená",J346,0)</f>
        <v>0</v>
      </c>
      <c r="BH346" s="218">
        <f>IF(N346="sníž. přenesená",J346,0)</f>
        <v>0</v>
      </c>
      <c r="BI346" s="218">
        <f>IF(N346="nulová",J346,0)</f>
        <v>0</v>
      </c>
      <c r="BJ346" s="18" t="s">
        <v>83</v>
      </c>
      <c r="BK346" s="218">
        <f>ROUND(I346*H346,2)</f>
        <v>0</v>
      </c>
      <c r="BL346" s="18" t="s">
        <v>160</v>
      </c>
      <c r="BM346" s="217" t="s">
        <v>1784</v>
      </c>
    </row>
    <row r="347" spans="2:51" s="13" customFormat="1" ht="12">
      <c r="B347" s="219"/>
      <c r="C347" s="220"/>
      <c r="D347" s="221" t="s">
        <v>162</v>
      </c>
      <c r="E347" s="222" t="s">
        <v>1</v>
      </c>
      <c r="F347" s="223" t="s">
        <v>1772</v>
      </c>
      <c r="G347" s="220"/>
      <c r="H347" s="222" t="s">
        <v>1</v>
      </c>
      <c r="I347" s="224"/>
      <c r="J347" s="220"/>
      <c r="K347" s="220"/>
      <c r="L347" s="225"/>
      <c r="M347" s="226"/>
      <c r="N347" s="227"/>
      <c r="O347" s="227"/>
      <c r="P347" s="227"/>
      <c r="Q347" s="227"/>
      <c r="R347" s="227"/>
      <c r="S347" s="227"/>
      <c r="T347" s="228"/>
      <c r="AT347" s="229" t="s">
        <v>162</v>
      </c>
      <c r="AU347" s="229" t="s">
        <v>85</v>
      </c>
      <c r="AV347" s="13" t="s">
        <v>83</v>
      </c>
      <c r="AW347" s="13" t="s">
        <v>31</v>
      </c>
      <c r="AX347" s="13" t="s">
        <v>75</v>
      </c>
      <c r="AY347" s="229" t="s">
        <v>153</v>
      </c>
    </row>
    <row r="348" spans="2:51" s="14" customFormat="1" ht="12">
      <c r="B348" s="230"/>
      <c r="C348" s="231"/>
      <c r="D348" s="221" t="s">
        <v>162</v>
      </c>
      <c r="E348" s="232" t="s">
        <v>1</v>
      </c>
      <c r="F348" s="233" t="s">
        <v>1773</v>
      </c>
      <c r="G348" s="231"/>
      <c r="H348" s="234">
        <v>183.972</v>
      </c>
      <c r="I348" s="235"/>
      <c r="J348" s="231"/>
      <c r="K348" s="231"/>
      <c r="L348" s="236"/>
      <c r="M348" s="237"/>
      <c r="N348" s="238"/>
      <c r="O348" s="238"/>
      <c r="P348" s="238"/>
      <c r="Q348" s="238"/>
      <c r="R348" s="238"/>
      <c r="S348" s="238"/>
      <c r="T348" s="239"/>
      <c r="AT348" s="240" t="s">
        <v>162</v>
      </c>
      <c r="AU348" s="240" t="s">
        <v>85</v>
      </c>
      <c r="AV348" s="14" t="s">
        <v>85</v>
      </c>
      <c r="AW348" s="14" t="s">
        <v>31</v>
      </c>
      <c r="AX348" s="14" t="s">
        <v>83</v>
      </c>
      <c r="AY348" s="240" t="s">
        <v>153</v>
      </c>
    </row>
    <row r="349" spans="2:63" s="12" customFormat="1" ht="22.9" customHeight="1">
      <c r="B349" s="189"/>
      <c r="C349" s="190"/>
      <c r="D349" s="191" t="s">
        <v>74</v>
      </c>
      <c r="E349" s="203" t="s">
        <v>815</v>
      </c>
      <c r="F349" s="203" t="s">
        <v>1785</v>
      </c>
      <c r="G349" s="190"/>
      <c r="H349" s="190"/>
      <c r="I349" s="193"/>
      <c r="J349" s="204">
        <f>BK349</f>
        <v>0</v>
      </c>
      <c r="K349" s="190"/>
      <c r="L349" s="195"/>
      <c r="M349" s="196"/>
      <c r="N349" s="197"/>
      <c r="O349" s="197"/>
      <c r="P349" s="198">
        <f>SUM(P350:P382)</f>
        <v>0</v>
      </c>
      <c r="Q349" s="197"/>
      <c r="R349" s="198">
        <f>SUM(R350:R382)</f>
        <v>13.570858620000003</v>
      </c>
      <c r="S349" s="197"/>
      <c r="T349" s="199">
        <f>SUM(T350:T382)</f>
        <v>0</v>
      </c>
      <c r="AR349" s="200" t="s">
        <v>83</v>
      </c>
      <c r="AT349" s="201" t="s">
        <v>74</v>
      </c>
      <c r="AU349" s="201" t="s">
        <v>83</v>
      </c>
      <c r="AY349" s="200" t="s">
        <v>153</v>
      </c>
      <c r="BK349" s="202">
        <f>SUM(BK350:BK382)</f>
        <v>0</v>
      </c>
    </row>
    <row r="350" spans="1:65" s="2" customFormat="1" ht="44.25" customHeight="1">
      <c r="A350" s="35"/>
      <c r="B350" s="36"/>
      <c r="C350" s="205" t="s">
        <v>617</v>
      </c>
      <c r="D350" s="205" t="s">
        <v>156</v>
      </c>
      <c r="E350" s="206" t="s">
        <v>1786</v>
      </c>
      <c r="F350" s="207" t="s">
        <v>1787</v>
      </c>
      <c r="G350" s="208" t="s">
        <v>276</v>
      </c>
      <c r="H350" s="209">
        <v>29.65</v>
      </c>
      <c r="I350" s="210"/>
      <c r="J350" s="211">
        <f>ROUND(I350*H350,2)</f>
        <v>0</v>
      </c>
      <c r="K350" s="212"/>
      <c r="L350" s="40"/>
      <c r="M350" s="213" t="s">
        <v>1</v>
      </c>
      <c r="N350" s="214" t="s">
        <v>40</v>
      </c>
      <c r="O350" s="72"/>
      <c r="P350" s="215">
        <f>O350*H350</f>
        <v>0</v>
      </c>
      <c r="Q350" s="215">
        <v>0.0719</v>
      </c>
      <c r="R350" s="215">
        <f>Q350*H350</f>
        <v>2.131835</v>
      </c>
      <c r="S350" s="215">
        <v>0</v>
      </c>
      <c r="T350" s="216">
        <f>S350*H350</f>
        <v>0</v>
      </c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R350" s="217" t="s">
        <v>160</v>
      </c>
      <c r="AT350" s="217" t="s">
        <v>156</v>
      </c>
      <c r="AU350" s="217" t="s">
        <v>85</v>
      </c>
      <c r="AY350" s="18" t="s">
        <v>153</v>
      </c>
      <c r="BE350" s="218">
        <f>IF(N350="základní",J350,0)</f>
        <v>0</v>
      </c>
      <c r="BF350" s="218">
        <f>IF(N350="snížená",J350,0)</f>
        <v>0</v>
      </c>
      <c r="BG350" s="218">
        <f>IF(N350="zákl. přenesená",J350,0)</f>
        <v>0</v>
      </c>
      <c r="BH350" s="218">
        <f>IF(N350="sníž. přenesená",J350,0)</f>
        <v>0</v>
      </c>
      <c r="BI350" s="218">
        <f>IF(N350="nulová",J350,0)</f>
        <v>0</v>
      </c>
      <c r="BJ350" s="18" t="s">
        <v>83</v>
      </c>
      <c r="BK350" s="218">
        <f>ROUND(I350*H350,2)</f>
        <v>0</v>
      </c>
      <c r="BL350" s="18" t="s">
        <v>160</v>
      </c>
      <c r="BM350" s="217" t="s">
        <v>1788</v>
      </c>
    </row>
    <row r="351" spans="2:51" s="13" customFormat="1" ht="12">
      <c r="B351" s="219"/>
      <c r="C351" s="220"/>
      <c r="D351" s="221" t="s">
        <v>162</v>
      </c>
      <c r="E351" s="222" t="s">
        <v>1</v>
      </c>
      <c r="F351" s="223" t="s">
        <v>1581</v>
      </c>
      <c r="G351" s="220"/>
      <c r="H351" s="222" t="s">
        <v>1</v>
      </c>
      <c r="I351" s="224"/>
      <c r="J351" s="220"/>
      <c r="K351" s="220"/>
      <c r="L351" s="225"/>
      <c r="M351" s="226"/>
      <c r="N351" s="227"/>
      <c r="O351" s="227"/>
      <c r="P351" s="227"/>
      <c r="Q351" s="227"/>
      <c r="R351" s="227"/>
      <c r="S351" s="227"/>
      <c r="T351" s="228"/>
      <c r="AT351" s="229" t="s">
        <v>162</v>
      </c>
      <c r="AU351" s="229" t="s">
        <v>85</v>
      </c>
      <c r="AV351" s="13" t="s">
        <v>83</v>
      </c>
      <c r="AW351" s="13" t="s">
        <v>31</v>
      </c>
      <c r="AX351" s="13" t="s">
        <v>75</v>
      </c>
      <c r="AY351" s="229" t="s">
        <v>153</v>
      </c>
    </row>
    <row r="352" spans="2:51" s="14" customFormat="1" ht="12">
      <c r="B352" s="230"/>
      <c r="C352" s="231"/>
      <c r="D352" s="221" t="s">
        <v>162</v>
      </c>
      <c r="E352" s="232" t="s">
        <v>1</v>
      </c>
      <c r="F352" s="233" t="s">
        <v>1582</v>
      </c>
      <c r="G352" s="231"/>
      <c r="H352" s="234">
        <v>11.2</v>
      </c>
      <c r="I352" s="235"/>
      <c r="J352" s="231"/>
      <c r="K352" s="231"/>
      <c r="L352" s="236"/>
      <c r="M352" s="237"/>
      <c r="N352" s="238"/>
      <c r="O352" s="238"/>
      <c r="P352" s="238"/>
      <c r="Q352" s="238"/>
      <c r="R352" s="238"/>
      <c r="S352" s="238"/>
      <c r="T352" s="239"/>
      <c r="AT352" s="240" t="s">
        <v>162</v>
      </c>
      <c r="AU352" s="240" t="s">
        <v>85</v>
      </c>
      <c r="AV352" s="14" t="s">
        <v>85</v>
      </c>
      <c r="AW352" s="14" t="s">
        <v>31</v>
      </c>
      <c r="AX352" s="14" t="s">
        <v>75</v>
      </c>
      <c r="AY352" s="240" t="s">
        <v>153</v>
      </c>
    </row>
    <row r="353" spans="2:51" s="16" customFormat="1" ht="12">
      <c r="B353" s="252"/>
      <c r="C353" s="253"/>
      <c r="D353" s="221" t="s">
        <v>162</v>
      </c>
      <c r="E353" s="254" t="s">
        <v>1</v>
      </c>
      <c r="F353" s="255" t="s">
        <v>286</v>
      </c>
      <c r="G353" s="253"/>
      <c r="H353" s="256">
        <v>11.2</v>
      </c>
      <c r="I353" s="257"/>
      <c r="J353" s="253"/>
      <c r="K353" s="253"/>
      <c r="L353" s="258"/>
      <c r="M353" s="259"/>
      <c r="N353" s="260"/>
      <c r="O353" s="260"/>
      <c r="P353" s="260"/>
      <c r="Q353" s="260"/>
      <c r="R353" s="260"/>
      <c r="S353" s="260"/>
      <c r="T353" s="261"/>
      <c r="AT353" s="262" t="s">
        <v>162</v>
      </c>
      <c r="AU353" s="262" t="s">
        <v>85</v>
      </c>
      <c r="AV353" s="16" t="s">
        <v>154</v>
      </c>
      <c r="AW353" s="16" t="s">
        <v>31</v>
      </c>
      <c r="AX353" s="16" t="s">
        <v>75</v>
      </c>
      <c r="AY353" s="262" t="s">
        <v>153</v>
      </c>
    </row>
    <row r="354" spans="2:51" s="13" customFormat="1" ht="12">
      <c r="B354" s="219"/>
      <c r="C354" s="220"/>
      <c r="D354" s="221" t="s">
        <v>162</v>
      </c>
      <c r="E354" s="222" t="s">
        <v>1</v>
      </c>
      <c r="F354" s="223" t="s">
        <v>1583</v>
      </c>
      <c r="G354" s="220"/>
      <c r="H354" s="222" t="s">
        <v>1</v>
      </c>
      <c r="I354" s="224"/>
      <c r="J354" s="220"/>
      <c r="K354" s="220"/>
      <c r="L354" s="225"/>
      <c r="M354" s="226"/>
      <c r="N354" s="227"/>
      <c r="O354" s="227"/>
      <c r="P354" s="227"/>
      <c r="Q354" s="227"/>
      <c r="R354" s="227"/>
      <c r="S354" s="227"/>
      <c r="T354" s="228"/>
      <c r="AT354" s="229" t="s">
        <v>162</v>
      </c>
      <c r="AU354" s="229" t="s">
        <v>85</v>
      </c>
      <c r="AV354" s="13" t="s">
        <v>83</v>
      </c>
      <c r="AW354" s="13" t="s">
        <v>31</v>
      </c>
      <c r="AX354" s="13" t="s">
        <v>75</v>
      </c>
      <c r="AY354" s="229" t="s">
        <v>153</v>
      </c>
    </row>
    <row r="355" spans="2:51" s="14" customFormat="1" ht="12">
      <c r="B355" s="230"/>
      <c r="C355" s="231"/>
      <c r="D355" s="221" t="s">
        <v>162</v>
      </c>
      <c r="E355" s="232" t="s">
        <v>1</v>
      </c>
      <c r="F355" s="233" t="s">
        <v>1584</v>
      </c>
      <c r="G355" s="231"/>
      <c r="H355" s="234">
        <v>18.45</v>
      </c>
      <c r="I355" s="235"/>
      <c r="J355" s="231"/>
      <c r="K355" s="231"/>
      <c r="L355" s="236"/>
      <c r="M355" s="237"/>
      <c r="N355" s="238"/>
      <c r="O355" s="238"/>
      <c r="P355" s="238"/>
      <c r="Q355" s="238"/>
      <c r="R355" s="238"/>
      <c r="S355" s="238"/>
      <c r="T355" s="239"/>
      <c r="AT355" s="240" t="s">
        <v>162</v>
      </c>
      <c r="AU355" s="240" t="s">
        <v>85</v>
      </c>
      <c r="AV355" s="14" t="s">
        <v>85</v>
      </c>
      <c r="AW355" s="14" t="s">
        <v>31</v>
      </c>
      <c r="AX355" s="14" t="s">
        <v>75</v>
      </c>
      <c r="AY355" s="240" t="s">
        <v>153</v>
      </c>
    </row>
    <row r="356" spans="2:51" s="16" customFormat="1" ht="12">
      <c r="B356" s="252"/>
      <c r="C356" s="253"/>
      <c r="D356" s="221" t="s">
        <v>162</v>
      </c>
      <c r="E356" s="254" t="s">
        <v>1</v>
      </c>
      <c r="F356" s="255" t="s">
        <v>286</v>
      </c>
      <c r="G356" s="253"/>
      <c r="H356" s="256">
        <v>18.45</v>
      </c>
      <c r="I356" s="257"/>
      <c r="J356" s="253"/>
      <c r="K356" s="253"/>
      <c r="L356" s="258"/>
      <c r="M356" s="259"/>
      <c r="N356" s="260"/>
      <c r="O356" s="260"/>
      <c r="P356" s="260"/>
      <c r="Q356" s="260"/>
      <c r="R356" s="260"/>
      <c r="S356" s="260"/>
      <c r="T356" s="261"/>
      <c r="AT356" s="262" t="s">
        <v>162</v>
      </c>
      <c r="AU356" s="262" t="s">
        <v>85</v>
      </c>
      <c r="AV356" s="16" t="s">
        <v>154</v>
      </c>
      <c r="AW356" s="16" t="s">
        <v>31</v>
      </c>
      <c r="AX356" s="16" t="s">
        <v>75</v>
      </c>
      <c r="AY356" s="262" t="s">
        <v>153</v>
      </c>
    </row>
    <row r="357" spans="2:51" s="15" customFormat="1" ht="12">
      <c r="B357" s="241"/>
      <c r="C357" s="242"/>
      <c r="D357" s="221" t="s">
        <v>162</v>
      </c>
      <c r="E357" s="243" t="s">
        <v>1</v>
      </c>
      <c r="F357" s="244" t="s">
        <v>169</v>
      </c>
      <c r="G357" s="242"/>
      <c r="H357" s="245">
        <v>29.65</v>
      </c>
      <c r="I357" s="246"/>
      <c r="J357" s="242"/>
      <c r="K357" s="242"/>
      <c r="L357" s="247"/>
      <c r="M357" s="248"/>
      <c r="N357" s="249"/>
      <c r="O357" s="249"/>
      <c r="P357" s="249"/>
      <c r="Q357" s="249"/>
      <c r="R357" s="249"/>
      <c r="S357" s="249"/>
      <c r="T357" s="250"/>
      <c r="AT357" s="251" t="s">
        <v>162</v>
      </c>
      <c r="AU357" s="251" t="s">
        <v>85</v>
      </c>
      <c r="AV357" s="15" t="s">
        <v>160</v>
      </c>
      <c r="AW357" s="15" t="s">
        <v>31</v>
      </c>
      <c r="AX357" s="15" t="s">
        <v>83</v>
      </c>
      <c r="AY357" s="251" t="s">
        <v>153</v>
      </c>
    </row>
    <row r="358" spans="1:65" s="2" customFormat="1" ht="44.25" customHeight="1">
      <c r="A358" s="35"/>
      <c r="B358" s="36"/>
      <c r="C358" s="205" t="s">
        <v>623</v>
      </c>
      <c r="D358" s="205" t="s">
        <v>156</v>
      </c>
      <c r="E358" s="206" t="s">
        <v>1789</v>
      </c>
      <c r="F358" s="207" t="s">
        <v>1790</v>
      </c>
      <c r="G358" s="208" t="s">
        <v>276</v>
      </c>
      <c r="H358" s="209">
        <v>18.45</v>
      </c>
      <c r="I358" s="210"/>
      <c r="J358" s="211">
        <f>ROUND(I358*H358,2)</f>
        <v>0</v>
      </c>
      <c r="K358" s="212"/>
      <c r="L358" s="40"/>
      <c r="M358" s="213" t="s">
        <v>1</v>
      </c>
      <c r="N358" s="214" t="s">
        <v>40</v>
      </c>
      <c r="O358" s="72"/>
      <c r="P358" s="215">
        <f>O358*H358</f>
        <v>0</v>
      </c>
      <c r="Q358" s="215">
        <v>0.1554</v>
      </c>
      <c r="R358" s="215">
        <f>Q358*H358</f>
        <v>2.86713</v>
      </c>
      <c r="S358" s="215">
        <v>0</v>
      </c>
      <c r="T358" s="216">
        <f>S358*H358</f>
        <v>0</v>
      </c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R358" s="217" t="s">
        <v>160</v>
      </c>
      <c r="AT358" s="217" t="s">
        <v>156</v>
      </c>
      <c r="AU358" s="217" t="s">
        <v>85</v>
      </c>
      <c r="AY358" s="18" t="s">
        <v>153</v>
      </c>
      <c r="BE358" s="218">
        <f>IF(N358="základní",J358,0)</f>
        <v>0</v>
      </c>
      <c r="BF358" s="218">
        <f>IF(N358="snížená",J358,0)</f>
        <v>0</v>
      </c>
      <c r="BG358" s="218">
        <f>IF(N358="zákl. přenesená",J358,0)</f>
        <v>0</v>
      </c>
      <c r="BH358" s="218">
        <f>IF(N358="sníž. přenesená",J358,0)</f>
        <v>0</v>
      </c>
      <c r="BI358" s="218">
        <f>IF(N358="nulová",J358,0)</f>
        <v>0</v>
      </c>
      <c r="BJ358" s="18" t="s">
        <v>83</v>
      </c>
      <c r="BK358" s="218">
        <f>ROUND(I358*H358,2)</f>
        <v>0</v>
      </c>
      <c r="BL358" s="18" t="s">
        <v>160</v>
      </c>
      <c r="BM358" s="217" t="s">
        <v>1791</v>
      </c>
    </row>
    <row r="359" spans="2:51" s="13" customFormat="1" ht="12">
      <c r="B359" s="219"/>
      <c r="C359" s="220"/>
      <c r="D359" s="221" t="s">
        <v>162</v>
      </c>
      <c r="E359" s="222" t="s">
        <v>1</v>
      </c>
      <c r="F359" s="223" t="s">
        <v>1792</v>
      </c>
      <c r="G359" s="220"/>
      <c r="H359" s="222" t="s">
        <v>1</v>
      </c>
      <c r="I359" s="224"/>
      <c r="J359" s="220"/>
      <c r="K359" s="220"/>
      <c r="L359" s="225"/>
      <c r="M359" s="226"/>
      <c r="N359" s="227"/>
      <c r="O359" s="227"/>
      <c r="P359" s="227"/>
      <c r="Q359" s="227"/>
      <c r="R359" s="227"/>
      <c r="S359" s="227"/>
      <c r="T359" s="228"/>
      <c r="AT359" s="229" t="s">
        <v>162</v>
      </c>
      <c r="AU359" s="229" t="s">
        <v>85</v>
      </c>
      <c r="AV359" s="13" t="s">
        <v>83</v>
      </c>
      <c r="AW359" s="13" t="s">
        <v>31</v>
      </c>
      <c r="AX359" s="13" t="s">
        <v>75</v>
      </c>
      <c r="AY359" s="229" t="s">
        <v>153</v>
      </c>
    </row>
    <row r="360" spans="2:51" s="14" customFormat="1" ht="12">
      <c r="B360" s="230"/>
      <c r="C360" s="231"/>
      <c r="D360" s="221" t="s">
        <v>162</v>
      </c>
      <c r="E360" s="232" t="s">
        <v>1</v>
      </c>
      <c r="F360" s="233" t="s">
        <v>1571</v>
      </c>
      <c r="G360" s="231"/>
      <c r="H360" s="234">
        <v>18.45</v>
      </c>
      <c r="I360" s="235"/>
      <c r="J360" s="231"/>
      <c r="K360" s="231"/>
      <c r="L360" s="236"/>
      <c r="M360" s="237"/>
      <c r="N360" s="238"/>
      <c r="O360" s="238"/>
      <c r="P360" s="238"/>
      <c r="Q360" s="238"/>
      <c r="R360" s="238"/>
      <c r="S360" s="238"/>
      <c r="T360" s="239"/>
      <c r="AT360" s="240" t="s">
        <v>162</v>
      </c>
      <c r="AU360" s="240" t="s">
        <v>85</v>
      </c>
      <c r="AV360" s="14" t="s">
        <v>85</v>
      </c>
      <c r="AW360" s="14" t="s">
        <v>31</v>
      </c>
      <c r="AX360" s="14" t="s">
        <v>83</v>
      </c>
      <c r="AY360" s="240" t="s">
        <v>153</v>
      </c>
    </row>
    <row r="361" spans="1:65" s="2" customFormat="1" ht="16.5" customHeight="1">
      <c r="A361" s="35"/>
      <c r="B361" s="36"/>
      <c r="C361" s="263" t="s">
        <v>630</v>
      </c>
      <c r="D361" s="263" t="s">
        <v>304</v>
      </c>
      <c r="E361" s="264" t="s">
        <v>1793</v>
      </c>
      <c r="F361" s="265" t="s">
        <v>1794</v>
      </c>
      <c r="G361" s="266" t="s">
        <v>276</v>
      </c>
      <c r="H361" s="267">
        <v>18.635</v>
      </c>
      <c r="I361" s="268"/>
      <c r="J361" s="269">
        <f>ROUND(I361*H361,2)</f>
        <v>0</v>
      </c>
      <c r="K361" s="270"/>
      <c r="L361" s="271"/>
      <c r="M361" s="272" t="s">
        <v>1</v>
      </c>
      <c r="N361" s="273" t="s">
        <v>40</v>
      </c>
      <c r="O361" s="72"/>
      <c r="P361" s="215">
        <f>O361*H361</f>
        <v>0</v>
      </c>
      <c r="Q361" s="215">
        <v>0.102</v>
      </c>
      <c r="R361" s="215">
        <f>Q361*H361</f>
        <v>1.90077</v>
      </c>
      <c r="S361" s="215">
        <v>0</v>
      </c>
      <c r="T361" s="216">
        <f>S361*H361</f>
        <v>0</v>
      </c>
      <c r="U361" s="35"/>
      <c r="V361" s="35"/>
      <c r="W361" s="35"/>
      <c r="X361" s="35"/>
      <c r="Y361" s="35"/>
      <c r="Z361" s="35"/>
      <c r="AA361" s="35"/>
      <c r="AB361" s="35"/>
      <c r="AC361" s="35"/>
      <c r="AD361" s="35"/>
      <c r="AE361" s="35"/>
      <c r="AR361" s="217" t="s">
        <v>221</v>
      </c>
      <c r="AT361" s="217" t="s">
        <v>304</v>
      </c>
      <c r="AU361" s="217" t="s">
        <v>85</v>
      </c>
      <c r="AY361" s="18" t="s">
        <v>153</v>
      </c>
      <c r="BE361" s="218">
        <f>IF(N361="základní",J361,0)</f>
        <v>0</v>
      </c>
      <c r="BF361" s="218">
        <f>IF(N361="snížená",J361,0)</f>
        <v>0</v>
      </c>
      <c r="BG361" s="218">
        <f>IF(N361="zákl. přenesená",J361,0)</f>
        <v>0</v>
      </c>
      <c r="BH361" s="218">
        <f>IF(N361="sníž. přenesená",J361,0)</f>
        <v>0</v>
      </c>
      <c r="BI361" s="218">
        <f>IF(N361="nulová",J361,0)</f>
        <v>0</v>
      </c>
      <c r="BJ361" s="18" t="s">
        <v>83</v>
      </c>
      <c r="BK361" s="218">
        <f>ROUND(I361*H361,2)</f>
        <v>0</v>
      </c>
      <c r="BL361" s="18" t="s">
        <v>160</v>
      </c>
      <c r="BM361" s="217" t="s">
        <v>1795</v>
      </c>
    </row>
    <row r="362" spans="2:51" s="14" customFormat="1" ht="12">
      <c r="B362" s="230"/>
      <c r="C362" s="231"/>
      <c r="D362" s="221" t="s">
        <v>162</v>
      </c>
      <c r="E362" s="231"/>
      <c r="F362" s="233" t="s">
        <v>1796</v>
      </c>
      <c r="G362" s="231"/>
      <c r="H362" s="234">
        <v>18.635</v>
      </c>
      <c r="I362" s="235"/>
      <c r="J362" s="231"/>
      <c r="K362" s="231"/>
      <c r="L362" s="236"/>
      <c r="M362" s="237"/>
      <c r="N362" s="238"/>
      <c r="O362" s="238"/>
      <c r="P362" s="238"/>
      <c r="Q362" s="238"/>
      <c r="R362" s="238"/>
      <c r="S362" s="238"/>
      <c r="T362" s="239"/>
      <c r="AT362" s="240" t="s">
        <v>162</v>
      </c>
      <c r="AU362" s="240" t="s">
        <v>85</v>
      </c>
      <c r="AV362" s="14" t="s">
        <v>85</v>
      </c>
      <c r="AW362" s="14" t="s">
        <v>4</v>
      </c>
      <c r="AX362" s="14" t="s">
        <v>83</v>
      </c>
      <c r="AY362" s="240" t="s">
        <v>153</v>
      </c>
    </row>
    <row r="363" spans="1:65" s="2" customFormat="1" ht="44.25" customHeight="1">
      <c r="A363" s="35"/>
      <c r="B363" s="36"/>
      <c r="C363" s="205" t="s">
        <v>636</v>
      </c>
      <c r="D363" s="205" t="s">
        <v>156</v>
      </c>
      <c r="E363" s="206" t="s">
        <v>1797</v>
      </c>
      <c r="F363" s="207" t="s">
        <v>1798</v>
      </c>
      <c r="G363" s="208" t="s">
        <v>276</v>
      </c>
      <c r="H363" s="209">
        <v>18.35</v>
      </c>
      <c r="I363" s="210"/>
      <c r="J363" s="211">
        <f>ROUND(I363*H363,2)</f>
        <v>0</v>
      </c>
      <c r="K363" s="212"/>
      <c r="L363" s="40"/>
      <c r="M363" s="213" t="s">
        <v>1</v>
      </c>
      <c r="N363" s="214" t="s">
        <v>40</v>
      </c>
      <c r="O363" s="72"/>
      <c r="P363" s="215">
        <f>O363*H363</f>
        <v>0</v>
      </c>
      <c r="Q363" s="215">
        <v>0.1295</v>
      </c>
      <c r="R363" s="215">
        <f>Q363*H363</f>
        <v>2.3763250000000005</v>
      </c>
      <c r="S363" s="215">
        <v>0</v>
      </c>
      <c r="T363" s="216">
        <f>S363*H363</f>
        <v>0</v>
      </c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R363" s="217" t="s">
        <v>160</v>
      </c>
      <c r="AT363" s="217" t="s">
        <v>156</v>
      </c>
      <c r="AU363" s="217" t="s">
        <v>85</v>
      </c>
      <c r="AY363" s="18" t="s">
        <v>153</v>
      </c>
      <c r="BE363" s="218">
        <f>IF(N363="základní",J363,0)</f>
        <v>0</v>
      </c>
      <c r="BF363" s="218">
        <f>IF(N363="snížená",J363,0)</f>
        <v>0</v>
      </c>
      <c r="BG363" s="218">
        <f>IF(N363="zákl. přenesená",J363,0)</f>
        <v>0</v>
      </c>
      <c r="BH363" s="218">
        <f>IF(N363="sníž. přenesená",J363,0)</f>
        <v>0</v>
      </c>
      <c r="BI363" s="218">
        <f>IF(N363="nulová",J363,0)</f>
        <v>0</v>
      </c>
      <c r="BJ363" s="18" t="s">
        <v>83</v>
      </c>
      <c r="BK363" s="218">
        <f>ROUND(I363*H363,2)</f>
        <v>0</v>
      </c>
      <c r="BL363" s="18" t="s">
        <v>160</v>
      </c>
      <c r="BM363" s="217" t="s">
        <v>1799</v>
      </c>
    </row>
    <row r="364" spans="2:51" s="13" customFormat="1" ht="12">
      <c r="B364" s="219"/>
      <c r="C364" s="220"/>
      <c r="D364" s="221" t="s">
        <v>162</v>
      </c>
      <c r="E364" s="222" t="s">
        <v>1</v>
      </c>
      <c r="F364" s="223" t="s">
        <v>1800</v>
      </c>
      <c r="G364" s="220"/>
      <c r="H364" s="222" t="s">
        <v>1</v>
      </c>
      <c r="I364" s="224"/>
      <c r="J364" s="220"/>
      <c r="K364" s="220"/>
      <c r="L364" s="225"/>
      <c r="M364" s="226"/>
      <c r="N364" s="227"/>
      <c r="O364" s="227"/>
      <c r="P364" s="227"/>
      <c r="Q364" s="227"/>
      <c r="R364" s="227"/>
      <c r="S364" s="227"/>
      <c r="T364" s="228"/>
      <c r="AT364" s="229" t="s">
        <v>162</v>
      </c>
      <c r="AU364" s="229" t="s">
        <v>85</v>
      </c>
      <c r="AV364" s="13" t="s">
        <v>83</v>
      </c>
      <c r="AW364" s="13" t="s">
        <v>31</v>
      </c>
      <c r="AX364" s="13" t="s">
        <v>75</v>
      </c>
      <c r="AY364" s="229" t="s">
        <v>153</v>
      </c>
    </row>
    <row r="365" spans="2:51" s="14" customFormat="1" ht="12">
      <c r="B365" s="230"/>
      <c r="C365" s="231"/>
      <c r="D365" s="221" t="s">
        <v>162</v>
      </c>
      <c r="E365" s="232" t="s">
        <v>1</v>
      </c>
      <c r="F365" s="233" t="s">
        <v>1573</v>
      </c>
      <c r="G365" s="231"/>
      <c r="H365" s="234">
        <v>4</v>
      </c>
      <c r="I365" s="235"/>
      <c r="J365" s="231"/>
      <c r="K365" s="231"/>
      <c r="L365" s="236"/>
      <c r="M365" s="237"/>
      <c r="N365" s="238"/>
      <c r="O365" s="238"/>
      <c r="P365" s="238"/>
      <c r="Q365" s="238"/>
      <c r="R365" s="238"/>
      <c r="S365" s="238"/>
      <c r="T365" s="239"/>
      <c r="AT365" s="240" t="s">
        <v>162</v>
      </c>
      <c r="AU365" s="240" t="s">
        <v>85</v>
      </c>
      <c r="AV365" s="14" t="s">
        <v>85</v>
      </c>
      <c r="AW365" s="14" t="s">
        <v>31</v>
      </c>
      <c r="AX365" s="14" t="s">
        <v>75</v>
      </c>
      <c r="AY365" s="240" t="s">
        <v>153</v>
      </c>
    </row>
    <row r="366" spans="2:51" s="13" customFormat="1" ht="12">
      <c r="B366" s="219"/>
      <c r="C366" s="220"/>
      <c r="D366" s="221" t="s">
        <v>162</v>
      </c>
      <c r="E366" s="222" t="s">
        <v>1</v>
      </c>
      <c r="F366" s="223" t="s">
        <v>1801</v>
      </c>
      <c r="G366" s="220"/>
      <c r="H366" s="222" t="s">
        <v>1</v>
      </c>
      <c r="I366" s="224"/>
      <c r="J366" s="220"/>
      <c r="K366" s="220"/>
      <c r="L366" s="225"/>
      <c r="M366" s="226"/>
      <c r="N366" s="227"/>
      <c r="O366" s="227"/>
      <c r="P366" s="227"/>
      <c r="Q366" s="227"/>
      <c r="R366" s="227"/>
      <c r="S366" s="227"/>
      <c r="T366" s="228"/>
      <c r="AT366" s="229" t="s">
        <v>162</v>
      </c>
      <c r="AU366" s="229" t="s">
        <v>85</v>
      </c>
      <c r="AV366" s="13" t="s">
        <v>83</v>
      </c>
      <c r="AW366" s="13" t="s">
        <v>31</v>
      </c>
      <c r="AX366" s="13" t="s">
        <v>75</v>
      </c>
      <c r="AY366" s="229" t="s">
        <v>153</v>
      </c>
    </row>
    <row r="367" spans="2:51" s="14" customFormat="1" ht="12">
      <c r="B367" s="230"/>
      <c r="C367" s="231"/>
      <c r="D367" s="221" t="s">
        <v>162</v>
      </c>
      <c r="E367" s="232" t="s">
        <v>1</v>
      </c>
      <c r="F367" s="233" t="s">
        <v>1802</v>
      </c>
      <c r="G367" s="231"/>
      <c r="H367" s="234">
        <v>3.1</v>
      </c>
      <c r="I367" s="235"/>
      <c r="J367" s="231"/>
      <c r="K367" s="231"/>
      <c r="L367" s="236"/>
      <c r="M367" s="237"/>
      <c r="N367" s="238"/>
      <c r="O367" s="238"/>
      <c r="P367" s="238"/>
      <c r="Q367" s="238"/>
      <c r="R367" s="238"/>
      <c r="S367" s="238"/>
      <c r="T367" s="239"/>
      <c r="AT367" s="240" t="s">
        <v>162</v>
      </c>
      <c r="AU367" s="240" t="s">
        <v>85</v>
      </c>
      <c r="AV367" s="14" t="s">
        <v>85</v>
      </c>
      <c r="AW367" s="14" t="s">
        <v>31</v>
      </c>
      <c r="AX367" s="14" t="s">
        <v>75</v>
      </c>
      <c r="AY367" s="240" t="s">
        <v>153</v>
      </c>
    </row>
    <row r="368" spans="2:51" s="13" customFormat="1" ht="12">
      <c r="B368" s="219"/>
      <c r="C368" s="220"/>
      <c r="D368" s="221" t="s">
        <v>162</v>
      </c>
      <c r="E368" s="222" t="s">
        <v>1</v>
      </c>
      <c r="F368" s="223" t="s">
        <v>1803</v>
      </c>
      <c r="G368" s="220"/>
      <c r="H368" s="222" t="s">
        <v>1</v>
      </c>
      <c r="I368" s="224"/>
      <c r="J368" s="220"/>
      <c r="K368" s="220"/>
      <c r="L368" s="225"/>
      <c r="M368" s="226"/>
      <c r="N368" s="227"/>
      <c r="O368" s="227"/>
      <c r="P368" s="227"/>
      <c r="Q368" s="227"/>
      <c r="R368" s="227"/>
      <c r="S368" s="227"/>
      <c r="T368" s="228"/>
      <c r="AT368" s="229" t="s">
        <v>162</v>
      </c>
      <c r="AU368" s="229" t="s">
        <v>85</v>
      </c>
      <c r="AV368" s="13" t="s">
        <v>83</v>
      </c>
      <c r="AW368" s="13" t="s">
        <v>31</v>
      </c>
      <c r="AX368" s="13" t="s">
        <v>75</v>
      </c>
      <c r="AY368" s="229" t="s">
        <v>153</v>
      </c>
    </row>
    <row r="369" spans="2:51" s="14" customFormat="1" ht="12">
      <c r="B369" s="230"/>
      <c r="C369" s="231"/>
      <c r="D369" s="221" t="s">
        <v>162</v>
      </c>
      <c r="E369" s="232" t="s">
        <v>1</v>
      </c>
      <c r="F369" s="233" t="s">
        <v>1804</v>
      </c>
      <c r="G369" s="231"/>
      <c r="H369" s="234">
        <v>11.25</v>
      </c>
      <c r="I369" s="235"/>
      <c r="J369" s="231"/>
      <c r="K369" s="231"/>
      <c r="L369" s="236"/>
      <c r="M369" s="237"/>
      <c r="N369" s="238"/>
      <c r="O369" s="238"/>
      <c r="P369" s="238"/>
      <c r="Q369" s="238"/>
      <c r="R369" s="238"/>
      <c r="S369" s="238"/>
      <c r="T369" s="239"/>
      <c r="AT369" s="240" t="s">
        <v>162</v>
      </c>
      <c r="AU369" s="240" t="s">
        <v>85</v>
      </c>
      <c r="AV369" s="14" t="s">
        <v>85</v>
      </c>
      <c r="AW369" s="14" t="s">
        <v>31</v>
      </c>
      <c r="AX369" s="14" t="s">
        <v>75</v>
      </c>
      <c r="AY369" s="240" t="s">
        <v>153</v>
      </c>
    </row>
    <row r="370" spans="2:51" s="15" customFormat="1" ht="12">
      <c r="B370" s="241"/>
      <c r="C370" s="242"/>
      <c r="D370" s="221" t="s">
        <v>162</v>
      </c>
      <c r="E370" s="243" t="s">
        <v>1</v>
      </c>
      <c r="F370" s="244" t="s">
        <v>169</v>
      </c>
      <c r="G370" s="242"/>
      <c r="H370" s="245">
        <v>18.35</v>
      </c>
      <c r="I370" s="246"/>
      <c r="J370" s="242"/>
      <c r="K370" s="242"/>
      <c r="L370" s="247"/>
      <c r="M370" s="248"/>
      <c r="N370" s="249"/>
      <c r="O370" s="249"/>
      <c r="P370" s="249"/>
      <c r="Q370" s="249"/>
      <c r="R370" s="249"/>
      <c r="S370" s="249"/>
      <c r="T370" s="250"/>
      <c r="AT370" s="251" t="s">
        <v>162</v>
      </c>
      <c r="AU370" s="251" t="s">
        <v>85</v>
      </c>
      <c r="AV370" s="15" t="s">
        <v>160</v>
      </c>
      <c r="AW370" s="15" t="s">
        <v>31</v>
      </c>
      <c r="AX370" s="15" t="s">
        <v>83</v>
      </c>
      <c r="AY370" s="251" t="s">
        <v>153</v>
      </c>
    </row>
    <row r="371" spans="1:65" s="2" customFormat="1" ht="16.5" customHeight="1">
      <c r="A371" s="35"/>
      <c r="B371" s="36"/>
      <c r="C371" s="263" t="s">
        <v>644</v>
      </c>
      <c r="D371" s="263" t="s">
        <v>304</v>
      </c>
      <c r="E371" s="264" t="s">
        <v>1805</v>
      </c>
      <c r="F371" s="265" t="s">
        <v>1806</v>
      </c>
      <c r="G371" s="266" t="s">
        <v>276</v>
      </c>
      <c r="H371" s="267">
        <v>4.04</v>
      </c>
      <c r="I371" s="268"/>
      <c r="J371" s="269">
        <f>ROUND(I371*H371,2)</f>
        <v>0</v>
      </c>
      <c r="K371" s="270"/>
      <c r="L371" s="271"/>
      <c r="M371" s="272" t="s">
        <v>1</v>
      </c>
      <c r="N371" s="273" t="s">
        <v>40</v>
      </c>
      <c r="O371" s="72"/>
      <c r="P371" s="215">
        <f>O371*H371</f>
        <v>0</v>
      </c>
      <c r="Q371" s="215">
        <v>0.045</v>
      </c>
      <c r="R371" s="215">
        <f>Q371*H371</f>
        <v>0.1818</v>
      </c>
      <c r="S371" s="215">
        <v>0</v>
      </c>
      <c r="T371" s="216">
        <f>S371*H371</f>
        <v>0</v>
      </c>
      <c r="U371" s="35"/>
      <c r="V371" s="35"/>
      <c r="W371" s="35"/>
      <c r="X371" s="35"/>
      <c r="Y371" s="35"/>
      <c r="Z371" s="35"/>
      <c r="AA371" s="35"/>
      <c r="AB371" s="35"/>
      <c r="AC371" s="35"/>
      <c r="AD371" s="35"/>
      <c r="AE371" s="35"/>
      <c r="AR371" s="217" t="s">
        <v>221</v>
      </c>
      <c r="AT371" s="217" t="s">
        <v>304</v>
      </c>
      <c r="AU371" s="217" t="s">
        <v>85</v>
      </c>
      <c r="AY371" s="18" t="s">
        <v>153</v>
      </c>
      <c r="BE371" s="218">
        <f>IF(N371="základní",J371,0)</f>
        <v>0</v>
      </c>
      <c r="BF371" s="218">
        <f>IF(N371="snížená",J371,0)</f>
        <v>0</v>
      </c>
      <c r="BG371" s="218">
        <f>IF(N371="zákl. přenesená",J371,0)</f>
        <v>0</v>
      </c>
      <c r="BH371" s="218">
        <f>IF(N371="sníž. přenesená",J371,0)</f>
        <v>0</v>
      </c>
      <c r="BI371" s="218">
        <f>IF(N371="nulová",J371,0)</f>
        <v>0</v>
      </c>
      <c r="BJ371" s="18" t="s">
        <v>83</v>
      </c>
      <c r="BK371" s="218">
        <f>ROUND(I371*H371,2)</f>
        <v>0</v>
      </c>
      <c r="BL371" s="18" t="s">
        <v>160</v>
      </c>
      <c r="BM371" s="217" t="s">
        <v>1807</v>
      </c>
    </row>
    <row r="372" spans="2:51" s="14" customFormat="1" ht="12">
      <c r="B372" s="230"/>
      <c r="C372" s="231"/>
      <c r="D372" s="221" t="s">
        <v>162</v>
      </c>
      <c r="E372" s="231"/>
      <c r="F372" s="233" t="s">
        <v>1808</v>
      </c>
      <c r="G372" s="231"/>
      <c r="H372" s="234">
        <v>4.04</v>
      </c>
      <c r="I372" s="235"/>
      <c r="J372" s="231"/>
      <c r="K372" s="231"/>
      <c r="L372" s="236"/>
      <c r="M372" s="237"/>
      <c r="N372" s="238"/>
      <c r="O372" s="238"/>
      <c r="P372" s="238"/>
      <c r="Q372" s="238"/>
      <c r="R372" s="238"/>
      <c r="S372" s="238"/>
      <c r="T372" s="239"/>
      <c r="AT372" s="240" t="s">
        <v>162</v>
      </c>
      <c r="AU372" s="240" t="s">
        <v>85</v>
      </c>
      <c r="AV372" s="14" t="s">
        <v>85</v>
      </c>
      <c r="AW372" s="14" t="s">
        <v>4</v>
      </c>
      <c r="AX372" s="14" t="s">
        <v>83</v>
      </c>
      <c r="AY372" s="240" t="s">
        <v>153</v>
      </c>
    </row>
    <row r="373" spans="1:65" s="2" customFormat="1" ht="16.5" customHeight="1">
      <c r="A373" s="35"/>
      <c r="B373" s="36"/>
      <c r="C373" s="263" t="s">
        <v>215</v>
      </c>
      <c r="D373" s="263" t="s">
        <v>304</v>
      </c>
      <c r="E373" s="264" t="s">
        <v>1809</v>
      </c>
      <c r="F373" s="265" t="s">
        <v>1810</v>
      </c>
      <c r="G373" s="266" t="s">
        <v>276</v>
      </c>
      <c r="H373" s="267">
        <v>14.494</v>
      </c>
      <c r="I373" s="268"/>
      <c r="J373" s="269">
        <f>ROUND(I373*H373,2)</f>
        <v>0</v>
      </c>
      <c r="K373" s="270"/>
      <c r="L373" s="271"/>
      <c r="M373" s="272" t="s">
        <v>1</v>
      </c>
      <c r="N373" s="273" t="s">
        <v>40</v>
      </c>
      <c r="O373" s="72"/>
      <c r="P373" s="215">
        <f>O373*H373</f>
        <v>0</v>
      </c>
      <c r="Q373" s="215">
        <v>0.028</v>
      </c>
      <c r="R373" s="215">
        <f>Q373*H373</f>
        <v>0.405832</v>
      </c>
      <c r="S373" s="215">
        <v>0</v>
      </c>
      <c r="T373" s="216">
        <f>S373*H373</f>
        <v>0</v>
      </c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R373" s="217" t="s">
        <v>221</v>
      </c>
      <c r="AT373" s="217" t="s">
        <v>304</v>
      </c>
      <c r="AU373" s="217" t="s">
        <v>85</v>
      </c>
      <c r="AY373" s="18" t="s">
        <v>153</v>
      </c>
      <c r="BE373" s="218">
        <f>IF(N373="základní",J373,0)</f>
        <v>0</v>
      </c>
      <c r="BF373" s="218">
        <f>IF(N373="snížená",J373,0)</f>
        <v>0</v>
      </c>
      <c r="BG373" s="218">
        <f>IF(N373="zákl. přenesená",J373,0)</f>
        <v>0</v>
      </c>
      <c r="BH373" s="218">
        <f>IF(N373="sníž. přenesená",J373,0)</f>
        <v>0</v>
      </c>
      <c r="BI373" s="218">
        <f>IF(N373="nulová",J373,0)</f>
        <v>0</v>
      </c>
      <c r="BJ373" s="18" t="s">
        <v>83</v>
      </c>
      <c r="BK373" s="218">
        <f>ROUND(I373*H373,2)</f>
        <v>0</v>
      </c>
      <c r="BL373" s="18" t="s">
        <v>160</v>
      </c>
      <c r="BM373" s="217" t="s">
        <v>1811</v>
      </c>
    </row>
    <row r="374" spans="2:51" s="14" customFormat="1" ht="12">
      <c r="B374" s="230"/>
      <c r="C374" s="231"/>
      <c r="D374" s="221" t="s">
        <v>162</v>
      </c>
      <c r="E374" s="231"/>
      <c r="F374" s="233" t="s">
        <v>1812</v>
      </c>
      <c r="G374" s="231"/>
      <c r="H374" s="234">
        <v>14.494</v>
      </c>
      <c r="I374" s="235"/>
      <c r="J374" s="231"/>
      <c r="K374" s="231"/>
      <c r="L374" s="236"/>
      <c r="M374" s="237"/>
      <c r="N374" s="238"/>
      <c r="O374" s="238"/>
      <c r="P374" s="238"/>
      <c r="Q374" s="238"/>
      <c r="R374" s="238"/>
      <c r="S374" s="238"/>
      <c r="T374" s="239"/>
      <c r="AT374" s="240" t="s">
        <v>162</v>
      </c>
      <c r="AU374" s="240" t="s">
        <v>85</v>
      </c>
      <c r="AV374" s="14" t="s">
        <v>85</v>
      </c>
      <c r="AW374" s="14" t="s">
        <v>4</v>
      </c>
      <c r="AX374" s="14" t="s">
        <v>83</v>
      </c>
      <c r="AY374" s="240" t="s">
        <v>153</v>
      </c>
    </row>
    <row r="375" spans="1:65" s="2" customFormat="1" ht="21.75" customHeight="1">
      <c r="A375" s="35"/>
      <c r="B375" s="36"/>
      <c r="C375" s="205" t="s">
        <v>292</v>
      </c>
      <c r="D375" s="205" t="s">
        <v>156</v>
      </c>
      <c r="E375" s="206" t="s">
        <v>1813</v>
      </c>
      <c r="F375" s="207" t="s">
        <v>1814</v>
      </c>
      <c r="G375" s="208" t="s">
        <v>159</v>
      </c>
      <c r="H375" s="209">
        <v>1.643</v>
      </c>
      <c r="I375" s="210"/>
      <c r="J375" s="211">
        <f>ROUND(I375*H375,2)</f>
        <v>0</v>
      </c>
      <c r="K375" s="212"/>
      <c r="L375" s="40"/>
      <c r="M375" s="213" t="s">
        <v>1</v>
      </c>
      <c r="N375" s="214" t="s">
        <v>40</v>
      </c>
      <c r="O375" s="72"/>
      <c r="P375" s="215">
        <f>O375*H375</f>
        <v>0</v>
      </c>
      <c r="Q375" s="215">
        <v>2.25634</v>
      </c>
      <c r="R375" s="215">
        <f>Q375*H375</f>
        <v>3.7071666199999997</v>
      </c>
      <c r="S375" s="215">
        <v>0</v>
      </c>
      <c r="T375" s="216">
        <f>S375*H375</f>
        <v>0</v>
      </c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  <c r="AR375" s="217" t="s">
        <v>160</v>
      </c>
      <c r="AT375" s="217" t="s">
        <v>156</v>
      </c>
      <c r="AU375" s="217" t="s">
        <v>85</v>
      </c>
      <c r="AY375" s="18" t="s">
        <v>153</v>
      </c>
      <c r="BE375" s="218">
        <f>IF(N375="základní",J375,0)</f>
        <v>0</v>
      </c>
      <c r="BF375" s="218">
        <f>IF(N375="snížená",J375,0)</f>
        <v>0</v>
      </c>
      <c r="BG375" s="218">
        <f>IF(N375="zákl. přenesená",J375,0)</f>
        <v>0</v>
      </c>
      <c r="BH375" s="218">
        <f>IF(N375="sníž. přenesená",J375,0)</f>
        <v>0</v>
      </c>
      <c r="BI375" s="218">
        <f>IF(N375="nulová",J375,0)</f>
        <v>0</v>
      </c>
      <c r="BJ375" s="18" t="s">
        <v>83</v>
      </c>
      <c r="BK375" s="218">
        <f>ROUND(I375*H375,2)</f>
        <v>0</v>
      </c>
      <c r="BL375" s="18" t="s">
        <v>160</v>
      </c>
      <c r="BM375" s="217" t="s">
        <v>1815</v>
      </c>
    </row>
    <row r="376" spans="2:51" s="14" customFormat="1" ht="12">
      <c r="B376" s="230"/>
      <c r="C376" s="231"/>
      <c r="D376" s="221" t="s">
        <v>162</v>
      </c>
      <c r="E376" s="232" t="s">
        <v>1</v>
      </c>
      <c r="F376" s="233" t="s">
        <v>1816</v>
      </c>
      <c r="G376" s="231"/>
      <c r="H376" s="234">
        <v>0.63</v>
      </c>
      <c r="I376" s="235"/>
      <c r="J376" s="231"/>
      <c r="K376" s="231"/>
      <c r="L376" s="236"/>
      <c r="M376" s="237"/>
      <c r="N376" s="238"/>
      <c r="O376" s="238"/>
      <c r="P376" s="238"/>
      <c r="Q376" s="238"/>
      <c r="R376" s="238"/>
      <c r="S376" s="238"/>
      <c r="T376" s="239"/>
      <c r="AT376" s="240" t="s">
        <v>162</v>
      </c>
      <c r="AU376" s="240" t="s">
        <v>85</v>
      </c>
      <c r="AV376" s="14" t="s">
        <v>85</v>
      </c>
      <c r="AW376" s="14" t="s">
        <v>31</v>
      </c>
      <c r="AX376" s="14" t="s">
        <v>75</v>
      </c>
      <c r="AY376" s="240" t="s">
        <v>153</v>
      </c>
    </row>
    <row r="377" spans="2:51" s="14" customFormat="1" ht="12">
      <c r="B377" s="230"/>
      <c r="C377" s="231"/>
      <c r="D377" s="221" t="s">
        <v>162</v>
      </c>
      <c r="E377" s="232" t="s">
        <v>1</v>
      </c>
      <c r="F377" s="233" t="s">
        <v>1817</v>
      </c>
      <c r="G377" s="231"/>
      <c r="H377" s="234">
        <v>0.554</v>
      </c>
      <c r="I377" s="235"/>
      <c r="J377" s="231"/>
      <c r="K377" s="231"/>
      <c r="L377" s="236"/>
      <c r="M377" s="237"/>
      <c r="N377" s="238"/>
      <c r="O377" s="238"/>
      <c r="P377" s="238"/>
      <c r="Q377" s="238"/>
      <c r="R377" s="238"/>
      <c r="S377" s="238"/>
      <c r="T377" s="239"/>
      <c r="AT377" s="240" t="s">
        <v>162</v>
      </c>
      <c r="AU377" s="240" t="s">
        <v>85</v>
      </c>
      <c r="AV377" s="14" t="s">
        <v>85</v>
      </c>
      <c r="AW377" s="14" t="s">
        <v>31</v>
      </c>
      <c r="AX377" s="14" t="s">
        <v>75</v>
      </c>
      <c r="AY377" s="240" t="s">
        <v>153</v>
      </c>
    </row>
    <row r="378" spans="2:51" s="14" customFormat="1" ht="12">
      <c r="B378" s="230"/>
      <c r="C378" s="231"/>
      <c r="D378" s="221" t="s">
        <v>162</v>
      </c>
      <c r="E378" s="232" t="s">
        <v>1</v>
      </c>
      <c r="F378" s="233" t="s">
        <v>1818</v>
      </c>
      <c r="G378" s="231"/>
      <c r="H378" s="234">
        <v>0.459</v>
      </c>
      <c r="I378" s="235"/>
      <c r="J378" s="231"/>
      <c r="K378" s="231"/>
      <c r="L378" s="236"/>
      <c r="M378" s="237"/>
      <c r="N378" s="238"/>
      <c r="O378" s="238"/>
      <c r="P378" s="238"/>
      <c r="Q378" s="238"/>
      <c r="R378" s="238"/>
      <c r="S378" s="238"/>
      <c r="T378" s="239"/>
      <c r="AT378" s="240" t="s">
        <v>162</v>
      </c>
      <c r="AU378" s="240" t="s">
        <v>85</v>
      </c>
      <c r="AV378" s="14" t="s">
        <v>85</v>
      </c>
      <c r="AW378" s="14" t="s">
        <v>31</v>
      </c>
      <c r="AX378" s="14" t="s">
        <v>75</v>
      </c>
      <c r="AY378" s="240" t="s">
        <v>153</v>
      </c>
    </row>
    <row r="379" spans="2:51" s="15" customFormat="1" ht="12">
      <c r="B379" s="241"/>
      <c r="C379" s="242"/>
      <c r="D379" s="221" t="s">
        <v>162</v>
      </c>
      <c r="E379" s="243" t="s">
        <v>1</v>
      </c>
      <c r="F379" s="244" t="s">
        <v>169</v>
      </c>
      <c r="G379" s="242"/>
      <c r="H379" s="245">
        <v>1.643</v>
      </c>
      <c r="I379" s="246"/>
      <c r="J379" s="242"/>
      <c r="K379" s="242"/>
      <c r="L379" s="247"/>
      <c r="M379" s="248"/>
      <c r="N379" s="249"/>
      <c r="O379" s="249"/>
      <c r="P379" s="249"/>
      <c r="Q379" s="249"/>
      <c r="R379" s="249"/>
      <c r="S379" s="249"/>
      <c r="T379" s="250"/>
      <c r="AT379" s="251" t="s">
        <v>162</v>
      </c>
      <c r="AU379" s="251" t="s">
        <v>85</v>
      </c>
      <c r="AV379" s="15" t="s">
        <v>160</v>
      </c>
      <c r="AW379" s="15" t="s">
        <v>31</v>
      </c>
      <c r="AX379" s="15" t="s">
        <v>83</v>
      </c>
      <c r="AY379" s="251" t="s">
        <v>153</v>
      </c>
    </row>
    <row r="380" spans="1:65" s="2" customFormat="1" ht="21.75" customHeight="1">
      <c r="A380" s="35"/>
      <c r="B380" s="36"/>
      <c r="C380" s="205" t="s">
        <v>524</v>
      </c>
      <c r="D380" s="205" t="s">
        <v>156</v>
      </c>
      <c r="E380" s="206" t="s">
        <v>1819</v>
      </c>
      <c r="F380" s="207" t="s">
        <v>1820</v>
      </c>
      <c r="G380" s="208" t="s">
        <v>276</v>
      </c>
      <c r="H380" s="209">
        <v>5.6</v>
      </c>
      <c r="I380" s="210"/>
      <c r="J380" s="211">
        <f>ROUND(I380*H380,2)</f>
        <v>0</v>
      </c>
      <c r="K380" s="212"/>
      <c r="L380" s="40"/>
      <c r="M380" s="213" t="s">
        <v>1</v>
      </c>
      <c r="N380" s="214" t="s">
        <v>40</v>
      </c>
      <c r="O380" s="72"/>
      <c r="P380" s="215">
        <f>O380*H380</f>
        <v>0</v>
      </c>
      <c r="Q380" s="215">
        <v>0</v>
      </c>
      <c r="R380" s="215">
        <f>Q380*H380</f>
        <v>0</v>
      </c>
      <c r="S380" s="215">
        <v>0</v>
      </c>
      <c r="T380" s="216">
        <f>S380*H380</f>
        <v>0</v>
      </c>
      <c r="U380" s="35"/>
      <c r="V380" s="35"/>
      <c r="W380" s="35"/>
      <c r="X380" s="35"/>
      <c r="Y380" s="35"/>
      <c r="Z380" s="35"/>
      <c r="AA380" s="35"/>
      <c r="AB380" s="35"/>
      <c r="AC380" s="35"/>
      <c r="AD380" s="35"/>
      <c r="AE380" s="35"/>
      <c r="AR380" s="217" t="s">
        <v>160</v>
      </c>
      <c r="AT380" s="217" t="s">
        <v>156</v>
      </c>
      <c r="AU380" s="217" t="s">
        <v>85</v>
      </c>
      <c r="AY380" s="18" t="s">
        <v>153</v>
      </c>
      <c r="BE380" s="218">
        <f>IF(N380="základní",J380,0)</f>
        <v>0</v>
      </c>
      <c r="BF380" s="218">
        <f>IF(N380="snížená",J380,0)</f>
        <v>0</v>
      </c>
      <c r="BG380" s="218">
        <f>IF(N380="zákl. přenesená",J380,0)</f>
        <v>0</v>
      </c>
      <c r="BH380" s="218">
        <f>IF(N380="sníž. přenesená",J380,0)</f>
        <v>0</v>
      </c>
      <c r="BI380" s="218">
        <f>IF(N380="nulová",J380,0)</f>
        <v>0</v>
      </c>
      <c r="BJ380" s="18" t="s">
        <v>83</v>
      </c>
      <c r="BK380" s="218">
        <f>ROUND(I380*H380,2)</f>
        <v>0</v>
      </c>
      <c r="BL380" s="18" t="s">
        <v>160</v>
      </c>
      <c r="BM380" s="217" t="s">
        <v>1821</v>
      </c>
    </row>
    <row r="381" spans="2:51" s="13" customFormat="1" ht="12">
      <c r="B381" s="219"/>
      <c r="C381" s="220"/>
      <c r="D381" s="221" t="s">
        <v>162</v>
      </c>
      <c r="E381" s="222" t="s">
        <v>1</v>
      </c>
      <c r="F381" s="223" t="s">
        <v>1822</v>
      </c>
      <c r="G381" s="220"/>
      <c r="H381" s="222" t="s">
        <v>1</v>
      </c>
      <c r="I381" s="224"/>
      <c r="J381" s="220"/>
      <c r="K381" s="220"/>
      <c r="L381" s="225"/>
      <c r="M381" s="226"/>
      <c r="N381" s="227"/>
      <c r="O381" s="227"/>
      <c r="P381" s="227"/>
      <c r="Q381" s="227"/>
      <c r="R381" s="227"/>
      <c r="S381" s="227"/>
      <c r="T381" s="228"/>
      <c r="AT381" s="229" t="s">
        <v>162</v>
      </c>
      <c r="AU381" s="229" t="s">
        <v>85</v>
      </c>
      <c r="AV381" s="13" t="s">
        <v>83</v>
      </c>
      <c r="AW381" s="13" t="s">
        <v>31</v>
      </c>
      <c r="AX381" s="13" t="s">
        <v>75</v>
      </c>
      <c r="AY381" s="229" t="s">
        <v>153</v>
      </c>
    </row>
    <row r="382" spans="2:51" s="14" customFormat="1" ht="12">
      <c r="B382" s="230"/>
      <c r="C382" s="231"/>
      <c r="D382" s="221" t="s">
        <v>162</v>
      </c>
      <c r="E382" s="232" t="s">
        <v>1</v>
      </c>
      <c r="F382" s="233" t="s">
        <v>1823</v>
      </c>
      <c r="G382" s="231"/>
      <c r="H382" s="234">
        <v>5.6</v>
      </c>
      <c r="I382" s="235"/>
      <c r="J382" s="231"/>
      <c r="K382" s="231"/>
      <c r="L382" s="236"/>
      <c r="M382" s="237"/>
      <c r="N382" s="238"/>
      <c r="O382" s="238"/>
      <c r="P382" s="238"/>
      <c r="Q382" s="238"/>
      <c r="R382" s="238"/>
      <c r="S382" s="238"/>
      <c r="T382" s="239"/>
      <c r="AT382" s="240" t="s">
        <v>162</v>
      </c>
      <c r="AU382" s="240" t="s">
        <v>85</v>
      </c>
      <c r="AV382" s="14" t="s">
        <v>85</v>
      </c>
      <c r="AW382" s="14" t="s">
        <v>31</v>
      </c>
      <c r="AX382" s="14" t="s">
        <v>83</v>
      </c>
      <c r="AY382" s="240" t="s">
        <v>153</v>
      </c>
    </row>
    <row r="383" spans="2:63" s="12" customFormat="1" ht="22.9" customHeight="1">
      <c r="B383" s="189"/>
      <c r="C383" s="190"/>
      <c r="D383" s="191" t="s">
        <v>74</v>
      </c>
      <c r="E383" s="203" t="s">
        <v>595</v>
      </c>
      <c r="F383" s="203" t="s">
        <v>596</v>
      </c>
      <c r="G383" s="190"/>
      <c r="H383" s="190"/>
      <c r="I383" s="193"/>
      <c r="J383" s="204">
        <f>BK383</f>
        <v>0</v>
      </c>
      <c r="K383" s="190"/>
      <c r="L383" s="195"/>
      <c r="M383" s="196"/>
      <c r="N383" s="197"/>
      <c r="O383" s="197"/>
      <c r="P383" s="198">
        <f>SUM(P384:P385)</f>
        <v>0</v>
      </c>
      <c r="Q383" s="197"/>
      <c r="R383" s="198">
        <f>SUM(R384:R385)</f>
        <v>0</v>
      </c>
      <c r="S383" s="197"/>
      <c r="T383" s="199">
        <f>SUM(T384:T385)</f>
        <v>0</v>
      </c>
      <c r="AR383" s="200" t="s">
        <v>83</v>
      </c>
      <c r="AT383" s="201" t="s">
        <v>74</v>
      </c>
      <c r="AU383" s="201" t="s">
        <v>83</v>
      </c>
      <c r="AY383" s="200" t="s">
        <v>153</v>
      </c>
      <c r="BK383" s="202">
        <f>SUM(BK384:BK385)</f>
        <v>0</v>
      </c>
    </row>
    <row r="384" spans="1:65" s="2" customFormat="1" ht="44.25" customHeight="1">
      <c r="A384" s="35"/>
      <c r="B384" s="36"/>
      <c r="C384" s="205" t="s">
        <v>666</v>
      </c>
      <c r="D384" s="205" t="s">
        <v>156</v>
      </c>
      <c r="E384" s="206" t="s">
        <v>598</v>
      </c>
      <c r="F384" s="207" t="s">
        <v>1824</v>
      </c>
      <c r="G384" s="208" t="s">
        <v>256</v>
      </c>
      <c r="H384" s="209">
        <v>1</v>
      </c>
      <c r="I384" s="210"/>
      <c r="J384" s="211">
        <f>ROUND(I384*H384,2)</f>
        <v>0</v>
      </c>
      <c r="K384" s="212"/>
      <c r="L384" s="40"/>
      <c r="M384" s="213" t="s">
        <v>1</v>
      </c>
      <c r="N384" s="214" t="s">
        <v>40</v>
      </c>
      <c r="O384" s="72"/>
      <c r="P384" s="215">
        <f>O384*H384</f>
        <v>0</v>
      </c>
      <c r="Q384" s="215">
        <v>0</v>
      </c>
      <c r="R384" s="215">
        <f>Q384*H384</f>
        <v>0</v>
      </c>
      <c r="S384" s="215">
        <v>0</v>
      </c>
      <c r="T384" s="216">
        <f>S384*H384</f>
        <v>0</v>
      </c>
      <c r="U384" s="35"/>
      <c r="V384" s="35"/>
      <c r="W384" s="35"/>
      <c r="X384" s="35"/>
      <c r="Y384" s="35"/>
      <c r="Z384" s="35"/>
      <c r="AA384" s="35"/>
      <c r="AB384" s="35"/>
      <c r="AC384" s="35"/>
      <c r="AD384" s="35"/>
      <c r="AE384" s="35"/>
      <c r="AR384" s="217" t="s">
        <v>160</v>
      </c>
      <c r="AT384" s="217" t="s">
        <v>156</v>
      </c>
      <c r="AU384" s="217" t="s">
        <v>85</v>
      </c>
      <c r="AY384" s="18" t="s">
        <v>153</v>
      </c>
      <c r="BE384" s="218">
        <f>IF(N384="základní",J384,0)</f>
        <v>0</v>
      </c>
      <c r="BF384" s="218">
        <f>IF(N384="snížená",J384,0)</f>
        <v>0</v>
      </c>
      <c r="BG384" s="218">
        <f>IF(N384="zákl. přenesená",J384,0)</f>
        <v>0</v>
      </c>
      <c r="BH384" s="218">
        <f>IF(N384="sníž. přenesená",J384,0)</f>
        <v>0</v>
      </c>
      <c r="BI384" s="218">
        <f>IF(N384="nulová",J384,0)</f>
        <v>0</v>
      </c>
      <c r="BJ384" s="18" t="s">
        <v>83</v>
      </c>
      <c r="BK384" s="218">
        <f>ROUND(I384*H384,2)</f>
        <v>0</v>
      </c>
      <c r="BL384" s="18" t="s">
        <v>160</v>
      </c>
      <c r="BM384" s="217" t="s">
        <v>1825</v>
      </c>
    </row>
    <row r="385" spans="1:65" s="2" customFormat="1" ht="44.25" customHeight="1">
      <c r="A385" s="35"/>
      <c r="B385" s="36"/>
      <c r="C385" s="205" t="s">
        <v>676</v>
      </c>
      <c r="D385" s="205" t="s">
        <v>156</v>
      </c>
      <c r="E385" s="206" t="s">
        <v>1826</v>
      </c>
      <c r="F385" s="207" t="s">
        <v>1827</v>
      </c>
      <c r="G385" s="208" t="s">
        <v>256</v>
      </c>
      <c r="H385" s="209">
        <v>1</v>
      </c>
      <c r="I385" s="210"/>
      <c r="J385" s="211">
        <f>ROUND(I385*H385,2)</f>
        <v>0</v>
      </c>
      <c r="K385" s="212"/>
      <c r="L385" s="40"/>
      <c r="M385" s="213" t="s">
        <v>1</v>
      </c>
      <c r="N385" s="214" t="s">
        <v>40</v>
      </c>
      <c r="O385" s="72"/>
      <c r="P385" s="215">
        <f>O385*H385</f>
        <v>0</v>
      </c>
      <c r="Q385" s="215">
        <v>0</v>
      </c>
      <c r="R385" s="215">
        <f>Q385*H385</f>
        <v>0</v>
      </c>
      <c r="S385" s="215">
        <v>0</v>
      </c>
      <c r="T385" s="216">
        <f>S385*H385</f>
        <v>0</v>
      </c>
      <c r="U385" s="35"/>
      <c r="V385" s="35"/>
      <c r="W385" s="35"/>
      <c r="X385" s="35"/>
      <c r="Y385" s="35"/>
      <c r="Z385" s="35"/>
      <c r="AA385" s="35"/>
      <c r="AB385" s="35"/>
      <c r="AC385" s="35"/>
      <c r="AD385" s="35"/>
      <c r="AE385" s="35"/>
      <c r="AR385" s="217" t="s">
        <v>160</v>
      </c>
      <c r="AT385" s="217" t="s">
        <v>156</v>
      </c>
      <c r="AU385" s="217" t="s">
        <v>85</v>
      </c>
      <c r="AY385" s="18" t="s">
        <v>153</v>
      </c>
      <c r="BE385" s="218">
        <f>IF(N385="základní",J385,0)</f>
        <v>0</v>
      </c>
      <c r="BF385" s="218">
        <f>IF(N385="snížená",J385,0)</f>
        <v>0</v>
      </c>
      <c r="BG385" s="218">
        <f>IF(N385="zákl. přenesená",J385,0)</f>
        <v>0</v>
      </c>
      <c r="BH385" s="218">
        <f>IF(N385="sníž. přenesená",J385,0)</f>
        <v>0</v>
      </c>
      <c r="BI385" s="218">
        <f>IF(N385="nulová",J385,0)</f>
        <v>0</v>
      </c>
      <c r="BJ385" s="18" t="s">
        <v>83</v>
      </c>
      <c r="BK385" s="218">
        <f>ROUND(I385*H385,2)</f>
        <v>0</v>
      </c>
      <c r="BL385" s="18" t="s">
        <v>160</v>
      </c>
      <c r="BM385" s="217" t="s">
        <v>1828</v>
      </c>
    </row>
    <row r="386" spans="2:63" s="12" customFormat="1" ht="22.9" customHeight="1">
      <c r="B386" s="189"/>
      <c r="C386" s="190"/>
      <c r="D386" s="191" t="s">
        <v>74</v>
      </c>
      <c r="E386" s="203" t="s">
        <v>615</v>
      </c>
      <c r="F386" s="203" t="s">
        <v>616</v>
      </c>
      <c r="G386" s="190"/>
      <c r="H386" s="190"/>
      <c r="I386" s="193"/>
      <c r="J386" s="204">
        <f>BK386</f>
        <v>0</v>
      </c>
      <c r="K386" s="190"/>
      <c r="L386" s="195"/>
      <c r="M386" s="196"/>
      <c r="N386" s="197"/>
      <c r="O386" s="197"/>
      <c r="P386" s="198">
        <f>SUM(P387:P396)</f>
        <v>0</v>
      </c>
      <c r="Q386" s="197"/>
      <c r="R386" s="198">
        <f>SUM(R387:R396)</f>
        <v>0</v>
      </c>
      <c r="S386" s="197"/>
      <c r="T386" s="199">
        <f>SUM(T387:T396)</f>
        <v>53.47669200000001</v>
      </c>
      <c r="AR386" s="200" t="s">
        <v>83</v>
      </c>
      <c r="AT386" s="201" t="s">
        <v>74</v>
      </c>
      <c r="AU386" s="201" t="s">
        <v>83</v>
      </c>
      <c r="AY386" s="200" t="s">
        <v>153</v>
      </c>
      <c r="BK386" s="202">
        <f>SUM(BK387:BK396)</f>
        <v>0</v>
      </c>
    </row>
    <row r="387" spans="1:65" s="2" customFormat="1" ht="16.5" customHeight="1">
      <c r="A387" s="35"/>
      <c r="B387" s="36"/>
      <c r="C387" s="205" t="s">
        <v>680</v>
      </c>
      <c r="D387" s="205" t="s">
        <v>156</v>
      </c>
      <c r="E387" s="206" t="s">
        <v>1829</v>
      </c>
      <c r="F387" s="207" t="s">
        <v>1830</v>
      </c>
      <c r="G387" s="208" t="s">
        <v>187</v>
      </c>
      <c r="H387" s="209">
        <v>183.972</v>
      </c>
      <c r="I387" s="210"/>
      <c r="J387" s="211">
        <f>ROUND(I387*H387,2)</f>
        <v>0</v>
      </c>
      <c r="K387" s="212"/>
      <c r="L387" s="40"/>
      <c r="M387" s="213" t="s">
        <v>1</v>
      </c>
      <c r="N387" s="214" t="s">
        <v>40</v>
      </c>
      <c r="O387" s="72"/>
      <c r="P387" s="215">
        <f>O387*H387</f>
        <v>0</v>
      </c>
      <c r="Q387" s="215">
        <v>0</v>
      </c>
      <c r="R387" s="215">
        <f>Q387*H387</f>
        <v>0</v>
      </c>
      <c r="S387" s="215">
        <v>0.261</v>
      </c>
      <c r="T387" s="216">
        <f>S387*H387</f>
        <v>48.016692000000006</v>
      </c>
      <c r="U387" s="35"/>
      <c r="V387" s="35"/>
      <c r="W387" s="35"/>
      <c r="X387" s="35"/>
      <c r="Y387" s="35"/>
      <c r="Z387" s="35"/>
      <c r="AA387" s="35"/>
      <c r="AB387" s="35"/>
      <c r="AC387" s="35"/>
      <c r="AD387" s="35"/>
      <c r="AE387" s="35"/>
      <c r="AR387" s="217" t="s">
        <v>160</v>
      </c>
      <c r="AT387" s="217" t="s">
        <v>156</v>
      </c>
      <c r="AU387" s="217" t="s">
        <v>85</v>
      </c>
      <c r="AY387" s="18" t="s">
        <v>153</v>
      </c>
      <c r="BE387" s="218">
        <f>IF(N387="základní",J387,0)</f>
        <v>0</v>
      </c>
      <c r="BF387" s="218">
        <f>IF(N387="snížená",J387,0)</f>
        <v>0</v>
      </c>
      <c r="BG387" s="218">
        <f>IF(N387="zákl. přenesená",J387,0)</f>
        <v>0</v>
      </c>
      <c r="BH387" s="218">
        <f>IF(N387="sníž. přenesená",J387,0)</f>
        <v>0</v>
      </c>
      <c r="BI387" s="218">
        <f>IF(N387="nulová",J387,0)</f>
        <v>0</v>
      </c>
      <c r="BJ387" s="18" t="s">
        <v>83</v>
      </c>
      <c r="BK387" s="218">
        <f>ROUND(I387*H387,2)</f>
        <v>0</v>
      </c>
      <c r="BL387" s="18" t="s">
        <v>160</v>
      </c>
      <c r="BM387" s="217" t="s">
        <v>1831</v>
      </c>
    </row>
    <row r="388" spans="2:51" s="13" customFormat="1" ht="12">
      <c r="B388" s="219"/>
      <c r="C388" s="220"/>
      <c r="D388" s="221" t="s">
        <v>162</v>
      </c>
      <c r="E388" s="222" t="s">
        <v>1</v>
      </c>
      <c r="F388" s="223" t="s">
        <v>1832</v>
      </c>
      <c r="G388" s="220"/>
      <c r="H388" s="222" t="s">
        <v>1</v>
      </c>
      <c r="I388" s="224"/>
      <c r="J388" s="220"/>
      <c r="K388" s="220"/>
      <c r="L388" s="225"/>
      <c r="M388" s="226"/>
      <c r="N388" s="227"/>
      <c r="O388" s="227"/>
      <c r="P388" s="227"/>
      <c r="Q388" s="227"/>
      <c r="R388" s="227"/>
      <c r="S388" s="227"/>
      <c r="T388" s="228"/>
      <c r="AT388" s="229" t="s">
        <v>162</v>
      </c>
      <c r="AU388" s="229" t="s">
        <v>85</v>
      </c>
      <c r="AV388" s="13" t="s">
        <v>83</v>
      </c>
      <c r="AW388" s="13" t="s">
        <v>31</v>
      </c>
      <c r="AX388" s="13" t="s">
        <v>75</v>
      </c>
      <c r="AY388" s="229" t="s">
        <v>153</v>
      </c>
    </row>
    <row r="389" spans="2:51" s="14" customFormat="1" ht="12">
      <c r="B389" s="230"/>
      <c r="C389" s="231"/>
      <c r="D389" s="221" t="s">
        <v>162</v>
      </c>
      <c r="E389" s="232" t="s">
        <v>1</v>
      </c>
      <c r="F389" s="233" t="s">
        <v>1773</v>
      </c>
      <c r="G389" s="231"/>
      <c r="H389" s="234">
        <v>183.972</v>
      </c>
      <c r="I389" s="235"/>
      <c r="J389" s="231"/>
      <c r="K389" s="231"/>
      <c r="L389" s="236"/>
      <c r="M389" s="237"/>
      <c r="N389" s="238"/>
      <c r="O389" s="238"/>
      <c r="P389" s="238"/>
      <c r="Q389" s="238"/>
      <c r="R389" s="238"/>
      <c r="S389" s="238"/>
      <c r="T389" s="239"/>
      <c r="AT389" s="240" t="s">
        <v>162</v>
      </c>
      <c r="AU389" s="240" t="s">
        <v>85</v>
      </c>
      <c r="AV389" s="14" t="s">
        <v>85</v>
      </c>
      <c r="AW389" s="14" t="s">
        <v>31</v>
      </c>
      <c r="AX389" s="14" t="s">
        <v>83</v>
      </c>
      <c r="AY389" s="240" t="s">
        <v>153</v>
      </c>
    </row>
    <row r="390" spans="1:65" s="2" customFormat="1" ht="16.5" customHeight="1">
      <c r="A390" s="35"/>
      <c r="B390" s="36"/>
      <c r="C390" s="205" t="s">
        <v>688</v>
      </c>
      <c r="D390" s="205" t="s">
        <v>156</v>
      </c>
      <c r="E390" s="206" t="s">
        <v>1833</v>
      </c>
      <c r="F390" s="207" t="s">
        <v>1834</v>
      </c>
      <c r="G390" s="208" t="s">
        <v>159</v>
      </c>
      <c r="H390" s="209">
        <v>2.1</v>
      </c>
      <c r="I390" s="210"/>
      <c r="J390" s="211">
        <f>ROUND(I390*H390,2)</f>
        <v>0</v>
      </c>
      <c r="K390" s="212"/>
      <c r="L390" s="40"/>
      <c r="M390" s="213" t="s">
        <v>1</v>
      </c>
      <c r="N390" s="214" t="s">
        <v>40</v>
      </c>
      <c r="O390" s="72"/>
      <c r="P390" s="215">
        <f>O390*H390</f>
        <v>0</v>
      </c>
      <c r="Q390" s="215">
        <v>0</v>
      </c>
      <c r="R390" s="215">
        <f>Q390*H390</f>
        <v>0</v>
      </c>
      <c r="S390" s="215">
        <v>2.6</v>
      </c>
      <c r="T390" s="216">
        <f>S390*H390</f>
        <v>5.460000000000001</v>
      </c>
      <c r="U390" s="35"/>
      <c r="V390" s="35"/>
      <c r="W390" s="35"/>
      <c r="X390" s="35"/>
      <c r="Y390" s="35"/>
      <c r="Z390" s="35"/>
      <c r="AA390" s="35"/>
      <c r="AB390" s="35"/>
      <c r="AC390" s="35"/>
      <c r="AD390" s="35"/>
      <c r="AE390" s="35"/>
      <c r="AR390" s="217" t="s">
        <v>160</v>
      </c>
      <c r="AT390" s="217" t="s">
        <v>156</v>
      </c>
      <c r="AU390" s="217" t="s">
        <v>85</v>
      </c>
      <c r="AY390" s="18" t="s">
        <v>153</v>
      </c>
      <c r="BE390" s="218">
        <f>IF(N390="základní",J390,0)</f>
        <v>0</v>
      </c>
      <c r="BF390" s="218">
        <f>IF(N390="snížená",J390,0)</f>
        <v>0</v>
      </c>
      <c r="BG390" s="218">
        <f>IF(N390="zákl. přenesená",J390,0)</f>
        <v>0</v>
      </c>
      <c r="BH390" s="218">
        <f>IF(N390="sníž. přenesená",J390,0)</f>
        <v>0</v>
      </c>
      <c r="BI390" s="218">
        <f>IF(N390="nulová",J390,0)</f>
        <v>0</v>
      </c>
      <c r="BJ390" s="18" t="s">
        <v>83</v>
      </c>
      <c r="BK390" s="218">
        <f>ROUND(I390*H390,2)</f>
        <v>0</v>
      </c>
      <c r="BL390" s="18" t="s">
        <v>160</v>
      </c>
      <c r="BM390" s="217" t="s">
        <v>1835</v>
      </c>
    </row>
    <row r="391" spans="2:51" s="13" customFormat="1" ht="12">
      <c r="B391" s="219"/>
      <c r="C391" s="220"/>
      <c r="D391" s="221" t="s">
        <v>162</v>
      </c>
      <c r="E391" s="222" t="s">
        <v>1</v>
      </c>
      <c r="F391" s="223" t="s">
        <v>301</v>
      </c>
      <c r="G391" s="220"/>
      <c r="H391" s="222" t="s">
        <v>1</v>
      </c>
      <c r="I391" s="224"/>
      <c r="J391" s="220"/>
      <c r="K391" s="220"/>
      <c r="L391" s="225"/>
      <c r="M391" s="226"/>
      <c r="N391" s="227"/>
      <c r="O391" s="227"/>
      <c r="P391" s="227"/>
      <c r="Q391" s="227"/>
      <c r="R391" s="227"/>
      <c r="S391" s="227"/>
      <c r="T391" s="228"/>
      <c r="AT391" s="229" t="s">
        <v>162</v>
      </c>
      <c r="AU391" s="229" t="s">
        <v>85</v>
      </c>
      <c r="AV391" s="13" t="s">
        <v>83</v>
      </c>
      <c r="AW391" s="13" t="s">
        <v>31</v>
      </c>
      <c r="AX391" s="13" t="s">
        <v>75</v>
      </c>
      <c r="AY391" s="229" t="s">
        <v>153</v>
      </c>
    </row>
    <row r="392" spans="2:51" s="14" customFormat="1" ht="12">
      <c r="B392" s="230"/>
      <c r="C392" s="231"/>
      <c r="D392" s="221" t="s">
        <v>162</v>
      </c>
      <c r="E392" s="232" t="s">
        <v>1</v>
      </c>
      <c r="F392" s="233" t="s">
        <v>1836</v>
      </c>
      <c r="G392" s="231"/>
      <c r="H392" s="234">
        <v>2.1</v>
      </c>
      <c r="I392" s="235"/>
      <c r="J392" s="231"/>
      <c r="K392" s="231"/>
      <c r="L392" s="236"/>
      <c r="M392" s="237"/>
      <c r="N392" s="238"/>
      <c r="O392" s="238"/>
      <c r="P392" s="238"/>
      <c r="Q392" s="238"/>
      <c r="R392" s="238"/>
      <c r="S392" s="238"/>
      <c r="T392" s="239"/>
      <c r="AT392" s="240" t="s">
        <v>162</v>
      </c>
      <c r="AU392" s="240" t="s">
        <v>85</v>
      </c>
      <c r="AV392" s="14" t="s">
        <v>85</v>
      </c>
      <c r="AW392" s="14" t="s">
        <v>31</v>
      </c>
      <c r="AX392" s="14" t="s">
        <v>83</v>
      </c>
      <c r="AY392" s="240" t="s">
        <v>153</v>
      </c>
    </row>
    <row r="393" spans="1:65" s="2" customFormat="1" ht="21.75" customHeight="1">
      <c r="A393" s="35"/>
      <c r="B393" s="36"/>
      <c r="C393" s="205" t="s">
        <v>692</v>
      </c>
      <c r="D393" s="205" t="s">
        <v>156</v>
      </c>
      <c r="E393" s="206" t="s">
        <v>1837</v>
      </c>
      <c r="F393" s="207" t="s">
        <v>1838</v>
      </c>
      <c r="G393" s="208" t="s">
        <v>187</v>
      </c>
      <c r="H393" s="209">
        <v>4.448</v>
      </c>
      <c r="I393" s="210"/>
      <c r="J393" s="211">
        <f>ROUND(I393*H393,2)</f>
        <v>0</v>
      </c>
      <c r="K393" s="212"/>
      <c r="L393" s="40"/>
      <c r="M393" s="213" t="s">
        <v>1</v>
      </c>
      <c r="N393" s="214" t="s">
        <v>40</v>
      </c>
      <c r="O393" s="72"/>
      <c r="P393" s="215">
        <f>O393*H393</f>
        <v>0</v>
      </c>
      <c r="Q393" s="215">
        <v>0</v>
      </c>
      <c r="R393" s="215">
        <f>Q393*H393</f>
        <v>0</v>
      </c>
      <c r="S393" s="215">
        <v>0</v>
      </c>
      <c r="T393" s="216">
        <f>S393*H393</f>
        <v>0</v>
      </c>
      <c r="U393" s="35"/>
      <c r="V393" s="35"/>
      <c r="W393" s="35"/>
      <c r="X393" s="35"/>
      <c r="Y393" s="35"/>
      <c r="Z393" s="35"/>
      <c r="AA393" s="35"/>
      <c r="AB393" s="35"/>
      <c r="AC393" s="35"/>
      <c r="AD393" s="35"/>
      <c r="AE393" s="35"/>
      <c r="AR393" s="217" t="s">
        <v>160</v>
      </c>
      <c r="AT393" s="217" t="s">
        <v>156</v>
      </c>
      <c r="AU393" s="217" t="s">
        <v>85</v>
      </c>
      <c r="AY393" s="18" t="s">
        <v>153</v>
      </c>
      <c r="BE393" s="218">
        <f>IF(N393="základní",J393,0)</f>
        <v>0</v>
      </c>
      <c r="BF393" s="218">
        <f>IF(N393="snížená",J393,0)</f>
        <v>0</v>
      </c>
      <c r="BG393" s="218">
        <f>IF(N393="zákl. přenesená",J393,0)</f>
        <v>0</v>
      </c>
      <c r="BH393" s="218">
        <f>IF(N393="sníž. přenesená",J393,0)</f>
        <v>0</v>
      </c>
      <c r="BI393" s="218">
        <f>IF(N393="nulová",J393,0)</f>
        <v>0</v>
      </c>
      <c r="BJ393" s="18" t="s">
        <v>83</v>
      </c>
      <c r="BK393" s="218">
        <f>ROUND(I393*H393,2)</f>
        <v>0</v>
      </c>
      <c r="BL393" s="18" t="s">
        <v>160</v>
      </c>
      <c r="BM393" s="217" t="s">
        <v>1839</v>
      </c>
    </row>
    <row r="394" spans="2:51" s="14" customFormat="1" ht="12">
      <c r="B394" s="230"/>
      <c r="C394" s="231"/>
      <c r="D394" s="221" t="s">
        <v>162</v>
      </c>
      <c r="E394" s="232" t="s">
        <v>1</v>
      </c>
      <c r="F394" s="233" t="s">
        <v>1840</v>
      </c>
      <c r="G394" s="231"/>
      <c r="H394" s="234">
        <v>1.68</v>
      </c>
      <c r="I394" s="235"/>
      <c r="J394" s="231"/>
      <c r="K394" s="231"/>
      <c r="L394" s="236"/>
      <c r="M394" s="237"/>
      <c r="N394" s="238"/>
      <c r="O394" s="238"/>
      <c r="P394" s="238"/>
      <c r="Q394" s="238"/>
      <c r="R394" s="238"/>
      <c r="S394" s="238"/>
      <c r="T394" s="239"/>
      <c r="AT394" s="240" t="s">
        <v>162</v>
      </c>
      <c r="AU394" s="240" t="s">
        <v>85</v>
      </c>
      <c r="AV394" s="14" t="s">
        <v>85</v>
      </c>
      <c r="AW394" s="14" t="s">
        <v>31</v>
      </c>
      <c r="AX394" s="14" t="s">
        <v>75</v>
      </c>
      <c r="AY394" s="240" t="s">
        <v>153</v>
      </c>
    </row>
    <row r="395" spans="2:51" s="14" customFormat="1" ht="12">
      <c r="B395" s="230"/>
      <c r="C395" s="231"/>
      <c r="D395" s="221" t="s">
        <v>162</v>
      </c>
      <c r="E395" s="232" t="s">
        <v>1</v>
      </c>
      <c r="F395" s="233" t="s">
        <v>1841</v>
      </c>
      <c r="G395" s="231"/>
      <c r="H395" s="234">
        <v>2.768</v>
      </c>
      <c r="I395" s="235"/>
      <c r="J395" s="231"/>
      <c r="K395" s="231"/>
      <c r="L395" s="236"/>
      <c r="M395" s="237"/>
      <c r="N395" s="238"/>
      <c r="O395" s="238"/>
      <c r="P395" s="238"/>
      <c r="Q395" s="238"/>
      <c r="R395" s="238"/>
      <c r="S395" s="238"/>
      <c r="T395" s="239"/>
      <c r="AT395" s="240" t="s">
        <v>162</v>
      </c>
      <c r="AU395" s="240" t="s">
        <v>85</v>
      </c>
      <c r="AV395" s="14" t="s">
        <v>85</v>
      </c>
      <c r="AW395" s="14" t="s">
        <v>31</v>
      </c>
      <c r="AX395" s="14" t="s">
        <v>75</v>
      </c>
      <c r="AY395" s="240" t="s">
        <v>153</v>
      </c>
    </row>
    <row r="396" spans="2:51" s="15" customFormat="1" ht="12">
      <c r="B396" s="241"/>
      <c r="C396" s="242"/>
      <c r="D396" s="221" t="s">
        <v>162</v>
      </c>
      <c r="E396" s="243" t="s">
        <v>1</v>
      </c>
      <c r="F396" s="244" t="s">
        <v>169</v>
      </c>
      <c r="G396" s="242"/>
      <c r="H396" s="245">
        <v>4.448</v>
      </c>
      <c r="I396" s="246"/>
      <c r="J396" s="242"/>
      <c r="K396" s="242"/>
      <c r="L396" s="247"/>
      <c r="M396" s="248"/>
      <c r="N396" s="249"/>
      <c r="O396" s="249"/>
      <c r="P396" s="249"/>
      <c r="Q396" s="249"/>
      <c r="R396" s="249"/>
      <c r="S396" s="249"/>
      <c r="T396" s="250"/>
      <c r="AT396" s="251" t="s">
        <v>162</v>
      </c>
      <c r="AU396" s="251" t="s">
        <v>85</v>
      </c>
      <c r="AV396" s="15" t="s">
        <v>160</v>
      </c>
      <c r="AW396" s="15" t="s">
        <v>31</v>
      </c>
      <c r="AX396" s="15" t="s">
        <v>83</v>
      </c>
      <c r="AY396" s="251" t="s">
        <v>153</v>
      </c>
    </row>
    <row r="397" spans="2:63" s="12" customFormat="1" ht="22.9" customHeight="1">
      <c r="B397" s="189"/>
      <c r="C397" s="190"/>
      <c r="D397" s="191" t="s">
        <v>74</v>
      </c>
      <c r="E397" s="203" t="s">
        <v>686</v>
      </c>
      <c r="F397" s="203" t="s">
        <v>687</v>
      </c>
      <c r="G397" s="190"/>
      <c r="H397" s="190"/>
      <c r="I397" s="193"/>
      <c r="J397" s="204">
        <f>BK397</f>
        <v>0</v>
      </c>
      <c r="K397" s="190"/>
      <c r="L397" s="195"/>
      <c r="M397" s="196"/>
      <c r="N397" s="197"/>
      <c r="O397" s="197"/>
      <c r="P397" s="198">
        <f>SUM(P398:P418)</f>
        <v>0</v>
      </c>
      <c r="Q397" s="197"/>
      <c r="R397" s="198">
        <f>SUM(R398:R418)</f>
        <v>0</v>
      </c>
      <c r="S397" s="197"/>
      <c r="T397" s="199">
        <f>SUM(T398:T418)</f>
        <v>0</v>
      </c>
      <c r="AR397" s="200" t="s">
        <v>83</v>
      </c>
      <c r="AT397" s="201" t="s">
        <v>74</v>
      </c>
      <c r="AU397" s="201" t="s">
        <v>83</v>
      </c>
      <c r="AY397" s="200" t="s">
        <v>153</v>
      </c>
      <c r="BK397" s="202">
        <f>SUM(BK398:BK418)</f>
        <v>0</v>
      </c>
    </row>
    <row r="398" spans="1:65" s="2" customFormat="1" ht="21.75" customHeight="1">
      <c r="A398" s="35"/>
      <c r="B398" s="36"/>
      <c r="C398" s="205" t="s">
        <v>696</v>
      </c>
      <c r="D398" s="205" t="s">
        <v>156</v>
      </c>
      <c r="E398" s="206" t="s">
        <v>1842</v>
      </c>
      <c r="F398" s="207" t="s">
        <v>1843</v>
      </c>
      <c r="G398" s="208" t="s">
        <v>172</v>
      </c>
      <c r="H398" s="209">
        <v>61.257</v>
      </c>
      <c r="I398" s="210"/>
      <c r="J398" s="211">
        <f>ROUND(I398*H398,2)</f>
        <v>0</v>
      </c>
      <c r="K398" s="212"/>
      <c r="L398" s="40"/>
      <c r="M398" s="213" t="s">
        <v>1</v>
      </c>
      <c r="N398" s="214" t="s">
        <v>40</v>
      </c>
      <c r="O398" s="72"/>
      <c r="P398" s="215">
        <f>O398*H398</f>
        <v>0</v>
      </c>
      <c r="Q398" s="215">
        <v>0</v>
      </c>
      <c r="R398" s="215">
        <f>Q398*H398</f>
        <v>0</v>
      </c>
      <c r="S398" s="215">
        <v>0</v>
      </c>
      <c r="T398" s="216">
        <f>S398*H398</f>
        <v>0</v>
      </c>
      <c r="U398" s="35"/>
      <c r="V398" s="35"/>
      <c r="W398" s="35"/>
      <c r="X398" s="35"/>
      <c r="Y398" s="35"/>
      <c r="Z398" s="35"/>
      <c r="AA398" s="35"/>
      <c r="AB398" s="35"/>
      <c r="AC398" s="35"/>
      <c r="AD398" s="35"/>
      <c r="AE398" s="35"/>
      <c r="AR398" s="217" t="s">
        <v>160</v>
      </c>
      <c r="AT398" s="217" t="s">
        <v>156</v>
      </c>
      <c r="AU398" s="217" t="s">
        <v>85</v>
      </c>
      <c r="AY398" s="18" t="s">
        <v>153</v>
      </c>
      <c r="BE398" s="218">
        <f>IF(N398="základní",J398,0)</f>
        <v>0</v>
      </c>
      <c r="BF398" s="218">
        <f>IF(N398="snížená",J398,0)</f>
        <v>0</v>
      </c>
      <c r="BG398" s="218">
        <f>IF(N398="zákl. přenesená",J398,0)</f>
        <v>0</v>
      </c>
      <c r="BH398" s="218">
        <f>IF(N398="sníž. přenesená",J398,0)</f>
        <v>0</v>
      </c>
      <c r="BI398" s="218">
        <f>IF(N398="nulová",J398,0)</f>
        <v>0</v>
      </c>
      <c r="BJ398" s="18" t="s">
        <v>83</v>
      </c>
      <c r="BK398" s="218">
        <f>ROUND(I398*H398,2)</f>
        <v>0</v>
      </c>
      <c r="BL398" s="18" t="s">
        <v>160</v>
      </c>
      <c r="BM398" s="217" t="s">
        <v>1844</v>
      </c>
    </row>
    <row r="399" spans="2:51" s="14" customFormat="1" ht="12">
      <c r="B399" s="230"/>
      <c r="C399" s="231"/>
      <c r="D399" s="221" t="s">
        <v>162</v>
      </c>
      <c r="E399" s="232" t="s">
        <v>1</v>
      </c>
      <c r="F399" s="233" t="s">
        <v>1845</v>
      </c>
      <c r="G399" s="231"/>
      <c r="H399" s="234">
        <v>60.429</v>
      </c>
      <c r="I399" s="235"/>
      <c r="J399" s="231"/>
      <c r="K399" s="231"/>
      <c r="L399" s="236"/>
      <c r="M399" s="237"/>
      <c r="N399" s="238"/>
      <c r="O399" s="238"/>
      <c r="P399" s="238"/>
      <c r="Q399" s="238"/>
      <c r="R399" s="238"/>
      <c r="S399" s="238"/>
      <c r="T399" s="239"/>
      <c r="AT399" s="240" t="s">
        <v>162</v>
      </c>
      <c r="AU399" s="240" t="s">
        <v>85</v>
      </c>
      <c r="AV399" s="14" t="s">
        <v>85</v>
      </c>
      <c r="AW399" s="14" t="s">
        <v>31</v>
      </c>
      <c r="AX399" s="14" t="s">
        <v>75</v>
      </c>
      <c r="AY399" s="240" t="s">
        <v>153</v>
      </c>
    </row>
    <row r="400" spans="2:51" s="14" customFormat="1" ht="12">
      <c r="B400" s="230"/>
      <c r="C400" s="231"/>
      <c r="D400" s="221" t="s">
        <v>162</v>
      </c>
      <c r="E400" s="232" t="s">
        <v>1</v>
      </c>
      <c r="F400" s="233" t="s">
        <v>1846</v>
      </c>
      <c r="G400" s="231"/>
      <c r="H400" s="234">
        <v>0.828</v>
      </c>
      <c r="I400" s="235"/>
      <c r="J400" s="231"/>
      <c r="K400" s="231"/>
      <c r="L400" s="236"/>
      <c r="M400" s="237"/>
      <c r="N400" s="238"/>
      <c r="O400" s="238"/>
      <c r="P400" s="238"/>
      <c r="Q400" s="238"/>
      <c r="R400" s="238"/>
      <c r="S400" s="238"/>
      <c r="T400" s="239"/>
      <c r="AT400" s="240" t="s">
        <v>162</v>
      </c>
      <c r="AU400" s="240" t="s">
        <v>85</v>
      </c>
      <c r="AV400" s="14" t="s">
        <v>85</v>
      </c>
      <c r="AW400" s="14" t="s">
        <v>31</v>
      </c>
      <c r="AX400" s="14" t="s">
        <v>75</v>
      </c>
      <c r="AY400" s="240" t="s">
        <v>153</v>
      </c>
    </row>
    <row r="401" spans="2:51" s="15" customFormat="1" ht="12">
      <c r="B401" s="241"/>
      <c r="C401" s="242"/>
      <c r="D401" s="221" t="s">
        <v>162</v>
      </c>
      <c r="E401" s="243" t="s">
        <v>1</v>
      </c>
      <c r="F401" s="244" t="s">
        <v>169</v>
      </c>
      <c r="G401" s="242"/>
      <c r="H401" s="245">
        <v>61.257</v>
      </c>
      <c r="I401" s="246"/>
      <c r="J401" s="242"/>
      <c r="K401" s="242"/>
      <c r="L401" s="247"/>
      <c r="M401" s="248"/>
      <c r="N401" s="249"/>
      <c r="O401" s="249"/>
      <c r="P401" s="249"/>
      <c r="Q401" s="249"/>
      <c r="R401" s="249"/>
      <c r="S401" s="249"/>
      <c r="T401" s="250"/>
      <c r="AT401" s="251" t="s">
        <v>162</v>
      </c>
      <c r="AU401" s="251" t="s">
        <v>85</v>
      </c>
      <c r="AV401" s="15" t="s">
        <v>160</v>
      </c>
      <c r="AW401" s="15" t="s">
        <v>31</v>
      </c>
      <c r="AX401" s="15" t="s">
        <v>83</v>
      </c>
      <c r="AY401" s="251" t="s">
        <v>153</v>
      </c>
    </row>
    <row r="402" spans="1:65" s="2" customFormat="1" ht="21.75" customHeight="1">
      <c r="A402" s="35"/>
      <c r="B402" s="36"/>
      <c r="C402" s="205" t="s">
        <v>701</v>
      </c>
      <c r="D402" s="205" t="s">
        <v>156</v>
      </c>
      <c r="E402" s="206" t="s">
        <v>693</v>
      </c>
      <c r="F402" s="207" t="s">
        <v>694</v>
      </c>
      <c r="G402" s="208" t="s">
        <v>172</v>
      </c>
      <c r="H402" s="209">
        <v>61.257</v>
      </c>
      <c r="I402" s="210"/>
      <c r="J402" s="211">
        <f>ROUND(I402*H402,2)</f>
        <v>0</v>
      </c>
      <c r="K402" s="212"/>
      <c r="L402" s="40"/>
      <c r="M402" s="213" t="s">
        <v>1</v>
      </c>
      <c r="N402" s="214" t="s">
        <v>40</v>
      </c>
      <c r="O402" s="72"/>
      <c r="P402" s="215">
        <f>O402*H402</f>
        <v>0</v>
      </c>
      <c r="Q402" s="215">
        <v>0</v>
      </c>
      <c r="R402" s="215">
        <f>Q402*H402</f>
        <v>0</v>
      </c>
      <c r="S402" s="215">
        <v>0</v>
      </c>
      <c r="T402" s="216">
        <f>S402*H402</f>
        <v>0</v>
      </c>
      <c r="U402" s="35"/>
      <c r="V402" s="35"/>
      <c r="W402" s="35"/>
      <c r="X402" s="35"/>
      <c r="Y402" s="35"/>
      <c r="Z402" s="35"/>
      <c r="AA402" s="35"/>
      <c r="AB402" s="35"/>
      <c r="AC402" s="35"/>
      <c r="AD402" s="35"/>
      <c r="AE402" s="35"/>
      <c r="AR402" s="217" t="s">
        <v>160</v>
      </c>
      <c r="AT402" s="217" t="s">
        <v>156</v>
      </c>
      <c r="AU402" s="217" t="s">
        <v>85</v>
      </c>
      <c r="AY402" s="18" t="s">
        <v>153</v>
      </c>
      <c r="BE402" s="218">
        <f>IF(N402="základní",J402,0)</f>
        <v>0</v>
      </c>
      <c r="BF402" s="218">
        <f>IF(N402="snížená",J402,0)</f>
        <v>0</v>
      </c>
      <c r="BG402" s="218">
        <f>IF(N402="zákl. přenesená",J402,0)</f>
        <v>0</v>
      </c>
      <c r="BH402" s="218">
        <f>IF(N402="sníž. přenesená",J402,0)</f>
        <v>0</v>
      </c>
      <c r="BI402" s="218">
        <f>IF(N402="nulová",J402,0)</f>
        <v>0</v>
      </c>
      <c r="BJ402" s="18" t="s">
        <v>83</v>
      </c>
      <c r="BK402" s="218">
        <f>ROUND(I402*H402,2)</f>
        <v>0</v>
      </c>
      <c r="BL402" s="18" t="s">
        <v>160</v>
      </c>
      <c r="BM402" s="217" t="s">
        <v>1847</v>
      </c>
    </row>
    <row r="403" spans="1:65" s="2" customFormat="1" ht="21.75" customHeight="1">
      <c r="A403" s="35"/>
      <c r="B403" s="36"/>
      <c r="C403" s="205" t="s">
        <v>707</v>
      </c>
      <c r="D403" s="205" t="s">
        <v>156</v>
      </c>
      <c r="E403" s="206" t="s">
        <v>697</v>
      </c>
      <c r="F403" s="207" t="s">
        <v>698</v>
      </c>
      <c r="G403" s="208" t="s">
        <v>172</v>
      </c>
      <c r="H403" s="209">
        <v>551.313</v>
      </c>
      <c r="I403" s="210"/>
      <c r="J403" s="211">
        <f>ROUND(I403*H403,2)</f>
        <v>0</v>
      </c>
      <c r="K403" s="212"/>
      <c r="L403" s="40"/>
      <c r="M403" s="213" t="s">
        <v>1</v>
      </c>
      <c r="N403" s="214" t="s">
        <v>40</v>
      </c>
      <c r="O403" s="72"/>
      <c r="P403" s="215">
        <f>O403*H403</f>
        <v>0</v>
      </c>
      <c r="Q403" s="215">
        <v>0</v>
      </c>
      <c r="R403" s="215">
        <f>Q403*H403</f>
        <v>0</v>
      </c>
      <c r="S403" s="215">
        <v>0</v>
      </c>
      <c r="T403" s="216">
        <f>S403*H403</f>
        <v>0</v>
      </c>
      <c r="U403" s="35"/>
      <c r="V403" s="35"/>
      <c r="W403" s="35"/>
      <c r="X403" s="35"/>
      <c r="Y403" s="35"/>
      <c r="Z403" s="35"/>
      <c r="AA403" s="35"/>
      <c r="AB403" s="35"/>
      <c r="AC403" s="35"/>
      <c r="AD403" s="35"/>
      <c r="AE403" s="35"/>
      <c r="AR403" s="217" t="s">
        <v>160</v>
      </c>
      <c r="AT403" s="217" t="s">
        <v>156</v>
      </c>
      <c r="AU403" s="217" t="s">
        <v>85</v>
      </c>
      <c r="AY403" s="18" t="s">
        <v>153</v>
      </c>
      <c r="BE403" s="218">
        <f>IF(N403="základní",J403,0)</f>
        <v>0</v>
      </c>
      <c r="BF403" s="218">
        <f>IF(N403="snížená",J403,0)</f>
        <v>0</v>
      </c>
      <c r="BG403" s="218">
        <f>IF(N403="zákl. přenesená",J403,0)</f>
        <v>0</v>
      </c>
      <c r="BH403" s="218">
        <f>IF(N403="sníž. přenesená",J403,0)</f>
        <v>0</v>
      </c>
      <c r="BI403" s="218">
        <f>IF(N403="nulová",J403,0)</f>
        <v>0</v>
      </c>
      <c r="BJ403" s="18" t="s">
        <v>83</v>
      </c>
      <c r="BK403" s="218">
        <f>ROUND(I403*H403,2)</f>
        <v>0</v>
      </c>
      <c r="BL403" s="18" t="s">
        <v>160</v>
      </c>
      <c r="BM403" s="217" t="s">
        <v>1848</v>
      </c>
    </row>
    <row r="404" spans="2:51" s="14" customFormat="1" ht="12">
      <c r="B404" s="230"/>
      <c r="C404" s="231"/>
      <c r="D404" s="221" t="s">
        <v>162</v>
      </c>
      <c r="E404" s="231"/>
      <c r="F404" s="233" t="s">
        <v>1849</v>
      </c>
      <c r="G404" s="231"/>
      <c r="H404" s="234">
        <v>551.313</v>
      </c>
      <c r="I404" s="235"/>
      <c r="J404" s="231"/>
      <c r="K404" s="231"/>
      <c r="L404" s="236"/>
      <c r="M404" s="237"/>
      <c r="N404" s="238"/>
      <c r="O404" s="238"/>
      <c r="P404" s="238"/>
      <c r="Q404" s="238"/>
      <c r="R404" s="238"/>
      <c r="S404" s="238"/>
      <c r="T404" s="239"/>
      <c r="AT404" s="240" t="s">
        <v>162</v>
      </c>
      <c r="AU404" s="240" t="s">
        <v>85</v>
      </c>
      <c r="AV404" s="14" t="s">
        <v>85</v>
      </c>
      <c r="AW404" s="14" t="s">
        <v>4</v>
      </c>
      <c r="AX404" s="14" t="s">
        <v>83</v>
      </c>
      <c r="AY404" s="240" t="s">
        <v>153</v>
      </c>
    </row>
    <row r="405" spans="1:65" s="2" customFormat="1" ht="21.75" customHeight="1">
      <c r="A405" s="35"/>
      <c r="B405" s="36"/>
      <c r="C405" s="205" t="s">
        <v>715</v>
      </c>
      <c r="D405" s="205" t="s">
        <v>156</v>
      </c>
      <c r="E405" s="206" t="s">
        <v>702</v>
      </c>
      <c r="F405" s="207" t="s">
        <v>703</v>
      </c>
      <c r="G405" s="208" t="s">
        <v>172</v>
      </c>
      <c r="H405" s="209">
        <v>60.429</v>
      </c>
      <c r="I405" s="210"/>
      <c r="J405" s="211">
        <f>ROUND(I405*H405,2)</f>
        <v>0</v>
      </c>
      <c r="K405" s="212"/>
      <c r="L405" s="40"/>
      <c r="M405" s="213" t="s">
        <v>1</v>
      </c>
      <c r="N405" s="214" t="s">
        <v>40</v>
      </c>
      <c r="O405" s="72"/>
      <c r="P405" s="215">
        <f>O405*H405</f>
        <v>0</v>
      </c>
      <c r="Q405" s="215">
        <v>0</v>
      </c>
      <c r="R405" s="215">
        <f>Q405*H405</f>
        <v>0</v>
      </c>
      <c r="S405" s="215">
        <v>0</v>
      </c>
      <c r="T405" s="216">
        <f>S405*H405</f>
        <v>0</v>
      </c>
      <c r="U405" s="35"/>
      <c r="V405" s="35"/>
      <c r="W405" s="35"/>
      <c r="X405" s="35"/>
      <c r="Y405" s="35"/>
      <c r="Z405" s="35"/>
      <c r="AA405" s="35"/>
      <c r="AB405" s="35"/>
      <c r="AC405" s="35"/>
      <c r="AD405" s="35"/>
      <c r="AE405" s="35"/>
      <c r="AR405" s="217" t="s">
        <v>160</v>
      </c>
      <c r="AT405" s="217" t="s">
        <v>156</v>
      </c>
      <c r="AU405" s="217" t="s">
        <v>85</v>
      </c>
      <c r="AY405" s="18" t="s">
        <v>153</v>
      </c>
      <c r="BE405" s="218">
        <f>IF(N405="základní",J405,0)</f>
        <v>0</v>
      </c>
      <c r="BF405" s="218">
        <f>IF(N405="snížená",J405,0)</f>
        <v>0</v>
      </c>
      <c r="BG405" s="218">
        <f>IF(N405="zákl. přenesená",J405,0)</f>
        <v>0</v>
      </c>
      <c r="BH405" s="218">
        <f>IF(N405="sníž. přenesená",J405,0)</f>
        <v>0</v>
      </c>
      <c r="BI405" s="218">
        <f>IF(N405="nulová",J405,0)</f>
        <v>0</v>
      </c>
      <c r="BJ405" s="18" t="s">
        <v>83</v>
      </c>
      <c r="BK405" s="218">
        <f>ROUND(I405*H405,2)</f>
        <v>0</v>
      </c>
      <c r="BL405" s="18" t="s">
        <v>160</v>
      </c>
      <c r="BM405" s="217" t="s">
        <v>1850</v>
      </c>
    </row>
    <row r="406" spans="2:51" s="14" customFormat="1" ht="12">
      <c r="B406" s="230"/>
      <c r="C406" s="231"/>
      <c r="D406" s="221" t="s">
        <v>162</v>
      </c>
      <c r="E406" s="232" t="s">
        <v>1</v>
      </c>
      <c r="F406" s="233" t="s">
        <v>1845</v>
      </c>
      <c r="G406" s="231"/>
      <c r="H406" s="234">
        <v>60.429</v>
      </c>
      <c r="I406" s="235"/>
      <c r="J406" s="231"/>
      <c r="K406" s="231"/>
      <c r="L406" s="236"/>
      <c r="M406" s="237"/>
      <c r="N406" s="238"/>
      <c r="O406" s="238"/>
      <c r="P406" s="238"/>
      <c r="Q406" s="238"/>
      <c r="R406" s="238"/>
      <c r="S406" s="238"/>
      <c r="T406" s="239"/>
      <c r="AT406" s="240" t="s">
        <v>162</v>
      </c>
      <c r="AU406" s="240" t="s">
        <v>85</v>
      </c>
      <c r="AV406" s="14" t="s">
        <v>85</v>
      </c>
      <c r="AW406" s="14" t="s">
        <v>31</v>
      </c>
      <c r="AX406" s="14" t="s">
        <v>83</v>
      </c>
      <c r="AY406" s="240" t="s">
        <v>153</v>
      </c>
    </row>
    <row r="407" spans="1:65" s="2" customFormat="1" ht="21.75" customHeight="1">
      <c r="A407" s="35"/>
      <c r="B407" s="36"/>
      <c r="C407" s="205" t="s">
        <v>719</v>
      </c>
      <c r="D407" s="205" t="s">
        <v>156</v>
      </c>
      <c r="E407" s="206" t="s">
        <v>1851</v>
      </c>
      <c r="F407" s="207" t="s">
        <v>1852</v>
      </c>
      <c r="G407" s="208" t="s">
        <v>172</v>
      </c>
      <c r="H407" s="209">
        <v>0.828</v>
      </c>
      <c r="I407" s="210"/>
      <c r="J407" s="211">
        <f>ROUND(I407*H407,2)</f>
        <v>0</v>
      </c>
      <c r="K407" s="212"/>
      <c r="L407" s="40"/>
      <c r="M407" s="213" t="s">
        <v>1</v>
      </c>
      <c r="N407" s="214" t="s">
        <v>40</v>
      </c>
      <c r="O407" s="72"/>
      <c r="P407" s="215">
        <f>O407*H407</f>
        <v>0</v>
      </c>
      <c r="Q407" s="215">
        <v>0</v>
      </c>
      <c r="R407" s="215">
        <f>Q407*H407</f>
        <v>0</v>
      </c>
      <c r="S407" s="215">
        <v>0</v>
      </c>
      <c r="T407" s="216">
        <f>S407*H407</f>
        <v>0</v>
      </c>
      <c r="U407" s="35"/>
      <c r="V407" s="35"/>
      <c r="W407" s="35"/>
      <c r="X407" s="35"/>
      <c r="Y407" s="35"/>
      <c r="Z407" s="35"/>
      <c r="AA407" s="35"/>
      <c r="AB407" s="35"/>
      <c r="AC407" s="35"/>
      <c r="AD407" s="35"/>
      <c r="AE407" s="35"/>
      <c r="AR407" s="217" t="s">
        <v>160</v>
      </c>
      <c r="AT407" s="217" t="s">
        <v>156</v>
      </c>
      <c r="AU407" s="217" t="s">
        <v>85</v>
      </c>
      <c r="AY407" s="18" t="s">
        <v>153</v>
      </c>
      <c r="BE407" s="218">
        <f>IF(N407="základní",J407,0)</f>
        <v>0</v>
      </c>
      <c r="BF407" s="218">
        <f>IF(N407="snížená",J407,0)</f>
        <v>0</v>
      </c>
      <c r="BG407" s="218">
        <f>IF(N407="zákl. přenesená",J407,0)</f>
        <v>0</v>
      </c>
      <c r="BH407" s="218">
        <f>IF(N407="sníž. přenesená",J407,0)</f>
        <v>0</v>
      </c>
      <c r="BI407" s="218">
        <f>IF(N407="nulová",J407,0)</f>
        <v>0</v>
      </c>
      <c r="BJ407" s="18" t="s">
        <v>83</v>
      </c>
      <c r="BK407" s="218">
        <f>ROUND(I407*H407,2)</f>
        <v>0</v>
      </c>
      <c r="BL407" s="18" t="s">
        <v>160</v>
      </c>
      <c r="BM407" s="217" t="s">
        <v>1853</v>
      </c>
    </row>
    <row r="408" spans="1:65" s="2" customFormat="1" ht="16.5" customHeight="1">
      <c r="A408" s="35"/>
      <c r="B408" s="36"/>
      <c r="C408" s="205" t="s">
        <v>724</v>
      </c>
      <c r="D408" s="205" t="s">
        <v>156</v>
      </c>
      <c r="E408" s="206" t="s">
        <v>1854</v>
      </c>
      <c r="F408" s="207" t="s">
        <v>1855</v>
      </c>
      <c r="G408" s="208" t="s">
        <v>172</v>
      </c>
      <c r="H408" s="209">
        <v>67.465</v>
      </c>
      <c r="I408" s="210"/>
      <c r="J408" s="211">
        <f>ROUND(I408*H408,2)</f>
        <v>0</v>
      </c>
      <c r="K408" s="212"/>
      <c r="L408" s="40"/>
      <c r="M408" s="213" t="s">
        <v>1</v>
      </c>
      <c r="N408" s="214" t="s">
        <v>40</v>
      </c>
      <c r="O408" s="72"/>
      <c r="P408" s="215">
        <f>O408*H408</f>
        <v>0</v>
      </c>
      <c r="Q408" s="215">
        <v>0</v>
      </c>
      <c r="R408" s="215">
        <f>Q408*H408</f>
        <v>0</v>
      </c>
      <c r="S408" s="215">
        <v>0</v>
      </c>
      <c r="T408" s="216">
        <f>S408*H408</f>
        <v>0</v>
      </c>
      <c r="U408" s="35"/>
      <c r="V408" s="35"/>
      <c r="W408" s="35"/>
      <c r="X408" s="35"/>
      <c r="Y408" s="35"/>
      <c r="Z408" s="35"/>
      <c r="AA408" s="35"/>
      <c r="AB408" s="35"/>
      <c r="AC408" s="35"/>
      <c r="AD408" s="35"/>
      <c r="AE408" s="35"/>
      <c r="AR408" s="217" t="s">
        <v>160</v>
      </c>
      <c r="AT408" s="217" t="s">
        <v>156</v>
      </c>
      <c r="AU408" s="217" t="s">
        <v>85</v>
      </c>
      <c r="AY408" s="18" t="s">
        <v>153</v>
      </c>
      <c r="BE408" s="218">
        <f>IF(N408="základní",J408,0)</f>
        <v>0</v>
      </c>
      <c r="BF408" s="218">
        <f>IF(N408="snížená",J408,0)</f>
        <v>0</v>
      </c>
      <c r="BG408" s="218">
        <f>IF(N408="zákl. přenesená",J408,0)</f>
        <v>0</v>
      </c>
      <c r="BH408" s="218">
        <f>IF(N408="sníž. přenesená",J408,0)</f>
        <v>0</v>
      </c>
      <c r="BI408" s="218">
        <f>IF(N408="nulová",J408,0)</f>
        <v>0</v>
      </c>
      <c r="BJ408" s="18" t="s">
        <v>83</v>
      </c>
      <c r="BK408" s="218">
        <f>ROUND(I408*H408,2)</f>
        <v>0</v>
      </c>
      <c r="BL408" s="18" t="s">
        <v>160</v>
      </c>
      <c r="BM408" s="217" t="s">
        <v>1856</v>
      </c>
    </row>
    <row r="409" spans="2:51" s="14" customFormat="1" ht="12">
      <c r="B409" s="230"/>
      <c r="C409" s="231"/>
      <c r="D409" s="221" t="s">
        <v>162</v>
      </c>
      <c r="E409" s="232" t="s">
        <v>1</v>
      </c>
      <c r="F409" s="233" t="s">
        <v>1857</v>
      </c>
      <c r="G409" s="231"/>
      <c r="H409" s="234">
        <v>14.16</v>
      </c>
      <c r="I409" s="235"/>
      <c r="J409" s="231"/>
      <c r="K409" s="231"/>
      <c r="L409" s="236"/>
      <c r="M409" s="237"/>
      <c r="N409" s="238"/>
      <c r="O409" s="238"/>
      <c r="P409" s="238"/>
      <c r="Q409" s="238"/>
      <c r="R409" s="238"/>
      <c r="S409" s="238"/>
      <c r="T409" s="239"/>
      <c r="AT409" s="240" t="s">
        <v>162</v>
      </c>
      <c r="AU409" s="240" t="s">
        <v>85</v>
      </c>
      <c r="AV409" s="14" t="s">
        <v>85</v>
      </c>
      <c r="AW409" s="14" t="s">
        <v>31</v>
      </c>
      <c r="AX409" s="14" t="s">
        <v>75</v>
      </c>
      <c r="AY409" s="240" t="s">
        <v>153</v>
      </c>
    </row>
    <row r="410" spans="2:51" s="14" customFormat="1" ht="12">
      <c r="B410" s="230"/>
      <c r="C410" s="231"/>
      <c r="D410" s="221" t="s">
        <v>162</v>
      </c>
      <c r="E410" s="232" t="s">
        <v>1</v>
      </c>
      <c r="F410" s="233" t="s">
        <v>1858</v>
      </c>
      <c r="G410" s="231"/>
      <c r="H410" s="234">
        <v>51.457</v>
      </c>
      <c r="I410" s="235"/>
      <c r="J410" s="231"/>
      <c r="K410" s="231"/>
      <c r="L410" s="236"/>
      <c r="M410" s="237"/>
      <c r="N410" s="238"/>
      <c r="O410" s="238"/>
      <c r="P410" s="238"/>
      <c r="Q410" s="238"/>
      <c r="R410" s="238"/>
      <c r="S410" s="238"/>
      <c r="T410" s="239"/>
      <c r="AT410" s="240" t="s">
        <v>162</v>
      </c>
      <c r="AU410" s="240" t="s">
        <v>85</v>
      </c>
      <c r="AV410" s="14" t="s">
        <v>85</v>
      </c>
      <c r="AW410" s="14" t="s">
        <v>31</v>
      </c>
      <c r="AX410" s="14" t="s">
        <v>75</v>
      </c>
      <c r="AY410" s="240" t="s">
        <v>153</v>
      </c>
    </row>
    <row r="411" spans="2:51" s="14" customFormat="1" ht="12">
      <c r="B411" s="230"/>
      <c r="C411" s="231"/>
      <c r="D411" s="221" t="s">
        <v>162</v>
      </c>
      <c r="E411" s="232" t="s">
        <v>1</v>
      </c>
      <c r="F411" s="233" t="s">
        <v>1859</v>
      </c>
      <c r="G411" s="231"/>
      <c r="H411" s="234">
        <v>1.848</v>
      </c>
      <c r="I411" s="235"/>
      <c r="J411" s="231"/>
      <c r="K411" s="231"/>
      <c r="L411" s="236"/>
      <c r="M411" s="237"/>
      <c r="N411" s="238"/>
      <c r="O411" s="238"/>
      <c r="P411" s="238"/>
      <c r="Q411" s="238"/>
      <c r="R411" s="238"/>
      <c r="S411" s="238"/>
      <c r="T411" s="239"/>
      <c r="AT411" s="240" t="s">
        <v>162</v>
      </c>
      <c r="AU411" s="240" t="s">
        <v>85</v>
      </c>
      <c r="AV411" s="14" t="s">
        <v>85</v>
      </c>
      <c r="AW411" s="14" t="s">
        <v>31</v>
      </c>
      <c r="AX411" s="14" t="s">
        <v>75</v>
      </c>
      <c r="AY411" s="240" t="s">
        <v>153</v>
      </c>
    </row>
    <row r="412" spans="2:51" s="15" customFormat="1" ht="12">
      <c r="B412" s="241"/>
      <c r="C412" s="242"/>
      <c r="D412" s="221" t="s">
        <v>162</v>
      </c>
      <c r="E412" s="243" t="s">
        <v>1</v>
      </c>
      <c r="F412" s="244" t="s">
        <v>169</v>
      </c>
      <c r="G412" s="242"/>
      <c r="H412" s="245">
        <v>67.465</v>
      </c>
      <c r="I412" s="246"/>
      <c r="J412" s="242"/>
      <c r="K412" s="242"/>
      <c r="L412" s="247"/>
      <c r="M412" s="248"/>
      <c r="N412" s="249"/>
      <c r="O412" s="249"/>
      <c r="P412" s="249"/>
      <c r="Q412" s="249"/>
      <c r="R412" s="249"/>
      <c r="S412" s="249"/>
      <c r="T412" s="250"/>
      <c r="AT412" s="251" t="s">
        <v>162</v>
      </c>
      <c r="AU412" s="251" t="s">
        <v>85</v>
      </c>
      <c r="AV412" s="15" t="s">
        <v>160</v>
      </c>
      <c r="AW412" s="15" t="s">
        <v>31</v>
      </c>
      <c r="AX412" s="15" t="s">
        <v>83</v>
      </c>
      <c r="AY412" s="251" t="s">
        <v>153</v>
      </c>
    </row>
    <row r="413" spans="1:65" s="2" customFormat="1" ht="21.75" customHeight="1">
      <c r="A413" s="35"/>
      <c r="B413" s="36"/>
      <c r="C413" s="205" t="s">
        <v>728</v>
      </c>
      <c r="D413" s="205" t="s">
        <v>156</v>
      </c>
      <c r="E413" s="206" t="s">
        <v>1860</v>
      </c>
      <c r="F413" s="207" t="s">
        <v>1861</v>
      </c>
      <c r="G413" s="208" t="s">
        <v>172</v>
      </c>
      <c r="H413" s="209">
        <v>607.104</v>
      </c>
      <c r="I413" s="210"/>
      <c r="J413" s="211">
        <f>ROUND(I413*H413,2)</f>
        <v>0</v>
      </c>
      <c r="K413" s="212"/>
      <c r="L413" s="40"/>
      <c r="M413" s="213" t="s">
        <v>1</v>
      </c>
      <c r="N413" s="214" t="s">
        <v>40</v>
      </c>
      <c r="O413" s="72"/>
      <c r="P413" s="215">
        <f>O413*H413</f>
        <v>0</v>
      </c>
      <c r="Q413" s="215">
        <v>0</v>
      </c>
      <c r="R413" s="215">
        <f>Q413*H413</f>
        <v>0</v>
      </c>
      <c r="S413" s="215">
        <v>0</v>
      </c>
      <c r="T413" s="216">
        <f>S413*H413</f>
        <v>0</v>
      </c>
      <c r="U413" s="35"/>
      <c r="V413" s="35"/>
      <c r="W413" s="35"/>
      <c r="X413" s="35"/>
      <c r="Y413" s="35"/>
      <c r="Z413" s="35"/>
      <c r="AA413" s="35"/>
      <c r="AB413" s="35"/>
      <c r="AC413" s="35"/>
      <c r="AD413" s="35"/>
      <c r="AE413" s="35"/>
      <c r="AR413" s="217" t="s">
        <v>160</v>
      </c>
      <c r="AT413" s="217" t="s">
        <v>156</v>
      </c>
      <c r="AU413" s="217" t="s">
        <v>85</v>
      </c>
      <c r="AY413" s="18" t="s">
        <v>153</v>
      </c>
      <c r="BE413" s="218">
        <f>IF(N413="základní",J413,0)</f>
        <v>0</v>
      </c>
      <c r="BF413" s="218">
        <f>IF(N413="snížená",J413,0)</f>
        <v>0</v>
      </c>
      <c r="BG413" s="218">
        <f>IF(N413="zákl. přenesená",J413,0)</f>
        <v>0</v>
      </c>
      <c r="BH413" s="218">
        <f>IF(N413="sníž. přenesená",J413,0)</f>
        <v>0</v>
      </c>
      <c r="BI413" s="218">
        <f>IF(N413="nulová",J413,0)</f>
        <v>0</v>
      </c>
      <c r="BJ413" s="18" t="s">
        <v>83</v>
      </c>
      <c r="BK413" s="218">
        <f>ROUND(I413*H413,2)</f>
        <v>0</v>
      </c>
      <c r="BL413" s="18" t="s">
        <v>160</v>
      </c>
      <c r="BM413" s="217" t="s">
        <v>1862</v>
      </c>
    </row>
    <row r="414" spans="2:51" s="14" customFormat="1" ht="12">
      <c r="B414" s="230"/>
      <c r="C414" s="231"/>
      <c r="D414" s="221" t="s">
        <v>162</v>
      </c>
      <c r="E414" s="231"/>
      <c r="F414" s="233" t="s">
        <v>1863</v>
      </c>
      <c r="G414" s="231"/>
      <c r="H414" s="234">
        <v>607.104</v>
      </c>
      <c r="I414" s="235"/>
      <c r="J414" s="231"/>
      <c r="K414" s="231"/>
      <c r="L414" s="236"/>
      <c r="M414" s="237"/>
      <c r="N414" s="238"/>
      <c r="O414" s="238"/>
      <c r="P414" s="238"/>
      <c r="Q414" s="238"/>
      <c r="R414" s="238"/>
      <c r="S414" s="238"/>
      <c r="T414" s="239"/>
      <c r="AT414" s="240" t="s">
        <v>162</v>
      </c>
      <c r="AU414" s="240" t="s">
        <v>85</v>
      </c>
      <c r="AV414" s="14" t="s">
        <v>85</v>
      </c>
      <c r="AW414" s="14" t="s">
        <v>4</v>
      </c>
      <c r="AX414" s="14" t="s">
        <v>83</v>
      </c>
      <c r="AY414" s="240" t="s">
        <v>153</v>
      </c>
    </row>
    <row r="415" spans="1:65" s="2" customFormat="1" ht="21.75" customHeight="1">
      <c r="A415" s="35"/>
      <c r="B415" s="36"/>
      <c r="C415" s="205" t="s">
        <v>733</v>
      </c>
      <c r="D415" s="205" t="s">
        <v>156</v>
      </c>
      <c r="E415" s="206" t="s">
        <v>1864</v>
      </c>
      <c r="F415" s="207" t="s">
        <v>1865</v>
      </c>
      <c r="G415" s="208" t="s">
        <v>172</v>
      </c>
      <c r="H415" s="209">
        <v>67.456</v>
      </c>
      <c r="I415" s="210"/>
      <c r="J415" s="211">
        <f>ROUND(I415*H415,2)</f>
        <v>0</v>
      </c>
      <c r="K415" s="212"/>
      <c r="L415" s="40"/>
      <c r="M415" s="213" t="s">
        <v>1</v>
      </c>
      <c r="N415" s="214" t="s">
        <v>40</v>
      </c>
      <c r="O415" s="72"/>
      <c r="P415" s="215">
        <f>O415*H415</f>
        <v>0</v>
      </c>
      <c r="Q415" s="215">
        <v>0</v>
      </c>
      <c r="R415" s="215">
        <f>Q415*H415</f>
        <v>0</v>
      </c>
      <c r="S415" s="215">
        <v>0</v>
      </c>
      <c r="T415" s="216">
        <f>S415*H415</f>
        <v>0</v>
      </c>
      <c r="U415" s="35"/>
      <c r="V415" s="35"/>
      <c r="W415" s="35"/>
      <c r="X415" s="35"/>
      <c r="Y415" s="35"/>
      <c r="Z415" s="35"/>
      <c r="AA415" s="35"/>
      <c r="AB415" s="35"/>
      <c r="AC415" s="35"/>
      <c r="AD415" s="35"/>
      <c r="AE415" s="35"/>
      <c r="AR415" s="217" t="s">
        <v>160</v>
      </c>
      <c r="AT415" s="217" t="s">
        <v>156</v>
      </c>
      <c r="AU415" s="217" t="s">
        <v>85</v>
      </c>
      <c r="AY415" s="18" t="s">
        <v>153</v>
      </c>
      <c r="BE415" s="218">
        <f>IF(N415="základní",J415,0)</f>
        <v>0</v>
      </c>
      <c r="BF415" s="218">
        <f>IF(N415="snížená",J415,0)</f>
        <v>0</v>
      </c>
      <c r="BG415" s="218">
        <f>IF(N415="zákl. přenesená",J415,0)</f>
        <v>0</v>
      </c>
      <c r="BH415" s="218">
        <f>IF(N415="sníž. přenesená",J415,0)</f>
        <v>0</v>
      </c>
      <c r="BI415" s="218">
        <f>IF(N415="nulová",J415,0)</f>
        <v>0</v>
      </c>
      <c r="BJ415" s="18" t="s">
        <v>83</v>
      </c>
      <c r="BK415" s="218">
        <f>ROUND(I415*H415,2)</f>
        <v>0</v>
      </c>
      <c r="BL415" s="18" t="s">
        <v>160</v>
      </c>
      <c r="BM415" s="217" t="s">
        <v>1866</v>
      </c>
    </row>
    <row r="416" spans="1:65" s="2" customFormat="1" ht="21.75" customHeight="1">
      <c r="A416" s="35"/>
      <c r="B416" s="36"/>
      <c r="C416" s="205" t="s">
        <v>740</v>
      </c>
      <c r="D416" s="205" t="s">
        <v>156</v>
      </c>
      <c r="E416" s="206" t="s">
        <v>1867</v>
      </c>
      <c r="F416" s="207" t="s">
        <v>1868</v>
      </c>
      <c r="G416" s="208" t="s">
        <v>172</v>
      </c>
      <c r="H416" s="209">
        <v>14.16</v>
      </c>
      <c r="I416" s="210"/>
      <c r="J416" s="211">
        <f>ROUND(I416*H416,2)</f>
        <v>0</v>
      </c>
      <c r="K416" s="212"/>
      <c r="L416" s="40"/>
      <c r="M416" s="213" t="s">
        <v>1</v>
      </c>
      <c r="N416" s="214" t="s">
        <v>40</v>
      </c>
      <c r="O416" s="72"/>
      <c r="P416" s="215">
        <f>O416*H416</f>
        <v>0</v>
      </c>
      <c r="Q416" s="215">
        <v>0</v>
      </c>
      <c r="R416" s="215">
        <f>Q416*H416</f>
        <v>0</v>
      </c>
      <c r="S416" s="215">
        <v>0</v>
      </c>
      <c r="T416" s="216">
        <f>S416*H416</f>
        <v>0</v>
      </c>
      <c r="U416" s="35"/>
      <c r="V416" s="35"/>
      <c r="W416" s="35"/>
      <c r="X416" s="35"/>
      <c r="Y416" s="35"/>
      <c r="Z416" s="35"/>
      <c r="AA416" s="35"/>
      <c r="AB416" s="35"/>
      <c r="AC416" s="35"/>
      <c r="AD416" s="35"/>
      <c r="AE416" s="35"/>
      <c r="AR416" s="217" t="s">
        <v>160</v>
      </c>
      <c r="AT416" s="217" t="s">
        <v>156</v>
      </c>
      <c r="AU416" s="217" t="s">
        <v>85</v>
      </c>
      <c r="AY416" s="18" t="s">
        <v>153</v>
      </c>
      <c r="BE416" s="218">
        <f>IF(N416="základní",J416,0)</f>
        <v>0</v>
      </c>
      <c r="BF416" s="218">
        <f>IF(N416="snížená",J416,0)</f>
        <v>0</v>
      </c>
      <c r="BG416" s="218">
        <f>IF(N416="zákl. přenesená",J416,0)</f>
        <v>0</v>
      </c>
      <c r="BH416" s="218">
        <f>IF(N416="sníž. přenesená",J416,0)</f>
        <v>0</v>
      </c>
      <c r="BI416" s="218">
        <f>IF(N416="nulová",J416,0)</f>
        <v>0</v>
      </c>
      <c r="BJ416" s="18" t="s">
        <v>83</v>
      </c>
      <c r="BK416" s="218">
        <f>ROUND(I416*H416,2)</f>
        <v>0</v>
      </c>
      <c r="BL416" s="18" t="s">
        <v>160</v>
      </c>
      <c r="BM416" s="217" t="s">
        <v>1869</v>
      </c>
    </row>
    <row r="417" spans="1:65" s="2" customFormat="1" ht="21.75" customHeight="1">
      <c r="A417" s="35"/>
      <c r="B417" s="36"/>
      <c r="C417" s="205" t="s">
        <v>744</v>
      </c>
      <c r="D417" s="205" t="s">
        <v>156</v>
      </c>
      <c r="E417" s="206" t="s">
        <v>1870</v>
      </c>
      <c r="F417" s="207" t="s">
        <v>1852</v>
      </c>
      <c r="G417" s="208" t="s">
        <v>172</v>
      </c>
      <c r="H417" s="209">
        <v>1.848</v>
      </c>
      <c r="I417" s="210"/>
      <c r="J417" s="211">
        <f>ROUND(I417*H417,2)</f>
        <v>0</v>
      </c>
      <c r="K417" s="212"/>
      <c r="L417" s="40"/>
      <c r="M417" s="213" t="s">
        <v>1</v>
      </c>
      <c r="N417" s="214" t="s">
        <v>40</v>
      </c>
      <c r="O417" s="72"/>
      <c r="P417" s="215">
        <f>O417*H417</f>
        <v>0</v>
      </c>
      <c r="Q417" s="215">
        <v>0</v>
      </c>
      <c r="R417" s="215">
        <f>Q417*H417</f>
        <v>0</v>
      </c>
      <c r="S417" s="215">
        <v>0</v>
      </c>
      <c r="T417" s="216">
        <f>S417*H417</f>
        <v>0</v>
      </c>
      <c r="U417" s="35"/>
      <c r="V417" s="35"/>
      <c r="W417" s="35"/>
      <c r="X417" s="35"/>
      <c r="Y417" s="35"/>
      <c r="Z417" s="35"/>
      <c r="AA417" s="35"/>
      <c r="AB417" s="35"/>
      <c r="AC417" s="35"/>
      <c r="AD417" s="35"/>
      <c r="AE417" s="35"/>
      <c r="AR417" s="217" t="s">
        <v>160</v>
      </c>
      <c r="AT417" s="217" t="s">
        <v>156</v>
      </c>
      <c r="AU417" s="217" t="s">
        <v>85</v>
      </c>
      <c r="AY417" s="18" t="s">
        <v>153</v>
      </c>
      <c r="BE417" s="218">
        <f>IF(N417="základní",J417,0)</f>
        <v>0</v>
      </c>
      <c r="BF417" s="218">
        <f>IF(N417="snížená",J417,0)</f>
        <v>0</v>
      </c>
      <c r="BG417" s="218">
        <f>IF(N417="zákl. přenesená",J417,0)</f>
        <v>0</v>
      </c>
      <c r="BH417" s="218">
        <f>IF(N417="sníž. přenesená",J417,0)</f>
        <v>0</v>
      </c>
      <c r="BI417" s="218">
        <f>IF(N417="nulová",J417,0)</f>
        <v>0</v>
      </c>
      <c r="BJ417" s="18" t="s">
        <v>83</v>
      </c>
      <c r="BK417" s="218">
        <f>ROUND(I417*H417,2)</f>
        <v>0</v>
      </c>
      <c r="BL417" s="18" t="s">
        <v>160</v>
      </c>
      <c r="BM417" s="217" t="s">
        <v>1871</v>
      </c>
    </row>
    <row r="418" spans="1:65" s="2" customFormat="1" ht="21.75" customHeight="1">
      <c r="A418" s="35"/>
      <c r="B418" s="36"/>
      <c r="C418" s="205" t="s">
        <v>748</v>
      </c>
      <c r="D418" s="205" t="s">
        <v>156</v>
      </c>
      <c r="E418" s="206" t="s">
        <v>1872</v>
      </c>
      <c r="F418" s="207" t="s">
        <v>1873</v>
      </c>
      <c r="G418" s="208" t="s">
        <v>172</v>
      </c>
      <c r="H418" s="209">
        <v>51.457</v>
      </c>
      <c r="I418" s="210"/>
      <c r="J418" s="211">
        <f>ROUND(I418*H418,2)</f>
        <v>0</v>
      </c>
      <c r="K418" s="212"/>
      <c r="L418" s="40"/>
      <c r="M418" s="213" t="s">
        <v>1</v>
      </c>
      <c r="N418" s="214" t="s">
        <v>40</v>
      </c>
      <c r="O418" s="72"/>
      <c r="P418" s="215">
        <f>O418*H418</f>
        <v>0</v>
      </c>
      <c r="Q418" s="215">
        <v>0</v>
      </c>
      <c r="R418" s="215">
        <f>Q418*H418</f>
        <v>0</v>
      </c>
      <c r="S418" s="215">
        <v>0</v>
      </c>
      <c r="T418" s="216">
        <f>S418*H418</f>
        <v>0</v>
      </c>
      <c r="U418" s="35"/>
      <c r="V418" s="35"/>
      <c r="W418" s="35"/>
      <c r="X418" s="35"/>
      <c r="Y418" s="35"/>
      <c r="Z418" s="35"/>
      <c r="AA418" s="35"/>
      <c r="AB418" s="35"/>
      <c r="AC418" s="35"/>
      <c r="AD418" s="35"/>
      <c r="AE418" s="35"/>
      <c r="AR418" s="217" t="s">
        <v>160</v>
      </c>
      <c r="AT418" s="217" t="s">
        <v>156</v>
      </c>
      <c r="AU418" s="217" t="s">
        <v>85</v>
      </c>
      <c r="AY418" s="18" t="s">
        <v>153</v>
      </c>
      <c r="BE418" s="218">
        <f>IF(N418="základní",J418,0)</f>
        <v>0</v>
      </c>
      <c r="BF418" s="218">
        <f>IF(N418="snížená",J418,0)</f>
        <v>0</v>
      </c>
      <c r="BG418" s="218">
        <f>IF(N418="zákl. přenesená",J418,0)</f>
        <v>0</v>
      </c>
      <c r="BH418" s="218">
        <f>IF(N418="sníž. přenesená",J418,0)</f>
        <v>0</v>
      </c>
      <c r="BI418" s="218">
        <f>IF(N418="nulová",J418,0)</f>
        <v>0</v>
      </c>
      <c r="BJ418" s="18" t="s">
        <v>83</v>
      </c>
      <c r="BK418" s="218">
        <f>ROUND(I418*H418,2)</f>
        <v>0</v>
      </c>
      <c r="BL418" s="18" t="s">
        <v>160</v>
      </c>
      <c r="BM418" s="217" t="s">
        <v>1874</v>
      </c>
    </row>
    <row r="419" spans="2:63" s="12" customFormat="1" ht="22.9" customHeight="1">
      <c r="B419" s="189"/>
      <c r="C419" s="190"/>
      <c r="D419" s="191" t="s">
        <v>74</v>
      </c>
      <c r="E419" s="203" t="s">
        <v>705</v>
      </c>
      <c r="F419" s="203" t="s">
        <v>706</v>
      </c>
      <c r="G419" s="190"/>
      <c r="H419" s="190"/>
      <c r="I419" s="193"/>
      <c r="J419" s="204">
        <f>BK419</f>
        <v>0</v>
      </c>
      <c r="K419" s="190"/>
      <c r="L419" s="195"/>
      <c r="M419" s="196"/>
      <c r="N419" s="197"/>
      <c r="O419" s="197"/>
      <c r="P419" s="198">
        <f>P420</f>
        <v>0</v>
      </c>
      <c r="Q419" s="197"/>
      <c r="R419" s="198">
        <f>R420</f>
        <v>0</v>
      </c>
      <c r="S419" s="197"/>
      <c r="T419" s="199">
        <f>T420</f>
        <v>0</v>
      </c>
      <c r="AR419" s="200" t="s">
        <v>83</v>
      </c>
      <c r="AT419" s="201" t="s">
        <v>74</v>
      </c>
      <c r="AU419" s="201" t="s">
        <v>83</v>
      </c>
      <c r="AY419" s="200" t="s">
        <v>153</v>
      </c>
      <c r="BK419" s="202">
        <f>BK420</f>
        <v>0</v>
      </c>
    </row>
    <row r="420" spans="1:65" s="2" customFormat="1" ht="21.75" customHeight="1">
      <c r="A420" s="35"/>
      <c r="B420" s="36"/>
      <c r="C420" s="205" t="s">
        <v>751</v>
      </c>
      <c r="D420" s="205" t="s">
        <v>156</v>
      </c>
      <c r="E420" s="206" t="s">
        <v>1875</v>
      </c>
      <c r="F420" s="207" t="s">
        <v>1876</v>
      </c>
      <c r="G420" s="208" t="s">
        <v>172</v>
      </c>
      <c r="H420" s="209">
        <v>230.487</v>
      </c>
      <c r="I420" s="210"/>
      <c r="J420" s="211">
        <f>ROUND(I420*H420,2)</f>
        <v>0</v>
      </c>
      <c r="K420" s="212"/>
      <c r="L420" s="40"/>
      <c r="M420" s="213" t="s">
        <v>1</v>
      </c>
      <c r="N420" s="214" t="s">
        <v>40</v>
      </c>
      <c r="O420" s="72"/>
      <c r="P420" s="215">
        <f>O420*H420</f>
        <v>0</v>
      </c>
      <c r="Q420" s="215">
        <v>0</v>
      </c>
      <c r="R420" s="215">
        <f>Q420*H420</f>
        <v>0</v>
      </c>
      <c r="S420" s="215">
        <v>0</v>
      </c>
      <c r="T420" s="216">
        <f>S420*H420</f>
        <v>0</v>
      </c>
      <c r="U420" s="35"/>
      <c r="V420" s="35"/>
      <c r="W420" s="35"/>
      <c r="X420" s="35"/>
      <c r="Y420" s="35"/>
      <c r="Z420" s="35"/>
      <c r="AA420" s="35"/>
      <c r="AB420" s="35"/>
      <c r="AC420" s="35"/>
      <c r="AD420" s="35"/>
      <c r="AE420" s="35"/>
      <c r="AR420" s="217" t="s">
        <v>160</v>
      </c>
      <c r="AT420" s="217" t="s">
        <v>156</v>
      </c>
      <c r="AU420" s="217" t="s">
        <v>85</v>
      </c>
      <c r="AY420" s="18" t="s">
        <v>153</v>
      </c>
      <c r="BE420" s="218">
        <f>IF(N420="základní",J420,0)</f>
        <v>0</v>
      </c>
      <c r="BF420" s="218">
        <f>IF(N420="snížená",J420,0)</f>
        <v>0</v>
      </c>
      <c r="BG420" s="218">
        <f>IF(N420="zákl. přenesená",J420,0)</f>
        <v>0</v>
      </c>
      <c r="BH420" s="218">
        <f>IF(N420="sníž. přenesená",J420,0)</f>
        <v>0</v>
      </c>
      <c r="BI420" s="218">
        <f>IF(N420="nulová",J420,0)</f>
        <v>0</v>
      </c>
      <c r="BJ420" s="18" t="s">
        <v>83</v>
      </c>
      <c r="BK420" s="218">
        <f>ROUND(I420*H420,2)</f>
        <v>0</v>
      </c>
      <c r="BL420" s="18" t="s">
        <v>160</v>
      </c>
      <c r="BM420" s="217" t="s">
        <v>1877</v>
      </c>
    </row>
    <row r="421" spans="2:63" s="12" customFormat="1" ht="25.9" customHeight="1">
      <c r="B421" s="189"/>
      <c r="C421" s="190"/>
      <c r="D421" s="191" t="s">
        <v>74</v>
      </c>
      <c r="E421" s="192" t="s">
        <v>711</v>
      </c>
      <c r="F421" s="192" t="s">
        <v>712</v>
      </c>
      <c r="G421" s="190"/>
      <c r="H421" s="190"/>
      <c r="I421" s="193"/>
      <c r="J421" s="194">
        <f>BK421</f>
        <v>0</v>
      </c>
      <c r="K421" s="190"/>
      <c r="L421" s="195"/>
      <c r="M421" s="196"/>
      <c r="N421" s="197"/>
      <c r="O421" s="197"/>
      <c r="P421" s="198">
        <f>P422+P461+P471</f>
        <v>0</v>
      </c>
      <c r="Q421" s="197"/>
      <c r="R421" s="198">
        <f>R422+R461+R471</f>
        <v>3.3820860800000005</v>
      </c>
      <c r="S421" s="197"/>
      <c r="T421" s="199">
        <f>T422+T461+T471</f>
        <v>0.827874</v>
      </c>
      <c r="AR421" s="200" t="s">
        <v>85</v>
      </c>
      <c r="AT421" s="201" t="s">
        <v>74</v>
      </c>
      <c r="AU421" s="201" t="s">
        <v>75</v>
      </c>
      <c r="AY421" s="200" t="s">
        <v>153</v>
      </c>
      <c r="BK421" s="202">
        <f>BK422+BK461+BK471</f>
        <v>0</v>
      </c>
    </row>
    <row r="422" spans="2:63" s="12" customFormat="1" ht="22.9" customHeight="1">
      <c r="B422" s="189"/>
      <c r="C422" s="190"/>
      <c r="D422" s="191" t="s">
        <v>74</v>
      </c>
      <c r="E422" s="203" t="s">
        <v>713</v>
      </c>
      <c r="F422" s="203" t="s">
        <v>714</v>
      </c>
      <c r="G422" s="190"/>
      <c r="H422" s="190"/>
      <c r="I422" s="193"/>
      <c r="J422" s="204">
        <f>BK422</f>
        <v>0</v>
      </c>
      <c r="K422" s="190"/>
      <c r="L422" s="195"/>
      <c r="M422" s="196"/>
      <c r="N422" s="197"/>
      <c r="O422" s="197"/>
      <c r="P422" s="198">
        <f>SUM(P423:P460)</f>
        <v>0</v>
      </c>
      <c r="Q422" s="197"/>
      <c r="R422" s="198">
        <f>SUM(R423:R460)</f>
        <v>1.6959960800000002</v>
      </c>
      <c r="S422" s="197"/>
      <c r="T422" s="199">
        <f>SUM(T423:T460)</f>
        <v>0.827874</v>
      </c>
      <c r="AR422" s="200" t="s">
        <v>85</v>
      </c>
      <c r="AT422" s="201" t="s">
        <v>74</v>
      </c>
      <c r="AU422" s="201" t="s">
        <v>83</v>
      </c>
      <c r="AY422" s="200" t="s">
        <v>153</v>
      </c>
      <c r="BK422" s="202">
        <f>SUM(BK423:BK460)</f>
        <v>0</v>
      </c>
    </row>
    <row r="423" spans="1:65" s="2" customFormat="1" ht="21.75" customHeight="1">
      <c r="A423" s="35"/>
      <c r="B423" s="36"/>
      <c r="C423" s="205" t="s">
        <v>758</v>
      </c>
      <c r="D423" s="205" t="s">
        <v>156</v>
      </c>
      <c r="E423" s="206" t="s">
        <v>1878</v>
      </c>
      <c r="F423" s="207" t="s">
        <v>1879</v>
      </c>
      <c r="G423" s="208" t="s">
        <v>187</v>
      </c>
      <c r="H423" s="209">
        <v>183.972</v>
      </c>
      <c r="I423" s="210"/>
      <c r="J423" s="211">
        <f>ROUND(I423*H423,2)</f>
        <v>0</v>
      </c>
      <c r="K423" s="212"/>
      <c r="L423" s="40"/>
      <c r="M423" s="213" t="s">
        <v>1</v>
      </c>
      <c r="N423" s="214" t="s">
        <v>40</v>
      </c>
      <c r="O423" s="72"/>
      <c r="P423" s="215">
        <f>O423*H423</f>
        <v>0</v>
      </c>
      <c r="Q423" s="215">
        <v>0</v>
      </c>
      <c r="R423" s="215">
        <f>Q423*H423</f>
        <v>0</v>
      </c>
      <c r="S423" s="215">
        <v>0.0045</v>
      </c>
      <c r="T423" s="216">
        <f>S423*H423</f>
        <v>0.827874</v>
      </c>
      <c r="U423" s="35"/>
      <c r="V423" s="35"/>
      <c r="W423" s="35"/>
      <c r="X423" s="35"/>
      <c r="Y423" s="35"/>
      <c r="Z423" s="35"/>
      <c r="AA423" s="35"/>
      <c r="AB423" s="35"/>
      <c r="AC423" s="35"/>
      <c r="AD423" s="35"/>
      <c r="AE423" s="35"/>
      <c r="AR423" s="217" t="s">
        <v>303</v>
      </c>
      <c r="AT423" s="217" t="s">
        <v>156</v>
      </c>
      <c r="AU423" s="217" t="s">
        <v>85</v>
      </c>
      <c r="AY423" s="18" t="s">
        <v>153</v>
      </c>
      <c r="BE423" s="218">
        <f>IF(N423="základní",J423,0)</f>
        <v>0</v>
      </c>
      <c r="BF423" s="218">
        <f>IF(N423="snížená",J423,0)</f>
        <v>0</v>
      </c>
      <c r="BG423" s="218">
        <f>IF(N423="zákl. přenesená",J423,0)</f>
        <v>0</v>
      </c>
      <c r="BH423" s="218">
        <f>IF(N423="sníž. přenesená",J423,0)</f>
        <v>0</v>
      </c>
      <c r="BI423" s="218">
        <f>IF(N423="nulová",J423,0)</f>
        <v>0</v>
      </c>
      <c r="BJ423" s="18" t="s">
        <v>83</v>
      </c>
      <c r="BK423" s="218">
        <f>ROUND(I423*H423,2)</f>
        <v>0</v>
      </c>
      <c r="BL423" s="18" t="s">
        <v>303</v>
      </c>
      <c r="BM423" s="217" t="s">
        <v>1880</v>
      </c>
    </row>
    <row r="424" spans="2:51" s="13" customFormat="1" ht="12">
      <c r="B424" s="219"/>
      <c r="C424" s="220"/>
      <c r="D424" s="221" t="s">
        <v>162</v>
      </c>
      <c r="E424" s="222" t="s">
        <v>1</v>
      </c>
      <c r="F424" s="223" t="s">
        <v>1772</v>
      </c>
      <c r="G424" s="220"/>
      <c r="H424" s="222" t="s">
        <v>1</v>
      </c>
      <c r="I424" s="224"/>
      <c r="J424" s="220"/>
      <c r="K424" s="220"/>
      <c r="L424" s="225"/>
      <c r="M424" s="226"/>
      <c r="N424" s="227"/>
      <c r="O424" s="227"/>
      <c r="P424" s="227"/>
      <c r="Q424" s="227"/>
      <c r="R424" s="227"/>
      <c r="S424" s="227"/>
      <c r="T424" s="228"/>
      <c r="AT424" s="229" t="s">
        <v>162</v>
      </c>
      <c r="AU424" s="229" t="s">
        <v>85</v>
      </c>
      <c r="AV424" s="13" t="s">
        <v>83</v>
      </c>
      <c r="AW424" s="13" t="s">
        <v>31</v>
      </c>
      <c r="AX424" s="13" t="s">
        <v>75</v>
      </c>
      <c r="AY424" s="229" t="s">
        <v>153</v>
      </c>
    </row>
    <row r="425" spans="2:51" s="14" customFormat="1" ht="12">
      <c r="B425" s="230"/>
      <c r="C425" s="231"/>
      <c r="D425" s="221" t="s">
        <v>162</v>
      </c>
      <c r="E425" s="232" t="s">
        <v>1</v>
      </c>
      <c r="F425" s="233" t="s">
        <v>1779</v>
      </c>
      <c r="G425" s="231"/>
      <c r="H425" s="234">
        <v>127.482</v>
      </c>
      <c r="I425" s="235"/>
      <c r="J425" s="231"/>
      <c r="K425" s="231"/>
      <c r="L425" s="236"/>
      <c r="M425" s="237"/>
      <c r="N425" s="238"/>
      <c r="O425" s="238"/>
      <c r="P425" s="238"/>
      <c r="Q425" s="238"/>
      <c r="R425" s="238"/>
      <c r="S425" s="238"/>
      <c r="T425" s="239"/>
      <c r="AT425" s="240" t="s">
        <v>162</v>
      </c>
      <c r="AU425" s="240" t="s">
        <v>85</v>
      </c>
      <c r="AV425" s="14" t="s">
        <v>85</v>
      </c>
      <c r="AW425" s="14" t="s">
        <v>31</v>
      </c>
      <c r="AX425" s="14" t="s">
        <v>75</v>
      </c>
      <c r="AY425" s="240" t="s">
        <v>153</v>
      </c>
    </row>
    <row r="426" spans="2:51" s="14" customFormat="1" ht="12">
      <c r="B426" s="230"/>
      <c r="C426" s="231"/>
      <c r="D426" s="221" t="s">
        <v>162</v>
      </c>
      <c r="E426" s="232" t="s">
        <v>1</v>
      </c>
      <c r="F426" s="233" t="s">
        <v>1780</v>
      </c>
      <c r="G426" s="231"/>
      <c r="H426" s="234">
        <v>14.25</v>
      </c>
      <c r="I426" s="235"/>
      <c r="J426" s="231"/>
      <c r="K426" s="231"/>
      <c r="L426" s="236"/>
      <c r="M426" s="237"/>
      <c r="N426" s="238"/>
      <c r="O426" s="238"/>
      <c r="P426" s="238"/>
      <c r="Q426" s="238"/>
      <c r="R426" s="238"/>
      <c r="S426" s="238"/>
      <c r="T426" s="239"/>
      <c r="AT426" s="240" t="s">
        <v>162</v>
      </c>
      <c r="AU426" s="240" t="s">
        <v>85</v>
      </c>
      <c r="AV426" s="14" t="s">
        <v>85</v>
      </c>
      <c r="AW426" s="14" t="s">
        <v>31</v>
      </c>
      <c r="AX426" s="14" t="s">
        <v>75</v>
      </c>
      <c r="AY426" s="240" t="s">
        <v>153</v>
      </c>
    </row>
    <row r="427" spans="2:51" s="14" customFormat="1" ht="12">
      <c r="B427" s="230"/>
      <c r="C427" s="231"/>
      <c r="D427" s="221" t="s">
        <v>162</v>
      </c>
      <c r="E427" s="232" t="s">
        <v>1</v>
      </c>
      <c r="F427" s="233" t="s">
        <v>1781</v>
      </c>
      <c r="G427" s="231"/>
      <c r="H427" s="234">
        <v>42.24</v>
      </c>
      <c r="I427" s="235"/>
      <c r="J427" s="231"/>
      <c r="K427" s="231"/>
      <c r="L427" s="236"/>
      <c r="M427" s="237"/>
      <c r="N427" s="238"/>
      <c r="O427" s="238"/>
      <c r="P427" s="238"/>
      <c r="Q427" s="238"/>
      <c r="R427" s="238"/>
      <c r="S427" s="238"/>
      <c r="T427" s="239"/>
      <c r="AT427" s="240" t="s">
        <v>162</v>
      </c>
      <c r="AU427" s="240" t="s">
        <v>85</v>
      </c>
      <c r="AV427" s="14" t="s">
        <v>85</v>
      </c>
      <c r="AW427" s="14" t="s">
        <v>31</v>
      </c>
      <c r="AX427" s="14" t="s">
        <v>75</v>
      </c>
      <c r="AY427" s="240" t="s">
        <v>153</v>
      </c>
    </row>
    <row r="428" spans="2:51" s="15" customFormat="1" ht="12">
      <c r="B428" s="241"/>
      <c r="C428" s="242"/>
      <c r="D428" s="221" t="s">
        <v>162</v>
      </c>
      <c r="E428" s="243" t="s">
        <v>1</v>
      </c>
      <c r="F428" s="244" t="s">
        <v>169</v>
      </c>
      <c r="G428" s="242"/>
      <c r="H428" s="245">
        <v>183.972</v>
      </c>
      <c r="I428" s="246"/>
      <c r="J428" s="242"/>
      <c r="K428" s="242"/>
      <c r="L428" s="247"/>
      <c r="M428" s="248"/>
      <c r="N428" s="249"/>
      <c r="O428" s="249"/>
      <c r="P428" s="249"/>
      <c r="Q428" s="249"/>
      <c r="R428" s="249"/>
      <c r="S428" s="249"/>
      <c r="T428" s="250"/>
      <c r="AT428" s="251" t="s">
        <v>162</v>
      </c>
      <c r="AU428" s="251" t="s">
        <v>85</v>
      </c>
      <c r="AV428" s="15" t="s">
        <v>160</v>
      </c>
      <c r="AW428" s="15" t="s">
        <v>31</v>
      </c>
      <c r="AX428" s="15" t="s">
        <v>83</v>
      </c>
      <c r="AY428" s="251" t="s">
        <v>153</v>
      </c>
    </row>
    <row r="429" spans="1:65" s="2" customFormat="1" ht="21.75" customHeight="1">
      <c r="A429" s="35"/>
      <c r="B429" s="36"/>
      <c r="C429" s="205" t="s">
        <v>763</v>
      </c>
      <c r="D429" s="205" t="s">
        <v>156</v>
      </c>
      <c r="E429" s="206" t="s">
        <v>1881</v>
      </c>
      <c r="F429" s="207" t="s">
        <v>1882</v>
      </c>
      <c r="G429" s="208" t="s">
        <v>187</v>
      </c>
      <c r="H429" s="209">
        <v>183.972</v>
      </c>
      <c r="I429" s="210"/>
      <c r="J429" s="211">
        <f>ROUND(I429*H429,2)</f>
        <v>0</v>
      </c>
      <c r="K429" s="212"/>
      <c r="L429" s="40"/>
      <c r="M429" s="213" t="s">
        <v>1</v>
      </c>
      <c r="N429" s="214" t="s">
        <v>40</v>
      </c>
      <c r="O429" s="72"/>
      <c r="P429" s="215">
        <f>O429*H429</f>
        <v>0</v>
      </c>
      <c r="Q429" s="215">
        <v>0</v>
      </c>
      <c r="R429" s="215">
        <f>Q429*H429</f>
        <v>0</v>
      </c>
      <c r="S429" s="215">
        <v>0</v>
      </c>
      <c r="T429" s="216">
        <f>S429*H429</f>
        <v>0</v>
      </c>
      <c r="U429" s="35"/>
      <c r="V429" s="35"/>
      <c r="W429" s="35"/>
      <c r="X429" s="35"/>
      <c r="Y429" s="35"/>
      <c r="Z429" s="35"/>
      <c r="AA429" s="35"/>
      <c r="AB429" s="35"/>
      <c r="AC429" s="35"/>
      <c r="AD429" s="35"/>
      <c r="AE429" s="35"/>
      <c r="AR429" s="217" t="s">
        <v>303</v>
      </c>
      <c r="AT429" s="217" t="s">
        <v>156</v>
      </c>
      <c r="AU429" s="217" t="s">
        <v>85</v>
      </c>
      <c r="AY429" s="18" t="s">
        <v>153</v>
      </c>
      <c r="BE429" s="218">
        <f>IF(N429="základní",J429,0)</f>
        <v>0</v>
      </c>
      <c r="BF429" s="218">
        <f>IF(N429="snížená",J429,0)</f>
        <v>0</v>
      </c>
      <c r="BG429" s="218">
        <f>IF(N429="zákl. přenesená",J429,0)</f>
        <v>0</v>
      </c>
      <c r="BH429" s="218">
        <f>IF(N429="sníž. přenesená",J429,0)</f>
        <v>0</v>
      </c>
      <c r="BI429" s="218">
        <f>IF(N429="nulová",J429,0)</f>
        <v>0</v>
      </c>
      <c r="BJ429" s="18" t="s">
        <v>83</v>
      </c>
      <c r="BK429" s="218">
        <f>ROUND(I429*H429,2)</f>
        <v>0</v>
      </c>
      <c r="BL429" s="18" t="s">
        <v>303</v>
      </c>
      <c r="BM429" s="217" t="s">
        <v>1883</v>
      </c>
    </row>
    <row r="430" spans="2:51" s="13" customFormat="1" ht="12">
      <c r="B430" s="219"/>
      <c r="C430" s="220"/>
      <c r="D430" s="221" t="s">
        <v>162</v>
      </c>
      <c r="E430" s="222" t="s">
        <v>1</v>
      </c>
      <c r="F430" s="223" t="s">
        <v>1772</v>
      </c>
      <c r="G430" s="220"/>
      <c r="H430" s="222" t="s">
        <v>1</v>
      </c>
      <c r="I430" s="224"/>
      <c r="J430" s="220"/>
      <c r="K430" s="220"/>
      <c r="L430" s="225"/>
      <c r="M430" s="226"/>
      <c r="N430" s="227"/>
      <c r="O430" s="227"/>
      <c r="P430" s="227"/>
      <c r="Q430" s="227"/>
      <c r="R430" s="227"/>
      <c r="S430" s="227"/>
      <c r="T430" s="228"/>
      <c r="AT430" s="229" t="s">
        <v>162</v>
      </c>
      <c r="AU430" s="229" t="s">
        <v>85</v>
      </c>
      <c r="AV430" s="13" t="s">
        <v>83</v>
      </c>
      <c r="AW430" s="13" t="s">
        <v>31</v>
      </c>
      <c r="AX430" s="13" t="s">
        <v>75</v>
      </c>
      <c r="AY430" s="229" t="s">
        <v>153</v>
      </c>
    </row>
    <row r="431" spans="2:51" s="14" customFormat="1" ht="12">
      <c r="B431" s="230"/>
      <c r="C431" s="231"/>
      <c r="D431" s="221" t="s">
        <v>162</v>
      </c>
      <c r="E431" s="232" t="s">
        <v>1</v>
      </c>
      <c r="F431" s="233" t="s">
        <v>1779</v>
      </c>
      <c r="G431" s="231"/>
      <c r="H431" s="234">
        <v>127.482</v>
      </c>
      <c r="I431" s="235"/>
      <c r="J431" s="231"/>
      <c r="K431" s="231"/>
      <c r="L431" s="236"/>
      <c r="M431" s="237"/>
      <c r="N431" s="238"/>
      <c r="O431" s="238"/>
      <c r="P431" s="238"/>
      <c r="Q431" s="238"/>
      <c r="R431" s="238"/>
      <c r="S431" s="238"/>
      <c r="T431" s="239"/>
      <c r="AT431" s="240" t="s">
        <v>162</v>
      </c>
      <c r="AU431" s="240" t="s">
        <v>85</v>
      </c>
      <c r="AV431" s="14" t="s">
        <v>85</v>
      </c>
      <c r="AW431" s="14" t="s">
        <v>31</v>
      </c>
      <c r="AX431" s="14" t="s">
        <v>75</v>
      </c>
      <c r="AY431" s="240" t="s">
        <v>153</v>
      </c>
    </row>
    <row r="432" spans="2:51" s="14" customFormat="1" ht="12">
      <c r="B432" s="230"/>
      <c r="C432" s="231"/>
      <c r="D432" s="221" t="s">
        <v>162</v>
      </c>
      <c r="E432" s="232" t="s">
        <v>1</v>
      </c>
      <c r="F432" s="233" t="s">
        <v>1780</v>
      </c>
      <c r="G432" s="231"/>
      <c r="H432" s="234">
        <v>14.25</v>
      </c>
      <c r="I432" s="235"/>
      <c r="J432" s="231"/>
      <c r="K432" s="231"/>
      <c r="L432" s="236"/>
      <c r="M432" s="237"/>
      <c r="N432" s="238"/>
      <c r="O432" s="238"/>
      <c r="P432" s="238"/>
      <c r="Q432" s="238"/>
      <c r="R432" s="238"/>
      <c r="S432" s="238"/>
      <c r="T432" s="239"/>
      <c r="AT432" s="240" t="s">
        <v>162</v>
      </c>
      <c r="AU432" s="240" t="s">
        <v>85</v>
      </c>
      <c r="AV432" s="14" t="s">
        <v>85</v>
      </c>
      <c r="AW432" s="14" t="s">
        <v>31</v>
      </c>
      <c r="AX432" s="14" t="s">
        <v>75</v>
      </c>
      <c r="AY432" s="240" t="s">
        <v>153</v>
      </c>
    </row>
    <row r="433" spans="2:51" s="14" customFormat="1" ht="12">
      <c r="B433" s="230"/>
      <c r="C433" s="231"/>
      <c r="D433" s="221" t="s">
        <v>162</v>
      </c>
      <c r="E433" s="232" t="s">
        <v>1</v>
      </c>
      <c r="F433" s="233" t="s">
        <v>1781</v>
      </c>
      <c r="G433" s="231"/>
      <c r="H433" s="234">
        <v>42.24</v>
      </c>
      <c r="I433" s="235"/>
      <c r="J433" s="231"/>
      <c r="K433" s="231"/>
      <c r="L433" s="236"/>
      <c r="M433" s="237"/>
      <c r="N433" s="238"/>
      <c r="O433" s="238"/>
      <c r="P433" s="238"/>
      <c r="Q433" s="238"/>
      <c r="R433" s="238"/>
      <c r="S433" s="238"/>
      <c r="T433" s="239"/>
      <c r="AT433" s="240" t="s">
        <v>162</v>
      </c>
      <c r="AU433" s="240" t="s">
        <v>85</v>
      </c>
      <c r="AV433" s="14" t="s">
        <v>85</v>
      </c>
      <c r="AW433" s="14" t="s">
        <v>31</v>
      </c>
      <c r="AX433" s="14" t="s">
        <v>75</v>
      </c>
      <c r="AY433" s="240" t="s">
        <v>153</v>
      </c>
    </row>
    <row r="434" spans="2:51" s="15" customFormat="1" ht="12">
      <c r="B434" s="241"/>
      <c r="C434" s="242"/>
      <c r="D434" s="221" t="s">
        <v>162</v>
      </c>
      <c r="E434" s="243" t="s">
        <v>1</v>
      </c>
      <c r="F434" s="244" t="s">
        <v>169</v>
      </c>
      <c r="G434" s="242"/>
      <c r="H434" s="245">
        <v>183.972</v>
      </c>
      <c r="I434" s="246"/>
      <c r="J434" s="242"/>
      <c r="K434" s="242"/>
      <c r="L434" s="247"/>
      <c r="M434" s="248"/>
      <c r="N434" s="249"/>
      <c r="O434" s="249"/>
      <c r="P434" s="249"/>
      <c r="Q434" s="249"/>
      <c r="R434" s="249"/>
      <c r="S434" s="249"/>
      <c r="T434" s="250"/>
      <c r="AT434" s="251" t="s">
        <v>162</v>
      </c>
      <c r="AU434" s="251" t="s">
        <v>85</v>
      </c>
      <c r="AV434" s="15" t="s">
        <v>160</v>
      </c>
      <c r="AW434" s="15" t="s">
        <v>31</v>
      </c>
      <c r="AX434" s="15" t="s">
        <v>83</v>
      </c>
      <c r="AY434" s="251" t="s">
        <v>153</v>
      </c>
    </row>
    <row r="435" spans="1:65" s="2" customFormat="1" ht="16.5" customHeight="1">
      <c r="A435" s="35"/>
      <c r="B435" s="36"/>
      <c r="C435" s="263" t="s">
        <v>769</v>
      </c>
      <c r="D435" s="263" t="s">
        <v>304</v>
      </c>
      <c r="E435" s="264" t="s">
        <v>720</v>
      </c>
      <c r="F435" s="265" t="s">
        <v>721</v>
      </c>
      <c r="G435" s="266" t="s">
        <v>172</v>
      </c>
      <c r="H435" s="267">
        <v>0.064</v>
      </c>
      <c r="I435" s="268"/>
      <c r="J435" s="269">
        <f>ROUND(I435*H435,2)</f>
        <v>0</v>
      </c>
      <c r="K435" s="270"/>
      <c r="L435" s="271"/>
      <c r="M435" s="272" t="s">
        <v>1</v>
      </c>
      <c r="N435" s="273" t="s">
        <v>40</v>
      </c>
      <c r="O435" s="72"/>
      <c r="P435" s="215">
        <f>O435*H435</f>
        <v>0</v>
      </c>
      <c r="Q435" s="215">
        <v>1</v>
      </c>
      <c r="R435" s="215">
        <f>Q435*H435</f>
        <v>0.064</v>
      </c>
      <c r="S435" s="215">
        <v>0</v>
      </c>
      <c r="T435" s="216">
        <f>S435*H435</f>
        <v>0</v>
      </c>
      <c r="U435" s="35"/>
      <c r="V435" s="35"/>
      <c r="W435" s="35"/>
      <c r="X435" s="35"/>
      <c r="Y435" s="35"/>
      <c r="Z435" s="35"/>
      <c r="AA435" s="35"/>
      <c r="AB435" s="35"/>
      <c r="AC435" s="35"/>
      <c r="AD435" s="35"/>
      <c r="AE435" s="35"/>
      <c r="AR435" s="217" t="s">
        <v>441</v>
      </c>
      <c r="AT435" s="217" t="s">
        <v>304</v>
      </c>
      <c r="AU435" s="217" t="s">
        <v>85</v>
      </c>
      <c r="AY435" s="18" t="s">
        <v>153</v>
      </c>
      <c r="BE435" s="218">
        <f>IF(N435="základní",J435,0)</f>
        <v>0</v>
      </c>
      <c r="BF435" s="218">
        <f>IF(N435="snížená",J435,0)</f>
        <v>0</v>
      </c>
      <c r="BG435" s="218">
        <f>IF(N435="zákl. přenesená",J435,0)</f>
        <v>0</v>
      </c>
      <c r="BH435" s="218">
        <f>IF(N435="sníž. přenesená",J435,0)</f>
        <v>0</v>
      </c>
      <c r="BI435" s="218">
        <f>IF(N435="nulová",J435,0)</f>
        <v>0</v>
      </c>
      <c r="BJ435" s="18" t="s">
        <v>83</v>
      </c>
      <c r="BK435" s="218">
        <f>ROUND(I435*H435,2)</f>
        <v>0</v>
      </c>
      <c r="BL435" s="18" t="s">
        <v>303</v>
      </c>
      <c r="BM435" s="217" t="s">
        <v>1884</v>
      </c>
    </row>
    <row r="436" spans="2:51" s="14" customFormat="1" ht="12">
      <c r="B436" s="230"/>
      <c r="C436" s="231"/>
      <c r="D436" s="221" t="s">
        <v>162</v>
      </c>
      <c r="E436" s="231"/>
      <c r="F436" s="233" t="s">
        <v>1885</v>
      </c>
      <c r="G436" s="231"/>
      <c r="H436" s="234">
        <v>0.064</v>
      </c>
      <c r="I436" s="235"/>
      <c r="J436" s="231"/>
      <c r="K436" s="231"/>
      <c r="L436" s="236"/>
      <c r="M436" s="237"/>
      <c r="N436" s="238"/>
      <c r="O436" s="238"/>
      <c r="P436" s="238"/>
      <c r="Q436" s="238"/>
      <c r="R436" s="238"/>
      <c r="S436" s="238"/>
      <c r="T436" s="239"/>
      <c r="AT436" s="240" t="s">
        <v>162</v>
      </c>
      <c r="AU436" s="240" t="s">
        <v>85</v>
      </c>
      <c r="AV436" s="14" t="s">
        <v>85</v>
      </c>
      <c r="AW436" s="14" t="s">
        <v>4</v>
      </c>
      <c r="AX436" s="14" t="s">
        <v>83</v>
      </c>
      <c r="AY436" s="240" t="s">
        <v>153</v>
      </c>
    </row>
    <row r="437" spans="1:65" s="2" customFormat="1" ht="21.75" customHeight="1">
      <c r="A437" s="35"/>
      <c r="B437" s="36"/>
      <c r="C437" s="205" t="s">
        <v>773</v>
      </c>
      <c r="D437" s="205" t="s">
        <v>156</v>
      </c>
      <c r="E437" s="206" t="s">
        <v>1886</v>
      </c>
      <c r="F437" s="207" t="s">
        <v>1887</v>
      </c>
      <c r="G437" s="208" t="s">
        <v>187</v>
      </c>
      <c r="H437" s="209">
        <v>183.972</v>
      </c>
      <c r="I437" s="210"/>
      <c r="J437" s="211">
        <f>ROUND(I437*H437,2)</f>
        <v>0</v>
      </c>
      <c r="K437" s="212"/>
      <c r="L437" s="40"/>
      <c r="M437" s="213" t="s">
        <v>1</v>
      </c>
      <c r="N437" s="214" t="s">
        <v>40</v>
      </c>
      <c r="O437" s="72"/>
      <c r="P437" s="215">
        <f>O437*H437</f>
        <v>0</v>
      </c>
      <c r="Q437" s="215">
        <v>0.0004</v>
      </c>
      <c r="R437" s="215">
        <f>Q437*H437</f>
        <v>0.07358880000000001</v>
      </c>
      <c r="S437" s="215">
        <v>0</v>
      </c>
      <c r="T437" s="216">
        <f>S437*H437</f>
        <v>0</v>
      </c>
      <c r="U437" s="35"/>
      <c r="V437" s="35"/>
      <c r="W437" s="35"/>
      <c r="X437" s="35"/>
      <c r="Y437" s="35"/>
      <c r="Z437" s="35"/>
      <c r="AA437" s="35"/>
      <c r="AB437" s="35"/>
      <c r="AC437" s="35"/>
      <c r="AD437" s="35"/>
      <c r="AE437" s="35"/>
      <c r="AR437" s="217" t="s">
        <v>303</v>
      </c>
      <c r="AT437" s="217" t="s">
        <v>156</v>
      </c>
      <c r="AU437" s="217" t="s">
        <v>85</v>
      </c>
      <c r="AY437" s="18" t="s">
        <v>153</v>
      </c>
      <c r="BE437" s="218">
        <f>IF(N437="základní",J437,0)</f>
        <v>0</v>
      </c>
      <c r="BF437" s="218">
        <f>IF(N437="snížená",J437,0)</f>
        <v>0</v>
      </c>
      <c r="BG437" s="218">
        <f>IF(N437="zákl. přenesená",J437,0)</f>
        <v>0</v>
      </c>
      <c r="BH437" s="218">
        <f>IF(N437="sníž. přenesená",J437,0)</f>
        <v>0</v>
      </c>
      <c r="BI437" s="218">
        <f>IF(N437="nulová",J437,0)</f>
        <v>0</v>
      </c>
      <c r="BJ437" s="18" t="s">
        <v>83</v>
      </c>
      <c r="BK437" s="218">
        <f>ROUND(I437*H437,2)</f>
        <v>0</v>
      </c>
      <c r="BL437" s="18" t="s">
        <v>303</v>
      </c>
      <c r="BM437" s="217" t="s">
        <v>1888</v>
      </c>
    </row>
    <row r="438" spans="1:65" s="2" customFormat="1" ht="33" customHeight="1">
      <c r="A438" s="35"/>
      <c r="B438" s="36"/>
      <c r="C438" s="263" t="s">
        <v>778</v>
      </c>
      <c r="D438" s="263" t="s">
        <v>304</v>
      </c>
      <c r="E438" s="264" t="s">
        <v>1889</v>
      </c>
      <c r="F438" s="265" t="s">
        <v>1890</v>
      </c>
      <c r="G438" s="266" t="s">
        <v>187</v>
      </c>
      <c r="H438" s="267">
        <v>220.766</v>
      </c>
      <c r="I438" s="268"/>
      <c r="J438" s="269">
        <f>ROUND(I438*H438,2)</f>
        <v>0</v>
      </c>
      <c r="K438" s="270"/>
      <c r="L438" s="271"/>
      <c r="M438" s="272" t="s">
        <v>1</v>
      </c>
      <c r="N438" s="273" t="s">
        <v>40</v>
      </c>
      <c r="O438" s="72"/>
      <c r="P438" s="215">
        <f>O438*H438</f>
        <v>0</v>
      </c>
      <c r="Q438" s="215">
        <v>0.0054</v>
      </c>
      <c r="R438" s="215">
        <f>Q438*H438</f>
        <v>1.1921364</v>
      </c>
      <c r="S438" s="215">
        <v>0</v>
      </c>
      <c r="T438" s="216">
        <f>S438*H438</f>
        <v>0</v>
      </c>
      <c r="U438" s="35"/>
      <c r="V438" s="35"/>
      <c r="W438" s="35"/>
      <c r="X438" s="35"/>
      <c r="Y438" s="35"/>
      <c r="Z438" s="35"/>
      <c r="AA438" s="35"/>
      <c r="AB438" s="35"/>
      <c r="AC438" s="35"/>
      <c r="AD438" s="35"/>
      <c r="AE438" s="35"/>
      <c r="AR438" s="217" t="s">
        <v>441</v>
      </c>
      <c r="AT438" s="217" t="s">
        <v>304</v>
      </c>
      <c r="AU438" s="217" t="s">
        <v>85</v>
      </c>
      <c r="AY438" s="18" t="s">
        <v>153</v>
      </c>
      <c r="BE438" s="218">
        <f>IF(N438="základní",J438,0)</f>
        <v>0</v>
      </c>
      <c r="BF438" s="218">
        <f>IF(N438="snížená",J438,0)</f>
        <v>0</v>
      </c>
      <c r="BG438" s="218">
        <f>IF(N438="zákl. přenesená",J438,0)</f>
        <v>0</v>
      </c>
      <c r="BH438" s="218">
        <f>IF(N438="sníž. přenesená",J438,0)</f>
        <v>0</v>
      </c>
      <c r="BI438" s="218">
        <f>IF(N438="nulová",J438,0)</f>
        <v>0</v>
      </c>
      <c r="BJ438" s="18" t="s">
        <v>83</v>
      </c>
      <c r="BK438" s="218">
        <f>ROUND(I438*H438,2)</f>
        <v>0</v>
      </c>
      <c r="BL438" s="18" t="s">
        <v>303</v>
      </c>
      <c r="BM438" s="217" t="s">
        <v>1891</v>
      </c>
    </row>
    <row r="439" spans="2:51" s="14" customFormat="1" ht="12">
      <c r="B439" s="230"/>
      <c r="C439" s="231"/>
      <c r="D439" s="221" t="s">
        <v>162</v>
      </c>
      <c r="E439" s="231"/>
      <c r="F439" s="233" t="s">
        <v>1892</v>
      </c>
      <c r="G439" s="231"/>
      <c r="H439" s="234">
        <v>220.766</v>
      </c>
      <c r="I439" s="235"/>
      <c r="J439" s="231"/>
      <c r="K439" s="231"/>
      <c r="L439" s="236"/>
      <c r="M439" s="237"/>
      <c r="N439" s="238"/>
      <c r="O439" s="238"/>
      <c r="P439" s="238"/>
      <c r="Q439" s="238"/>
      <c r="R439" s="238"/>
      <c r="S439" s="238"/>
      <c r="T439" s="239"/>
      <c r="AT439" s="240" t="s">
        <v>162</v>
      </c>
      <c r="AU439" s="240" t="s">
        <v>85</v>
      </c>
      <c r="AV439" s="14" t="s">
        <v>85</v>
      </c>
      <c r="AW439" s="14" t="s">
        <v>4</v>
      </c>
      <c r="AX439" s="14" t="s">
        <v>83</v>
      </c>
      <c r="AY439" s="240" t="s">
        <v>153</v>
      </c>
    </row>
    <row r="440" spans="1:65" s="2" customFormat="1" ht="33" customHeight="1">
      <c r="A440" s="35"/>
      <c r="B440" s="36"/>
      <c r="C440" s="205" t="s">
        <v>784</v>
      </c>
      <c r="D440" s="205" t="s">
        <v>156</v>
      </c>
      <c r="E440" s="206" t="s">
        <v>1893</v>
      </c>
      <c r="F440" s="207" t="s">
        <v>1894</v>
      </c>
      <c r="G440" s="208" t="s">
        <v>187</v>
      </c>
      <c r="H440" s="209">
        <v>184.272</v>
      </c>
      <c r="I440" s="210"/>
      <c r="J440" s="211">
        <f>ROUND(I440*H440,2)</f>
        <v>0</v>
      </c>
      <c r="K440" s="212"/>
      <c r="L440" s="40"/>
      <c r="M440" s="213" t="s">
        <v>1</v>
      </c>
      <c r="N440" s="214" t="s">
        <v>40</v>
      </c>
      <c r="O440" s="72"/>
      <c r="P440" s="215">
        <f>O440*H440</f>
        <v>0</v>
      </c>
      <c r="Q440" s="215">
        <v>0.0008</v>
      </c>
      <c r="R440" s="215">
        <f>Q440*H440</f>
        <v>0.1474176</v>
      </c>
      <c r="S440" s="215">
        <v>0</v>
      </c>
      <c r="T440" s="216">
        <f>S440*H440</f>
        <v>0</v>
      </c>
      <c r="U440" s="35"/>
      <c r="V440" s="35"/>
      <c r="W440" s="35"/>
      <c r="X440" s="35"/>
      <c r="Y440" s="35"/>
      <c r="Z440" s="35"/>
      <c r="AA440" s="35"/>
      <c r="AB440" s="35"/>
      <c r="AC440" s="35"/>
      <c r="AD440" s="35"/>
      <c r="AE440" s="35"/>
      <c r="AR440" s="217" t="s">
        <v>303</v>
      </c>
      <c r="AT440" s="217" t="s">
        <v>156</v>
      </c>
      <c r="AU440" s="217" t="s">
        <v>85</v>
      </c>
      <c r="AY440" s="18" t="s">
        <v>153</v>
      </c>
      <c r="BE440" s="218">
        <f>IF(N440="základní",J440,0)</f>
        <v>0</v>
      </c>
      <c r="BF440" s="218">
        <f>IF(N440="snížená",J440,0)</f>
        <v>0</v>
      </c>
      <c r="BG440" s="218">
        <f>IF(N440="zákl. přenesená",J440,0)</f>
        <v>0</v>
      </c>
      <c r="BH440" s="218">
        <f>IF(N440="sníž. přenesená",J440,0)</f>
        <v>0</v>
      </c>
      <c r="BI440" s="218">
        <f>IF(N440="nulová",J440,0)</f>
        <v>0</v>
      </c>
      <c r="BJ440" s="18" t="s">
        <v>83</v>
      </c>
      <c r="BK440" s="218">
        <f>ROUND(I440*H440,2)</f>
        <v>0</v>
      </c>
      <c r="BL440" s="18" t="s">
        <v>303</v>
      </c>
      <c r="BM440" s="217" t="s">
        <v>1895</v>
      </c>
    </row>
    <row r="441" spans="2:51" s="14" customFormat="1" ht="12">
      <c r="B441" s="230"/>
      <c r="C441" s="231"/>
      <c r="D441" s="221" t="s">
        <v>162</v>
      </c>
      <c r="E441" s="232" t="s">
        <v>1</v>
      </c>
      <c r="F441" s="233" t="s">
        <v>1896</v>
      </c>
      <c r="G441" s="231"/>
      <c r="H441" s="234">
        <v>128.082</v>
      </c>
      <c r="I441" s="235"/>
      <c r="J441" s="231"/>
      <c r="K441" s="231"/>
      <c r="L441" s="236"/>
      <c r="M441" s="237"/>
      <c r="N441" s="238"/>
      <c r="O441" s="238"/>
      <c r="P441" s="238"/>
      <c r="Q441" s="238"/>
      <c r="R441" s="238"/>
      <c r="S441" s="238"/>
      <c r="T441" s="239"/>
      <c r="AT441" s="240" t="s">
        <v>162</v>
      </c>
      <c r="AU441" s="240" t="s">
        <v>85</v>
      </c>
      <c r="AV441" s="14" t="s">
        <v>85</v>
      </c>
      <c r="AW441" s="14" t="s">
        <v>31</v>
      </c>
      <c r="AX441" s="14" t="s">
        <v>75</v>
      </c>
      <c r="AY441" s="240" t="s">
        <v>153</v>
      </c>
    </row>
    <row r="442" spans="2:51" s="14" customFormat="1" ht="12">
      <c r="B442" s="230"/>
      <c r="C442" s="231"/>
      <c r="D442" s="221" t="s">
        <v>162</v>
      </c>
      <c r="E442" s="232" t="s">
        <v>1</v>
      </c>
      <c r="F442" s="233" t="s">
        <v>1780</v>
      </c>
      <c r="G442" s="231"/>
      <c r="H442" s="234">
        <v>14.25</v>
      </c>
      <c r="I442" s="235"/>
      <c r="J442" s="231"/>
      <c r="K442" s="231"/>
      <c r="L442" s="236"/>
      <c r="M442" s="237"/>
      <c r="N442" s="238"/>
      <c r="O442" s="238"/>
      <c r="P442" s="238"/>
      <c r="Q442" s="238"/>
      <c r="R442" s="238"/>
      <c r="S442" s="238"/>
      <c r="T442" s="239"/>
      <c r="AT442" s="240" t="s">
        <v>162</v>
      </c>
      <c r="AU442" s="240" t="s">
        <v>85</v>
      </c>
      <c r="AV442" s="14" t="s">
        <v>85</v>
      </c>
      <c r="AW442" s="14" t="s">
        <v>31</v>
      </c>
      <c r="AX442" s="14" t="s">
        <v>75</v>
      </c>
      <c r="AY442" s="240" t="s">
        <v>153</v>
      </c>
    </row>
    <row r="443" spans="2:51" s="14" customFormat="1" ht="12">
      <c r="B443" s="230"/>
      <c r="C443" s="231"/>
      <c r="D443" s="221" t="s">
        <v>162</v>
      </c>
      <c r="E443" s="232" t="s">
        <v>1</v>
      </c>
      <c r="F443" s="233" t="s">
        <v>1897</v>
      </c>
      <c r="G443" s="231"/>
      <c r="H443" s="234">
        <v>41.94</v>
      </c>
      <c r="I443" s="235"/>
      <c r="J443" s="231"/>
      <c r="K443" s="231"/>
      <c r="L443" s="236"/>
      <c r="M443" s="237"/>
      <c r="N443" s="238"/>
      <c r="O443" s="238"/>
      <c r="P443" s="238"/>
      <c r="Q443" s="238"/>
      <c r="R443" s="238"/>
      <c r="S443" s="238"/>
      <c r="T443" s="239"/>
      <c r="AT443" s="240" t="s">
        <v>162</v>
      </c>
      <c r="AU443" s="240" t="s">
        <v>85</v>
      </c>
      <c r="AV443" s="14" t="s">
        <v>85</v>
      </c>
      <c r="AW443" s="14" t="s">
        <v>31</v>
      </c>
      <c r="AX443" s="14" t="s">
        <v>75</v>
      </c>
      <c r="AY443" s="240" t="s">
        <v>153</v>
      </c>
    </row>
    <row r="444" spans="2:51" s="15" customFormat="1" ht="12">
      <c r="B444" s="241"/>
      <c r="C444" s="242"/>
      <c r="D444" s="221" t="s">
        <v>162</v>
      </c>
      <c r="E444" s="243" t="s">
        <v>1</v>
      </c>
      <c r="F444" s="244" t="s">
        <v>169</v>
      </c>
      <c r="G444" s="242"/>
      <c r="H444" s="245">
        <v>184.272</v>
      </c>
      <c r="I444" s="246"/>
      <c r="J444" s="242"/>
      <c r="K444" s="242"/>
      <c r="L444" s="247"/>
      <c r="M444" s="248"/>
      <c r="N444" s="249"/>
      <c r="O444" s="249"/>
      <c r="P444" s="249"/>
      <c r="Q444" s="249"/>
      <c r="R444" s="249"/>
      <c r="S444" s="249"/>
      <c r="T444" s="250"/>
      <c r="AT444" s="251" t="s">
        <v>162</v>
      </c>
      <c r="AU444" s="251" t="s">
        <v>85</v>
      </c>
      <c r="AV444" s="15" t="s">
        <v>160</v>
      </c>
      <c r="AW444" s="15" t="s">
        <v>31</v>
      </c>
      <c r="AX444" s="15" t="s">
        <v>83</v>
      </c>
      <c r="AY444" s="251" t="s">
        <v>153</v>
      </c>
    </row>
    <row r="445" spans="1:65" s="2" customFormat="1" ht="21.75" customHeight="1">
      <c r="A445" s="35"/>
      <c r="B445" s="36"/>
      <c r="C445" s="205" t="s">
        <v>790</v>
      </c>
      <c r="D445" s="205" t="s">
        <v>156</v>
      </c>
      <c r="E445" s="206" t="s">
        <v>1898</v>
      </c>
      <c r="F445" s="207" t="s">
        <v>1899</v>
      </c>
      <c r="G445" s="208" t="s">
        <v>276</v>
      </c>
      <c r="H445" s="209">
        <v>122.848</v>
      </c>
      <c r="I445" s="210"/>
      <c r="J445" s="211">
        <f>ROUND(I445*H445,2)</f>
        <v>0</v>
      </c>
      <c r="K445" s="212"/>
      <c r="L445" s="40"/>
      <c r="M445" s="213" t="s">
        <v>1</v>
      </c>
      <c r="N445" s="214" t="s">
        <v>40</v>
      </c>
      <c r="O445" s="72"/>
      <c r="P445" s="215">
        <f>O445*H445</f>
        <v>0</v>
      </c>
      <c r="Q445" s="215">
        <v>0.00016</v>
      </c>
      <c r="R445" s="215">
        <f>Q445*H445</f>
        <v>0.019655680000000002</v>
      </c>
      <c r="S445" s="215">
        <v>0</v>
      </c>
      <c r="T445" s="216">
        <f>S445*H445</f>
        <v>0</v>
      </c>
      <c r="U445" s="35"/>
      <c r="V445" s="35"/>
      <c r="W445" s="35"/>
      <c r="X445" s="35"/>
      <c r="Y445" s="35"/>
      <c r="Z445" s="35"/>
      <c r="AA445" s="35"/>
      <c r="AB445" s="35"/>
      <c r="AC445" s="35"/>
      <c r="AD445" s="35"/>
      <c r="AE445" s="35"/>
      <c r="AR445" s="217" t="s">
        <v>303</v>
      </c>
      <c r="AT445" s="217" t="s">
        <v>156</v>
      </c>
      <c r="AU445" s="217" t="s">
        <v>85</v>
      </c>
      <c r="AY445" s="18" t="s">
        <v>153</v>
      </c>
      <c r="BE445" s="218">
        <f>IF(N445="základní",J445,0)</f>
        <v>0</v>
      </c>
      <c r="BF445" s="218">
        <f>IF(N445="snížená",J445,0)</f>
        <v>0</v>
      </c>
      <c r="BG445" s="218">
        <f>IF(N445="zákl. přenesená",J445,0)</f>
        <v>0</v>
      </c>
      <c r="BH445" s="218">
        <f>IF(N445="sníž. přenesená",J445,0)</f>
        <v>0</v>
      </c>
      <c r="BI445" s="218">
        <f>IF(N445="nulová",J445,0)</f>
        <v>0</v>
      </c>
      <c r="BJ445" s="18" t="s">
        <v>83</v>
      </c>
      <c r="BK445" s="218">
        <f>ROUND(I445*H445,2)</f>
        <v>0</v>
      </c>
      <c r="BL445" s="18" t="s">
        <v>303</v>
      </c>
      <c r="BM445" s="217" t="s">
        <v>1900</v>
      </c>
    </row>
    <row r="446" spans="2:51" s="14" customFormat="1" ht="12">
      <c r="B446" s="230"/>
      <c r="C446" s="231"/>
      <c r="D446" s="221" t="s">
        <v>162</v>
      </c>
      <c r="E446" s="232" t="s">
        <v>1</v>
      </c>
      <c r="F446" s="233" t="s">
        <v>1901</v>
      </c>
      <c r="G446" s="231"/>
      <c r="H446" s="234">
        <v>85.388</v>
      </c>
      <c r="I446" s="235"/>
      <c r="J446" s="231"/>
      <c r="K446" s="231"/>
      <c r="L446" s="236"/>
      <c r="M446" s="237"/>
      <c r="N446" s="238"/>
      <c r="O446" s="238"/>
      <c r="P446" s="238"/>
      <c r="Q446" s="238"/>
      <c r="R446" s="238"/>
      <c r="S446" s="238"/>
      <c r="T446" s="239"/>
      <c r="AT446" s="240" t="s">
        <v>162</v>
      </c>
      <c r="AU446" s="240" t="s">
        <v>85</v>
      </c>
      <c r="AV446" s="14" t="s">
        <v>85</v>
      </c>
      <c r="AW446" s="14" t="s">
        <v>31</v>
      </c>
      <c r="AX446" s="14" t="s">
        <v>75</v>
      </c>
      <c r="AY446" s="240" t="s">
        <v>153</v>
      </c>
    </row>
    <row r="447" spans="2:51" s="14" customFormat="1" ht="12">
      <c r="B447" s="230"/>
      <c r="C447" s="231"/>
      <c r="D447" s="221" t="s">
        <v>162</v>
      </c>
      <c r="E447" s="232" t="s">
        <v>1</v>
      </c>
      <c r="F447" s="233" t="s">
        <v>1902</v>
      </c>
      <c r="G447" s="231"/>
      <c r="H447" s="234">
        <v>9.5</v>
      </c>
      <c r="I447" s="235"/>
      <c r="J447" s="231"/>
      <c r="K447" s="231"/>
      <c r="L447" s="236"/>
      <c r="M447" s="237"/>
      <c r="N447" s="238"/>
      <c r="O447" s="238"/>
      <c r="P447" s="238"/>
      <c r="Q447" s="238"/>
      <c r="R447" s="238"/>
      <c r="S447" s="238"/>
      <c r="T447" s="239"/>
      <c r="AT447" s="240" t="s">
        <v>162</v>
      </c>
      <c r="AU447" s="240" t="s">
        <v>85</v>
      </c>
      <c r="AV447" s="14" t="s">
        <v>85</v>
      </c>
      <c r="AW447" s="14" t="s">
        <v>31</v>
      </c>
      <c r="AX447" s="14" t="s">
        <v>75</v>
      </c>
      <c r="AY447" s="240" t="s">
        <v>153</v>
      </c>
    </row>
    <row r="448" spans="2:51" s="14" customFormat="1" ht="12">
      <c r="B448" s="230"/>
      <c r="C448" s="231"/>
      <c r="D448" s="221" t="s">
        <v>162</v>
      </c>
      <c r="E448" s="232" t="s">
        <v>1</v>
      </c>
      <c r="F448" s="233" t="s">
        <v>1903</v>
      </c>
      <c r="G448" s="231"/>
      <c r="H448" s="234">
        <v>27.96</v>
      </c>
      <c r="I448" s="235"/>
      <c r="J448" s="231"/>
      <c r="K448" s="231"/>
      <c r="L448" s="236"/>
      <c r="M448" s="237"/>
      <c r="N448" s="238"/>
      <c r="O448" s="238"/>
      <c r="P448" s="238"/>
      <c r="Q448" s="238"/>
      <c r="R448" s="238"/>
      <c r="S448" s="238"/>
      <c r="T448" s="239"/>
      <c r="AT448" s="240" t="s">
        <v>162</v>
      </c>
      <c r="AU448" s="240" t="s">
        <v>85</v>
      </c>
      <c r="AV448" s="14" t="s">
        <v>85</v>
      </c>
      <c r="AW448" s="14" t="s">
        <v>31</v>
      </c>
      <c r="AX448" s="14" t="s">
        <v>75</v>
      </c>
      <c r="AY448" s="240" t="s">
        <v>153</v>
      </c>
    </row>
    <row r="449" spans="2:51" s="15" customFormat="1" ht="12">
      <c r="B449" s="241"/>
      <c r="C449" s="242"/>
      <c r="D449" s="221" t="s">
        <v>162</v>
      </c>
      <c r="E449" s="243" t="s">
        <v>1</v>
      </c>
      <c r="F449" s="244" t="s">
        <v>169</v>
      </c>
      <c r="G449" s="242"/>
      <c r="H449" s="245">
        <v>122.848</v>
      </c>
      <c r="I449" s="246"/>
      <c r="J449" s="242"/>
      <c r="K449" s="242"/>
      <c r="L449" s="247"/>
      <c r="M449" s="248"/>
      <c r="N449" s="249"/>
      <c r="O449" s="249"/>
      <c r="P449" s="249"/>
      <c r="Q449" s="249"/>
      <c r="R449" s="249"/>
      <c r="S449" s="249"/>
      <c r="T449" s="250"/>
      <c r="AT449" s="251" t="s">
        <v>162</v>
      </c>
      <c r="AU449" s="251" t="s">
        <v>85</v>
      </c>
      <c r="AV449" s="15" t="s">
        <v>160</v>
      </c>
      <c r="AW449" s="15" t="s">
        <v>31</v>
      </c>
      <c r="AX449" s="15" t="s">
        <v>83</v>
      </c>
      <c r="AY449" s="251" t="s">
        <v>153</v>
      </c>
    </row>
    <row r="450" spans="1:65" s="2" customFormat="1" ht="21.75" customHeight="1">
      <c r="A450" s="35"/>
      <c r="B450" s="36"/>
      <c r="C450" s="205" t="s">
        <v>796</v>
      </c>
      <c r="D450" s="205" t="s">
        <v>156</v>
      </c>
      <c r="E450" s="206" t="s">
        <v>1904</v>
      </c>
      <c r="F450" s="207" t="s">
        <v>1905</v>
      </c>
      <c r="G450" s="208" t="s">
        <v>276</v>
      </c>
      <c r="H450" s="209">
        <v>122.648</v>
      </c>
      <c r="I450" s="210"/>
      <c r="J450" s="211">
        <f>ROUND(I450*H450,2)</f>
        <v>0</v>
      </c>
      <c r="K450" s="212"/>
      <c r="L450" s="40"/>
      <c r="M450" s="213" t="s">
        <v>1</v>
      </c>
      <c r="N450" s="214" t="s">
        <v>40</v>
      </c>
      <c r="O450" s="72"/>
      <c r="P450" s="215">
        <f>O450*H450</f>
        <v>0</v>
      </c>
      <c r="Q450" s="215">
        <v>0</v>
      </c>
      <c r="R450" s="215">
        <f>Q450*H450</f>
        <v>0</v>
      </c>
      <c r="S450" s="215">
        <v>0</v>
      </c>
      <c r="T450" s="216">
        <f>S450*H450</f>
        <v>0</v>
      </c>
      <c r="U450" s="35"/>
      <c r="V450" s="35"/>
      <c r="W450" s="35"/>
      <c r="X450" s="35"/>
      <c r="Y450" s="35"/>
      <c r="Z450" s="35"/>
      <c r="AA450" s="35"/>
      <c r="AB450" s="35"/>
      <c r="AC450" s="35"/>
      <c r="AD450" s="35"/>
      <c r="AE450" s="35"/>
      <c r="AR450" s="217" t="s">
        <v>303</v>
      </c>
      <c r="AT450" s="217" t="s">
        <v>156</v>
      </c>
      <c r="AU450" s="217" t="s">
        <v>85</v>
      </c>
      <c r="AY450" s="18" t="s">
        <v>153</v>
      </c>
      <c r="BE450" s="218">
        <f>IF(N450="základní",J450,0)</f>
        <v>0</v>
      </c>
      <c r="BF450" s="218">
        <f>IF(N450="snížená",J450,0)</f>
        <v>0</v>
      </c>
      <c r="BG450" s="218">
        <f>IF(N450="zákl. přenesená",J450,0)</f>
        <v>0</v>
      </c>
      <c r="BH450" s="218">
        <f>IF(N450="sníž. přenesená",J450,0)</f>
        <v>0</v>
      </c>
      <c r="BI450" s="218">
        <f>IF(N450="nulová",J450,0)</f>
        <v>0</v>
      </c>
      <c r="BJ450" s="18" t="s">
        <v>83</v>
      </c>
      <c r="BK450" s="218">
        <f>ROUND(I450*H450,2)</f>
        <v>0</v>
      </c>
      <c r="BL450" s="18" t="s">
        <v>303</v>
      </c>
      <c r="BM450" s="217" t="s">
        <v>1906</v>
      </c>
    </row>
    <row r="451" spans="2:51" s="14" customFormat="1" ht="12">
      <c r="B451" s="230"/>
      <c r="C451" s="231"/>
      <c r="D451" s="221" t="s">
        <v>162</v>
      </c>
      <c r="E451" s="232" t="s">
        <v>1</v>
      </c>
      <c r="F451" s="233" t="s">
        <v>1907</v>
      </c>
      <c r="G451" s="231"/>
      <c r="H451" s="234">
        <v>84.988</v>
      </c>
      <c r="I451" s="235"/>
      <c r="J451" s="231"/>
      <c r="K451" s="231"/>
      <c r="L451" s="236"/>
      <c r="M451" s="237"/>
      <c r="N451" s="238"/>
      <c r="O451" s="238"/>
      <c r="P451" s="238"/>
      <c r="Q451" s="238"/>
      <c r="R451" s="238"/>
      <c r="S451" s="238"/>
      <c r="T451" s="239"/>
      <c r="AT451" s="240" t="s">
        <v>162</v>
      </c>
      <c r="AU451" s="240" t="s">
        <v>85</v>
      </c>
      <c r="AV451" s="14" t="s">
        <v>85</v>
      </c>
      <c r="AW451" s="14" t="s">
        <v>31</v>
      </c>
      <c r="AX451" s="14" t="s">
        <v>75</v>
      </c>
      <c r="AY451" s="240" t="s">
        <v>153</v>
      </c>
    </row>
    <row r="452" spans="2:51" s="14" customFormat="1" ht="12">
      <c r="B452" s="230"/>
      <c r="C452" s="231"/>
      <c r="D452" s="221" t="s">
        <v>162</v>
      </c>
      <c r="E452" s="232" t="s">
        <v>1</v>
      </c>
      <c r="F452" s="233" t="s">
        <v>1902</v>
      </c>
      <c r="G452" s="231"/>
      <c r="H452" s="234">
        <v>9.5</v>
      </c>
      <c r="I452" s="235"/>
      <c r="J452" s="231"/>
      <c r="K452" s="231"/>
      <c r="L452" s="236"/>
      <c r="M452" s="237"/>
      <c r="N452" s="238"/>
      <c r="O452" s="238"/>
      <c r="P452" s="238"/>
      <c r="Q452" s="238"/>
      <c r="R452" s="238"/>
      <c r="S452" s="238"/>
      <c r="T452" s="239"/>
      <c r="AT452" s="240" t="s">
        <v>162</v>
      </c>
      <c r="AU452" s="240" t="s">
        <v>85</v>
      </c>
      <c r="AV452" s="14" t="s">
        <v>85</v>
      </c>
      <c r="AW452" s="14" t="s">
        <v>31</v>
      </c>
      <c r="AX452" s="14" t="s">
        <v>75</v>
      </c>
      <c r="AY452" s="240" t="s">
        <v>153</v>
      </c>
    </row>
    <row r="453" spans="2:51" s="14" customFormat="1" ht="12">
      <c r="B453" s="230"/>
      <c r="C453" s="231"/>
      <c r="D453" s="221" t="s">
        <v>162</v>
      </c>
      <c r="E453" s="232" t="s">
        <v>1</v>
      </c>
      <c r="F453" s="233" t="s">
        <v>1908</v>
      </c>
      <c r="G453" s="231"/>
      <c r="H453" s="234">
        <v>28.16</v>
      </c>
      <c r="I453" s="235"/>
      <c r="J453" s="231"/>
      <c r="K453" s="231"/>
      <c r="L453" s="236"/>
      <c r="M453" s="237"/>
      <c r="N453" s="238"/>
      <c r="O453" s="238"/>
      <c r="P453" s="238"/>
      <c r="Q453" s="238"/>
      <c r="R453" s="238"/>
      <c r="S453" s="238"/>
      <c r="T453" s="239"/>
      <c r="AT453" s="240" t="s">
        <v>162</v>
      </c>
      <c r="AU453" s="240" t="s">
        <v>85</v>
      </c>
      <c r="AV453" s="14" t="s">
        <v>85</v>
      </c>
      <c r="AW453" s="14" t="s">
        <v>31</v>
      </c>
      <c r="AX453" s="14" t="s">
        <v>75</v>
      </c>
      <c r="AY453" s="240" t="s">
        <v>153</v>
      </c>
    </row>
    <row r="454" spans="2:51" s="15" customFormat="1" ht="12">
      <c r="B454" s="241"/>
      <c r="C454" s="242"/>
      <c r="D454" s="221" t="s">
        <v>162</v>
      </c>
      <c r="E454" s="243" t="s">
        <v>1</v>
      </c>
      <c r="F454" s="244" t="s">
        <v>169</v>
      </c>
      <c r="G454" s="242"/>
      <c r="H454" s="245">
        <v>122.648</v>
      </c>
      <c r="I454" s="246"/>
      <c r="J454" s="242"/>
      <c r="K454" s="242"/>
      <c r="L454" s="247"/>
      <c r="M454" s="248"/>
      <c r="N454" s="249"/>
      <c r="O454" s="249"/>
      <c r="P454" s="249"/>
      <c r="Q454" s="249"/>
      <c r="R454" s="249"/>
      <c r="S454" s="249"/>
      <c r="T454" s="250"/>
      <c r="AT454" s="251" t="s">
        <v>162</v>
      </c>
      <c r="AU454" s="251" t="s">
        <v>85</v>
      </c>
      <c r="AV454" s="15" t="s">
        <v>160</v>
      </c>
      <c r="AW454" s="15" t="s">
        <v>31</v>
      </c>
      <c r="AX454" s="15" t="s">
        <v>83</v>
      </c>
      <c r="AY454" s="251" t="s">
        <v>153</v>
      </c>
    </row>
    <row r="455" spans="1:65" s="2" customFormat="1" ht="33" customHeight="1">
      <c r="A455" s="35"/>
      <c r="B455" s="36"/>
      <c r="C455" s="263" t="s">
        <v>802</v>
      </c>
      <c r="D455" s="263" t="s">
        <v>304</v>
      </c>
      <c r="E455" s="264" t="s">
        <v>1889</v>
      </c>
      <c r="F455" s="265" t="s">
        <v>1890</v>
      </c>
      <c r="G455" s="266" t="s">
        <v>187</v>
      </c>
      <c r="H455" s="267">
        <v>36.794</v>
      </c>
      <c r="I455" s="268"/>
      <c r="J455" s="269">
        <f>ROUND(I455*H455,2)</f>
        <v>0</v>
      </c>
      <c r="K455" s="270"/>
      <c r="L455" s="271"/>
      <c r="M455" s="272" t="s">
        <v>1</v>
      </c>
      <c r="N455" s="273" t="s">
        <v>40</v>
      </c>
      <c r="O455" s="72"/>
      <c r="P455" s="215">
        <f>O455*H455</f>
        <v>0</v>
      </c>
      <c r="Q455" s="215">
        <v>0.0054</v>
      </c>
      <c r="R455" s="215">
        <f>Q455*H455</f>
        <v>0.1986876</v>
      </c>
      <c r="S455" s="215">
        <v>0</v>
      </c>
      <c r="T455" s="216">
        <f>S455*H455</f>
        <v>0</v>
      </c>
      <c r="U455" s="35"/>
      <c r="V455" s="35"/>
      <c r="W455" s="35"/>
      <c r="X455" s="35"/>
      <c r="Y455" s="35"/>
      <c r="Z455" s="35"/>
      <c r="AA455" s="35"/>
      <c r="AB455" s="35"/>
      <c r="AC455" s="35"/>
      <c r="AD455" s="35"/>
      <c r="AE455" s="35"/>
      <c r="AR455" s="217" t="s">
        <v>441</v>
      </c>
      <c r="AT455" s="217" t="s">
        <v>304</v>
      </c>
      <c r="AU455" s="217" t="s">
        <v>85</v>
      </c>
      <c r="AY455" s="18" t="s">
        <v>153</v>
      </c>
      <c r="BE455" s="218">
        <f>IF(N455="základní",J455,0)</f>
        <v>0</v>
      </c>
      <c r="BF455" s="218">
        <f>IF(N455="snížená",J455,0)</f>
        <v>0</v>
      </c>
      <c r="BG455" s="218">
        <f>IF(N455="zákl. přenesená",J455,0)</f>
        <v>0</v>
      </c>
      <c r="BH455" s="218">
        <f>IF(N455="sníž. přenesená",J455,0)</f>
        <v>0</v>
      </c>
      <c r="BI455" s="218">
        <f>IF(N455="nulová",J455,0)</f>
        <v>0</v>
      </c>
      <c r="BJ455" s="18" t="s">
        <v>83</v>
      </c>
      <c r="BK455" s="218">
        <f>ROUND(I455*H455,2)</f>
        <v>0</v>
      </c>
      <c r="BL455" s="18" t="s">
        <v>303</v>
      </c>
      <c r="BM455" s="217" t="s">
        <v>1909</v>
      </c>
    </row>
    <row r="456" spans="2:51" s="14" customFormat="1" ht="12">
      <c r="B456" s="230"/>
      <c r="C456" s="231"/>
      <c r="D456" s="221" t="s">
        <v>162</v>
      </c>
      <c r="E456" s="232" t="s">
        <v>1</v>
      </c>
      <c r="F456" s="233" t="s">
        <v>1910</v>
      </c>
      <c r="G456" s="231"/>
      <c r="H456" s="234">
        <v>36.794</v>
      </c>
      <c r="I456" s="235"/>
      <c r="J456" s="231"/>
      <c r="K456" s="231"/>
      <c r="L456" s="236"/>
      <c r="M456" s="237"/>
      <c r="N456" s="238"/>
      <c r="O456" s="238"/>
      <c r="P456" s="238"/>
      <c r="Q456" s="238"/>
      <c r="R456" s="238"/>
      <c r="S456" s="238"/>
      <c r="T456" s="239"/>
      <c r="AT456" s="240" t="s">
        <v>162</v>
      </c>
      <c r="AU456" s="240" t="s">
        <v>85</v>
      </c>
      <c r="AV456" s="14" t="s">
        <v>85</v>
      </c>
      <c r="AW456" s="14" t="s">
        <v>31</v>
      </c>
      <c r="AX456" s="14" t="s">
        <v>83</v>
      </c>
      <c r="AY456" s="240" t="s">
        <v>153</v>
      </c>
    </row>
    <row r="457" spans="1:65" s="2" customFormat="1" ht="21.75" customHeight="1">
      <c r="A457" s="35"/>
      <c r="B457" s="36"/>
      <c r="C457" s="205" t="s">
        <v>809</v>
      </c>
      <c r="D457" s="205" t="s">
        <v>156</v>
      </c>
      <c r="E457" s="206" t="s">
        <v>1911</v>
      </c>
      <c r="F457" s="207" t="s">
        <v>1912</v>
      </c>
      <c r="G457" s="208" t="s">
        <v>652</v>
      </c>
      <c r="H457" s="209">
        <v>3</v>
      </c>
      <c r="I457" s="210"/>
      <c r="J457" s="211">
        <f>ROUND(I457*H457,2)</f>
        <v>0</v>
      </c>
      <c r="K457" s="212"/>
      <c r="L457" s="40"/>
      <c r="M457" s="213" t="s">
        <v>1</v>
      </c>
      <c r="N457" s="214" t="s">
        <v>40</v>
      </c>
      <c r="O457" s="72"/>
      <c r="P457" s="215">
        <f>O457*H457</f>
        <v>0</v>
      </c>
      <c r="Q457" s="215">
        <v>0.00017</v>
      </c>
      <c r="R457" s="215">
        <f>Q457*H457</f>
        <v>0.00051</v>
      </c>
      <c r="S457" s="215">
        <v>0</v>
      </c>
      <c r="T457" s="216">
        <f>S457*H457</f>
        <v>0</v>
      </c>
      <c r="U457" s="35"/>
      <c r="V457" s="35"/>
      <c r="W457" s="35"/>
      <c r="X457" s="35"/>
      <c r="Y457" s="35"/>
      <c r="Z457" s="35"/>
      <c r="AA457" s="35"/>
      <c r="AB457" s="35"/>
      <c r="AC457" s="35"/>
      <c r="AD457" s="35"/>
      <c r="AE457" s="35"/>
      <c r="AR457" s="217" t="s">
        <v>160</v>
      </c>
      <c r="AT457" s="217" t="s">
        <v>156</v>
      </c>
      <c r="AU457" s="217" t="s">
        <v>85</v>
      </c>
      <c r="AY457" s="18" t="s">
        <v>153</v>
      </c>
      <c r="BE457" s="218">
        <f>IF(N457="základní",J457,0)</f>
        <v>0</v>
      </c>
      <c r="BF457" s="218">
        <f>IF(N457="snížená",J457,0)</f>
        <v>0</v>
      </c>
      <c r="BG457" s="218">
        <f>IF(N457="zákl. přenesená",J457,0)</f>
        <v>0</v>
      </c>
      <c r="BH457" s="218">
        <f>IF(N457="sníž. přenesená",J457,0)</f>
        <v>0</v>
      </c>
      <c r="BI457" s="218">
        <f>IF(N457="nulová",J457,0)</f>
        <v>0</v>
      </c>
      <c r="BJ457" s="18" t="s">
        <v>83</v>
      </c>
      <c r="BK457" s="218">
        <f>ROUND(I457*H457,2)</f>
        <v>0</v>
      </c>
      <c r="BL457" s="18" t="s">
        <v>160</v>
      </c>
      <c r="BM457" s="217" t="s">
        <v>1913</v>
      </c>
    </row>
    <row r="458" spans="2:51" s="13" customFormat="1" ht="12">
      <c r="B458" s="219"/>
      <c r="C458" s="220"/>
      <c r="D458" s="221" t="s">
        <v>162</v>
      </c>
      <c r="E458" s="222" t="s">
        <v>1</v>
      </c>
      <c r="F458" s="223" t="s">
        <v>1914</v>
      </c>
      <c r="G458" s="220"/>
      <c r="H458" s="222" t="s">
        <v>1</v>
      </c>
      <c r="I458" s="224"/>
      <c r="J458" s="220"/>
      <c r="K458" s="220"/>
      <c r="L458" s="225"/>
      <c r="M458" s="226"/>
      <c r="N458" s="227"/>
      <c r="O458" s="227"/>
      <c r="P458" s="227"/>
      <c r="Q458" s="227"/>
      <c r="R458" s="227"/>
      <c r="S458" s="227"/>
      <c r="T458" s="228"/>
      <c r="AT458" s="229" t="s">
        <v>162</v>
      </c>
      <c r="AU458" s="229" t="s">
        <v>85</v>
      </c>
      <c r="AV458" s="13" t="s">
        <v>83</v>
      </c>
      <c r="AW458" s="13" t="s">
        <v>31</v>
      </c>
      <c r="AX458" s="13" t="s">
        <v>75</v>
      </c>
      <c r="AY458" s="229" t="s">
        <v>153</v>
      </c>
    </row>
    <row r="459" spans="2:51" s="14" customFormat="1" ht="12">
      <c r="B459" s="230"/>
      <c r="C459" s="231"/>
      <c r="D459" s="221" t="s">
        <v>162</v>
      </c>
      <c r="E459" s="232" t="s">
        <v>1</v>
      </c>
      <c r="F459" s="233" t="s">
        <v>154</v>
      </c>
      <c r="G459" s="231"/>
      <c r="H459" s="234">
        <v>3</v>
      </c>
      <c r="I459" s="235"/>
      <c r="J459" s="231"/>
      <c r="K459" s="231"/>
      <c r="L459" s="236"/>
      <c r="M459" s="237"/>
      <c r="N459" s="238"/>
      <c r="O459" s="238"/>
      <c r="P459" s="238"/>
      <c r="Q459" s="238"/>
      <c r="R459" s="238"/>
      <c r="S459" s="238"/>
      <c r="T459" s="239"/>
      <c r="AT459" s="240" t="s">
        <v>162</v>
      </c>
      <c r="AU459" s="240" t="s">
        <v>85</v>
      </c>
      <c r="AV459" s="14" t="s">
        <v>85</v>
      </c>
      <c r="AW459" s="14" t="s">
        <v>31</v>
      </c>
      <c r="AX459" s="14" t="s">
        <v>83</v>
      </c>
      <c r="AY459" s="240" t="s">
        <v>153</v>
      </c>
    </row>
    <row r="460" spans="1:65" s="2" customFormat="1" ht="21.75" customHeight="1">
      <c r="A460" s="35"/>
      <c r="B460" s="36"/>
      <c r="C460" s="205" t="s">
        <v>815</v>
      </c>
      <c r="D460" s="205" t="s">
        <v>156</v>
      </c>
      <c r="E460" s="206" t="s">
        <v>1915</v>
      </c>
      <c r="F460" s="207" t="s">
        <v>1916</v>
      </c>
      <c r="G460" s="208" t="s">
        <v>736</v>
      </c>
      <c r="H460" s="274"/>
      <c r="I460" s="210"/>
      <c r="J460" s="211">
        <f>ROUND(I460*H460,2)</f>
        <v>0</v>
      </c>
      <c r="K460" s="212"/>
      <c r="L460" s="40"/>
      <c r="M460" s="213" t="s">
        <v>1</v>
      </c>
      <c r="N460" s="214" t="s">
        <v>40</v>
      </c>
      <c r="O460" s="72"/>
      <c r="P460" s="215">
        <f>O460*H460</f>
        <v>0</v>
      </c>
      <c r="Q460" s="215">
        <v>0</v>
      </c>
      <c r="R460" s="215">
        <f>Q460*H460</f>
        <v>0</v>
      </c>
      <c r="S460" s="215">
        <v>0</v>
      </c>
      <c r="T460" s="216">
        <f>S460*H460</f>
        <v>0</v>
      </c>
      <c r="U460" s="35"/>
      <c r="V460" s="35"/>
      <c r="W460" s="35"/>
      <c r="X460" s="35"/>
      <c r="Y460" s="35"/>
      <c r="Z460" s="35"/>
      <c r="AA460" s="35"/>
      <c r="AB460" s="35"/>
      <c r="AC460" s="35"/>
      <c r="AD460" s="35"/>
      <c r="AE460" s="35"/>
      <c r="AR460" s="217" t="s">
        <v>303</v>
      </c>
      <c r="AT460" s="217" t="s">
        <v>156</v>
      </c>
      <c r="AU460" s="217" t="s">
        <v>85</v>
      </c>
      <c r="AY460" s="18" t="s">
        <v>153</v>
      </c>
      <c r="BE460" s="218">
        <f>IF(N460="základní",J460,0)</f>
        <v>0</v>
      </c>
      <c r="BF460" s="218">
        <f>IF(N460="snížená",J460,0)</f>
        <v>0</v>
      </c>
      <c r="BG460" s="218">
        <f>IF(N460="zákl. přenesená",J460,0)</f>
        <v>0</v>
      </c>
      <c r="BH460" s="218">
        <f>IF(N460="sníž. přenesená",J460,0)</f>
        <v>0</v>
      </c>
      <c r="BI460" s="218">
        <f>IF(N460="nulová",J460,0)</f>
        <v>0</v>
      </c>
      <c r="BJ460" s="18" t="s">
        <v>83</v>
      </c>
      <c r="BK460" s="218">
        <f>ROUND(I460*H460,2)</f>
        <v>0</v>
      </c>
      <c r="BL460" s="18" t="s">
        <v>303</v>
      </c>
      <c r="BM460" s="217" t="s">
        <v>1917</v>
      </c>
    </row>
    <row r="461" spans="2:63" s="12" customFormat="1" ht="22.9" customHeight="1">
      <c r="B461" s="189"/>
      <c r="C461" s="190"/>
      <c r="D461" s="191" t="s">
        <v>74</v>
      </c>
      <c r="E461" s="203" t="s">
        <v>767</v>
      </c>
      <c r="F461" s="203" t="s">
        <v>768</v>
      </c>
      <c r="G461" s="190"/>
      <c r="H461" s="190"/>
      <c r="I461" s="193"/>
      <c r="J461" s="204">
        <f>BK461</f>
        <v>0</v>
      </c>
      <c r="K461" s="190"/>
      <c r="L461" s="195"/>
      <c r="M461" s="196"/>
      <c r="N461" s="197"/>
      <c r="O461" s="197"/>
      <c r="P461" s="198">
        <f>SUM(P462:P470)</f>
        <v>0</v>
      </c>
      <c r="Q461" s="197"/>
      <c r="R461" s="198">
        <f>SUM(R462:R470)</f>
        <v>1.68609</v>
      </c>
      <c r="S461" s="197"/>
      <c r="T461" s="199">
        <f>SUM(T462:T470)</f>
        <v>0</v>
      </c>
      <c r="AR461" s="200" t="s">
        <v>85</v>
      </c>
      <c r="AT461" s="201" t="s">
        <v>74</v>
      </c>
      <c r="AU461" s="201" t="s">
        <v>83</v>
      </c>
      <c r="AY461" s="200" t="s">
        <v>153</v>
      </c>
      <c r="BK461" s="202">
        <f>SUM(BK462:BK470)</f>
        <v>0</v>
      </c>
    </row>
    <row r="462" spans="1:65" s="2" customFormat="1" ht="33" customHeight="1">
      <c r="A462" s="35"/>
      <c r="B462" s="36"/>
      <c r="C462" s="205" t="s">
        <v>821</v>
      </c>
      <c r="D462" s="205" t="s">
        <v>156</v>
      </c>
      <c r="E462" s="206" t="s">
        <v>1918</v>
      </c>
      <c r="F462" s="207" t="s">
        <v>1919</v>
      </c>
      <c r="G462" s="208" t="s">
        <v>187</v>
      </c>
      <c r="H462" s="209">
        <v>184.272</v>
      </c>
      <c r="I462" s="210"/>
      <c r="J462" s="211">
        <f>ROUND(I462*H462,2)</f>
        <v>0</v>
      </c>
      <c r="K462" s="212"/>
      <c r="L462" s="40"/>
      <c r="M462" s="213" t="s">
        <v>1</v>
      </c>
      <c r="N462" s="214" t="s">
        <v>40</v>
      </c>
      <c r="O462" s="72"/>
      <c r="P462" s="215">
        <f>O462*H462</f>
        <v>0</v>
      </c>
      <c r="Q462" s="215">
        <v>0.006</v>
      </c>
      <c r="R462" s="215">
        <f>Q462*H462</f>
        <v>1.105632</v>
      </c>
      <c r="S462" s="215">
        <v>0</v>
      </c>
      <c r="T462" s="216">
        <f>S462*H462</f>
        <v>0</v>
      </c>
      <c r="U462" s="35"/>
      <c r="V462" s="35"/>
      <c r="W462" s="35"/>
      <c r="X462" s="35"/>
      <c r="Y462" s="35"/>
      <c r="Z462" s="35"/>
      <c r="AA462" s="35"/>
      <c r="AB462" s="35"/>
      <c r="AC462" s="35"/>
      <c r="AD462" s="35"/>
      <c r="AE462" s="35"/>
      <c r="AR462" s="217" t="s">
        <v>303</v>
      </c>
      <c r="AT462" s="217" t="s">
        <v>156</v>
      </c>
      <c r="AU462" s="217" t="s">
        <v>85</v>
      </c>
      <c r="AY462" s="18" t="s">
        <v>153</v>
      </c>
      <c r="BE462" s="218">
        <f>IF(N462="základní",J462,0)</f>
        <v>0</v>
      </c>
      <c r="BF462" s="218">
        <f>IF(N462="snížená",J462,0)</f>
        <v>0</v>
      </c>
      <c r="BG462" s="218">
        <f>IF(N462="zákl. přenesená",J462,0)</f>
        <v>0</v>
      </c>
      <c r="BH462" s="218">
        <f>IF(N462="sníž. přenesená",J462,0)</f>
        <v>0</v>
      </c>
      <c r="BI462" s="218">
        <f>IF(N462="nulová",J462,0)</f>
        <v>0</v>
      </c>
      <c r="BJ462" s="18" t="s">
        <v>83</v>
      </c>
      <c r="BK462" s="218">
        <f>ROUND(I462*H462,2)</f>
        <v>0</v>
      </c>
      <c r="BL462" s="18" t="s">
        <v>303</v>
      </c>
      <c r="BM462" s="217" t="s">
        <v>1920</v>
      </c>
    </row>
    <row r="463" spans="2:51" s="13" customFormat="1" ht="12">
      <c r="B463" s="219"/>
      <c r="C463" s="220"/>
      <c r="D463" s="221" t="s">
        <v>162</v>
      </c>
      <c r="E463" s="222" t="s">
        <v>1</v>
      </c>
      <c r="F463" s="223" t="s">
        <v>1772</v>
      </c>
      <c r="G463" s="220"/>
      <c r="H463" s="222" t="s">
        <v>1</v>
      </c>
      <c r="I463" s="224"/>
      <c r="J463" s="220"/>
      <c r="K463" s="220"/>
      <c r="L463" s="225"/>
      <c r="M463" s="226"/>
      <c r="N463" s="227"/>
      <c r="O463" s="227"/>
      <c r="P463" s="227"/>
      <c r="Q463" s="227"/>
      <c r="R463" s="227"/>
      <c r="S463" s="227"/>
      <c r="T463" s="228"/>
      <c r="AT463" s="229" t="s">
        <v>162</v>
      </c>
      <c r="AU463" s="229" t="s">
        <v>85</v>
      </c>
      <c r="AV463" s="13" t="s">
        <v>83</v>
      </c>
      <c r="AW463" s="13" t="s">
        <v>31</v>
      </c>
      <c r="AX463" s="13" t="s">
        <v>75</v>
      </c>
      <c r="AY463" s="229" t="s">
        <v>153</v>
      </c>
    </row>
    <row r="464" spans="2:51" s="14" customFormat="1" ht="12">
      <c r="B464" s="230"/>
      <c r="C464" s="231"/>
      <c r="D464" s="221" t="s">
        <v>162</v>
      </c>
      <c r="E464" s="232" t="s">
        <v>1</v>
      </c>
      <c r="F464" s="233" t="s">
        <v>1896</v>
      </c>
      <c r="G464" s="231"/>
      <c r="H464" s="234">
        <v>128.082</v>
      </c>
      <c r="I464" s="235"/>
      <c r="J464" s="231"/>
      <c r="K464" s="231"/>
      <c r="L464" s="236"/>
      <c r="M464" s="237"/>
      <c r="N464" s="238"/>
      <c r="O464" s="238"/>
      <c r="P464" s="238"/>
      <c r="Q464" s="238"/>
      <c r="R464" s="238"/>
      <c r="S464" s="238"/>
      <c r="T464" s="239"/>
      <c r="AT464" s="240" t="s">
        <v>162</v>
      </c>
      <c r="AU464" s="240" t="s">
        <v>85</v>
      </c>
      <c r="AV464" s="14" t="s">
        <v>85</v>
      </c>
      <c r="AW464" s="14" t="s">
        <v>31</v>
      </c>
      <c r="AX464" s="14" t="s">
        <v>75</v>
      </c>
      <c r="AY464" s="240" t="s">
        <v>153</v>
      </c>
    </row>
    <row r="465" spans="2:51" s="14" customFormat="1" ht="12">
      <c r="B465" s="230"/>
      <c r="C465" s="231"/>
      <c r="D465" s="221" t="s">
        <v>162</v>
      </c>
      <c r="E465" s="232" t="s">
        <v>1</v>
      </c>
      <c r="F465" s="233" t="s">
        <v>1780</v>
      </c>
      <c r="G465" s="231"/>
      <c r="H465" s="234">
        <v>14.25</v>
      </c>
      <c r="I465" s="235"/>
      <c r="J465" s="231"/>
      <c r="K465" s="231"/>
      <c r="L465" s="236"/>
      <c r="M465" s="237"/>
      <c r="N465" s="238"/>
      <c r="O465" s="238"/>
      <c r="P465" s="238"/>
      <c r="Q465" s="238"/>
      <c r="R465" s="238"/>
      <c r="S465" s="238"/>
      <c r="T465" s="239"/>
      <c r="AT465" s="240" t="s">
        <v>162</v>
      </c>
      <c r="AU465" s="240" t="s">
        <v>85</v>
      </c>
      <c r="AV465" s="14" t="s">
        <v>85</v>
      </c>
      <c r="AW465" s="14" t="s">
        <v>31</v>
      </c>
      <c r="AX465" s="14" t="s">
        <v>75</v>
      </c>
      <c r="AY465" s="240" t="s">
        <v>153</v>
      </c>
    </row>
    <row r="466" spans="2:51" s="14" customFormat="1" ht="12">
      <c r="B466" s="230"/>
      <c r="C466" s="231"/>
      <c r="D466" s="221" t="s">
        <v>162</v>
      </c>
      <c r="E466" s="232" t="s">
        <v>1</v>
      </c>
      <c r="F466" s="233" t="s">
        <v>1897</v>
      </c>
      <c r="G466" s="231"/>
      <c r="H466" s="234">
        <v>41.94</v>
      </c>
      <c r="I466" s="235"/>
      <c r="J466" s="231"/>
      <c r="K466" s="231"/>
      <c r="L466" s="236"/>
      <c r="M466" s="237"/>
      <c r="N466" s="238"/>
      <c r="O466" s="238"/>
      <c r="P466" s="238"/>
      <c r="Q466" s="238"/>
      <c r="R466" s="238"/>
      <c r="S466" s="238"/>
      <c r="T466" s="239"/>
      <c r="AT466" s="240" t="s">
        <v>162</v>
      </c>
      <c r="AU466" s="240" t="s">
        <v>85</v>
      </c>
      <c r="AV466" s="14" t="s">
        <v>85</v>
      </c>
      <c r="AW466" s="14" t="s">
        <v>31</v>
      </c>
      <c r="AX466" s="14" t="s">
        <v>75</v>
      </c>
      <c r="AY466" s="240" t="s">
        <v>153</v>
      </c>
    </row>
    <row r="467" spans="2:51" s="15" customFormat="1" ht="12">
      <c r="B467" s="241"/>
      <c r="C467" s="242"/>
      <c r="D467" s="221" t="s">
        <v>162</v>
      </c>
      <c r="E467" s="243" t="s">
        <v>1</v>
      </c>
      <c r="F467" s="244" t="s">
        <v>169</v>
      </c>
      <c r="G467" s="242"/>
      <c r="H467" s="245">
        <v>184.272</v>
      </c>
      <c r="I467" s="246"/>
      <c r="J467" s="242"/>
      <c r="K467" s="242"/>
      <c r="L467" s="247"/>
      <c r="M467" s="248"/>
      <c r="N467" s="249"/>
      <c r="O467" s="249"/>
      <c r="P467" s="249"/>
      <c r="Q467" s="249"/>
      <c r="R467" s="249"/>
      <c r="S467" s="249"/>
      <c r="T467" s="250"/>
      <c r="AT467" s="251" t="s">
        <v>162</v>
      </c>
      <c r="AU467" s="251" t="s">
        <v>85</v>
      </c>
      <c r="AV467" s="15" t="s">
        <v>160</v>
      </c>
      <c r="AW467" s="15" t="s">
        <v>31</v>
      </c>
      <c r="AX467" s="15" t="s">
        <v>83</v>
      </c>
      <c r="AY467" s="251" t="s">
        <v>153</v>
      </c>
    </row>
    <row r="468" spans="1:65" s="2" customFormat="1" ht="21.75" customHeight="1">
      <c r="A468" s="35"/>
      <c r="B468" s="36"/>
      <c r="C468" s="263" t="s">
        <v>825</v>
      </c>
      <c r="D468" s="263" t="s">
        <v>304</v>
      </c>
      <c r="E468" s="264" t="s">
        <v>390</v>
      </c>
      <c r="F468" s="265" t="s">
        <v>391</v>
      </c>
      <c r="G468" s="266" t="s">
        <v>187</v>
      </c>
      <c r="H468" s="267">
        <v>193.486</v>
      </c>
      <c r="I468" s="268"/>
      <c r="J468" s="269">
        <f>ROUND(I468*H468,2)</f>
        <v>0</v>
      </c>
      <c r="K468" s="270"/>
      <c r="L468" s="271"/>
      <c r="M468" s="272" t="s">
        <v>1</v>
      </c>
      <c r="N468" s="273" t="s">
        <v>40</v>
      </c>
      <c r="O468" s="72"/>
      <c r="P468" s="215">
        <f>O468*H468</f>
        <v>0</v>
      </c>
      <c r="Q468" s="215">
        <v>0.003</v>
      </c>
      <c r="R468" s="215">
        <f>Q468*H468</f>
        <v>0.580458</v>
      </c>
      <c r="S468" s="215">
        <v>0</v>
      </c>
      <c r="T468" s="216">
        <f>S468*H468</f>
        <v>0</v>
      </c>
      <c r="U468" s="35"/>
      <c r="V468" s="35"/>
      <c r="W468" s="35"/>
      <c r="X468" s="35"/>
      <c r="Y468" s="35"/>
      <c r="Z468" s="35"/>
      <c r="AA468" s="35"/>
      <c r="AB468" s="35"/>
      <c r="AC468" s="35"/>
      <c r="AD468" s="35"/>
      <c r="AE468" s="35"/>
      <c r="AR468" s="217" t="s">
        <v>441</v>
      </c>
      <c r="AT468" s="217" t="s">
        <v>304</v>
      </c>
      <c r="AU468" s="217" t="s">
        <v>85</v>
      </c>
      <c r="AY468" s="18" t="s">
        <v>153</v>
      </c>
      <c r="BE468" s="218">
        <f>IF(N468="základní",J468,0)</f>
        <v>0</v>
      </c>
      <c r="BF468" s="218">
        <f>IF(N468="snížená",J468,0)</f>
        <v>0</v>
      </c>
      <c r="BG468" s="218">
        <f>IF(N468="zákl. přenesená",J468,0)</f>
        <v>0</v>
      </c>
      <c r="BH468" s="218">
        <f>IF(N468="sníž. přenesená",J468,0)</f>
        <v>0</v>
      </c>
      <c r="BI468" s="218">
        <f>IF(N468="nulová",J468,0)</f>
        <v>0</v>
      </c>
      <c r="BJ468" s="18" t="s">
        <v>83</v>
      </c>
      <c r="BK468" s="218">
        <f>ROUND(I468*H468,2)</f>
        <v>0</v>
      </c>
      <c r="BL468" s="18" t="s">
        <v>303</v>
      </c>
      <c r="BM468" s="217" t="s">
        <v>1921</v>
      </c>
    </row>
    <row r="469" spans="2:51" s="14" customFormat="1" ht="12">
      <c r="B469" s="230"/>
      <c r="C469" s="231"/>
      <c r="D469" s="221" t="s">
        <v>162</v>
      </c>
      <c r="E469" s="231"/>
      <c r="F469" s="233" t="s">
        <v>1922</v>
      </c>
      <c r="G469" s="231"/>
      <c r="H469" s="234">
        <v>193.486</v>
      </c>
      <c r="I469" s="235"/>
      <c r="J469" s="231"/>
      <c r="K469" s="231"/>
      <c r="L469" s="236"/>
      <c r="M469" s="237"/>
      <c r="N469" s="238"/>
      <c r="O469" s="238"/>
      <c r="P469" s="238"/>
      <c r="Q469" s="238"/>
      <c r="R469" s="238"/>
      <c r="S469" s="238"/>
      <c r="T469" s="239"/>
      <c r="AT469" s="240" t="s">
        <v>162</v>
      </c>
      <c r="AU469" s="240" t="s">
        <v>85</v>
      </c>
      <c r="AV469" s="14" t="s">
        <v>85</v>
      </c>
      <c r="AW469" s="14" t="s">
        <v>4</v>
      </c>
      <c r="AX469" s="14" t="s">
        <v>83</v>
      </c>
      <c r="AY469" s="240" t="s">
        <v>153</v>
      </c>
    </row>
    <row r="470" spans="1:65" s="2" customFormat="1" ht="21.75" customHeight="1">
      <c r="A470" s="35"/>
      <c r="B470" s="36"/>
      <c r="C470" s="205" t="s">
        <v>536</v>
      </c>
      <c r="D470" s="205" t="s">
        <v>156</v>
      </c>
      <c r="E470" s="206" t="s">
        <v>1923</v>
      </c>
      <c r="F470" s="207" t="s">
        <v>1924</v>
      </c>
      <c r="G470" s="208" t="s">
        <v>736</v>
      </c>
      <c r="H470" s="274"/>
      <c r="I470" s="210"/>
      <c r="J470" s="211">
        <f>ROUND(I470*H470,2)</f>
        <v>0</v>
      </c>
      <c r="K470" s="212"/>
      <c r="L470" s="40"/>
      <c r="M470" s="213" t="s">
        <v>1</v>
      </c>
      <c r="N470" s="214" t="s">
        <v>40</v>
      </c>
      <c r="O470" s="72"/>
      <c r="P470" s="215">
        <f>O470*H470</f>
        <v>0</v>
      </c>
      <c r="Q470" s="215">
        <v>0</v>
      </c>
      <c r="R470" s="215">
        <f>Q470*H470</f>
        <v>0</v>
      </c>
      <c r="S470" s="215">
        <v>0</v>
      </c>
      <c r="T470" s="216">
        <f>S470*H470</f>
        <v>0</v>
      </c>
      <c r="U470" s="35"/>
      <c r="V470" s="35"/>
      <c r="W470" s="35"/>
      <c r="X470" s="35"/>
      <c r="Y470" s="35"/>
      <c r="Z470" s="35"/>
      <c r="AA470" s="35"/>
      <c r="AB470" s="35"/>
      <c r="AC470" s="35"/>
      <c r="AD470" s="35"/>
      <c r="AE470" s="35"/>
      <c r="AR470" s="217" t="s">
        <v>303</v>
      </c>
      <c r="AT470" s="217" t="s">
        <v>156</v>
      </c>
      <c r="AU470" s="217" t="s">
        <v>85</v>
      </c>
      <c r="AY470" s="18" t="s">
        <v>153</v>
      </c>
      <c r="BE470" s="218">
        <f>IF(N470="základní",J470,0)</f>
        <v>0</v>
      </c>
      <c r="BF470" s="218">
        <f>IF(N470="snížená",J470,0)</f>
        <v>0</v>
      </c>
      <c r="BG470" s="218">
        <f>IF(N470="zákl. přenesená",J470,0)</f>
        <v>0</v>
      </c>
      <c r="BH470" s="218">
        <f>IF(N470="sníž. přenesená",J470,0)</f>
        <v>0</v>
      </c>
      <c r="BI470" s="218">
        <f>IF(N470="nulová",J470,0)</f>
        <v>0</v>
      </c>
      <c r="BJ470" s="18" t="s">
        <v>83</v>
      </c>
      <c r="BK470" s="218">
        <f>ROUND(I470*H470,2)</f>
        <v>0</v>
      </c>
      <c r="BL470" s="18" t="s">
        <v>303</v>
      </c>
      <c r="BM470" s="217" t="s">
        <v>1925</v>
      </c>
    </row>
    <row r="471" spans="2:63" s="12" customFormat="1" ht="22.9" customHeight="1">
      <c r="B471" s="189"/>
      <c r="C471" s="190"/>
      <c r="D471" s="191" t="s">
        <v>74</v>
      </c>
      <c r="E471" s="203" t="s">
        <v>1046</v>
      </c>
      <c r="F471" s="203" t="s">
        <v>1047</v>
      </c>
      <c r="G471" s="190"/>
      <c r="H471" s="190"/>
      <c r="I471" s="193"/>
      <c r="J471" s="204">
        <f>BK471</f>
        <v>0</v>
      </c>
      <c r="K471" s="190"/>
      <c r="L471" s="195"/>
      <c r="M471" s="196"/>
      <c r="N471" s="197"/>
      <c r="O471" s="197"/>
      <c r="P471" s="198">
        <f>SUM(P472:P473)</f>
        <v>0</v>
      </c>
      <c r="Q471" s="197"/>
      <c r="R471" s="198">
        <f>SUM(R472:R473)</f>
        <v>0</v>
      </c>
      <c r="S471" s="197"/>
      <c r="T471" s="199">
        <f>SUM(T472:T473)</f>
        <v>0</v>
      </c>
      <c r="AR471" s="200" t="s">
        <v>85</v>
      </c>
      <c r="AT471" s="201" t="s">
        <v>74</v>
      </c>
      <c r="AU471" s="201" t="s">
        <v>83</v>
      </c>
      <c r="AY471" s="200" t="s">
        <v>153</v>
      </c>
      <c r="BK471" s="202">
        <f>SUM(BK472:BK473)</f>
        <v>0</v>
      </c>
    </row>
    <row r="472" spans="1:65" s="2" customFormat="1" ht="16.5" customHeight="1">
      <c r="A472" s="35"/>
      <c r="B472" s="36"/>
      <c r="C472" s="205" t="s">
        <v>595</v>
      </c>
      <c r="D472" s="205" t="s">
        <v>156</v>
      </c>
      <c r="E472" s="206" t="s">
        <v>1926</v>
      </c>
      <c r="F472" s="207" t="s">
        <v>1927</v>
      </c>
      <c r="G472" s="208" t="s">
        <v>652</v>
      </c>
      <c r="H472" s="209">
        <v>1</v>
      </c>
      <c r="I472" s="210"/>
      <c r="J472" s="211">
        <f>ROUND(I472*H472,2)</f>
        <v>0</v>
      </c>
      <c r="K472" s="212"/>
      <c r="L472" s="40"/>
      <c r="M472" s="213" t="s">
        <v>1</v>
      </c>
      <c r="N472" s="214" t="s">
        <v>40</v>
      </c>
      <c r="O472" s="72"/>
      <c r="P472" s="215">
        <f>O472*H472</f>
        <v>0</v>
      </c>
      <c r="Q472" s="215">
        <v>0</v>
      </c>
      <c r="R472" s="215">
        <f>Q472*H472</f>
        <v>0</v>
      </c>
      <c r="S472" s="215">
        <v>0</v>
      </c>
      <c r="T472" s="216">
        <f>S472*H472</f>
        <v>0</v>
      </c>
      <c r="U472" s="35"/>
      <c r="V472" s="35"/>
      <c r="W472" s="35"/>
      <c r="X472" s="35"/>
      <c r="Y472" s="35"/>
      <c r="Z472" s="35"/>
      <c r="AA472" s="35"/>
      <c r="AB472" s="35"/>
      <c r="AC472" s="35"/>
      <c r="AD472" s="35"/>
      <c r="AE472" s="35"/>
      <c r="AR472" s="217" t="s">
        <v>303</v>
      </c>
      <c r="AT472" s="217" t="s">
        <v>156</v>
      </c>
      <c r="AU472" s="217" t="s">
        <v>85</v>
      </c>
      <c r="AY472" s="18" t="s">
        <v>153</v>
      </c>
      <c r="BE472" s="218">
        <f>IF(N472="základní",J472,0)</f>
        <v>0</v>
      </c>
      <c r="BF472" s="218">
        <f>IF(N472="snížená",J472,0)</f>
        <v>0</v>
      </c>
      <c r="BG472" s="218">
        <f>IF(N472="zákl. přenesená",J472,0)</f>
        <v>0</v>
      </c>
      <c r="BH472" s="218">
        <f>IF(N472="sníž. přenesená",J472,0)</f>
        <v>0</v>
      </c>
      <c r="BI472" s="218">
        <f>IF(N472="nulová",J472,0)</f>
        <v>0</v>
      </c>
      <c r="BJ472" s="18" t="s">
        <v>83</v>
      </c>
      <c r="BK472" s="218">
        <f>ROUND(I472*H472,2)</f>
        <v>0</v>
      </c>
      <c r="BL472" s="18" t="s">
        <v>303</v>
      </c>
      <c r="BM472" s="217" t="s">
        <v>1928</v>
      </c>
    </row>
    <row r="473" spans="2:51" s="14" customFormat="1" ht="12">
      <c r="B473" s="230"/>
      <c r="C473" s="231"/>
      <c r="D473" s="221" t="s">
        <v>162</v>
      </c>
      <c r="E473" s="232" t="s">
        <v>1</v>
      </c>
      <c r="F473" s="233" t="s">
        <v>1929</v>
      </c>
      <c r="G473" s="231"/>
      <c r="H473" s="234">
        <v>1</v>
      </c>
      <c r="I473" s="235"/>
      <c r="J473" s="231"/>
      <c r="K473" s="231"/>
      <c r="L473" s="236"/>
      <c r="M473" s="280"/>
      <c r="N473" s="281"/>
      <c r="O473" s="281"/>
      <c r="P473" s="281"/>
      <c r="Q473" s="281"/>
      <c r="R473" s="281"/>
      <c r="S473" s="281"/>
      <c r="T473" s="282"/>
      <c r="AT473" s="240" t="s">
        <v>162</v>
      </c>
      <c r="AU473" s="240" t="s">
        <v>85</v>
      </c>
      <c r="AV473" s="14" t="s">
        <v>85</v>
      </c>
      <c r="AW473" s="14" t="s">
        <v>31</v>
      </c>
      <c r="AX473" s="14" t="s">
        <v>83</v>
      </c>
      <c r="AY473" s="240" t="s">
        <v>153</v>
      </c>
    </row>
    <row r="474" spans="1:31" s="2" customFormat="1" ht="6.95" customHeight="1">
      <c r="A474" s="35"/>
      <c r="B474" s="55"/>
      <c r="C474" s="56"/>
      <c r="D474" s="56"/>
      <c r="E474" s="56"/>
      <c r="F474" s="56"/>
      <c r="G474" s="56"/>
      <c r="H474" s="56"/>
      <c r="I474" s="153"/>
      <c r="J474" s="56"/>
      <c r="K474" s="56"/>
      <c r="L474" s="40"/>
      <c r="M474" s="35"/>
      <c r="O474" s="35"/>
      <c r="P474" s="35"/>
      <c r="Q474" s="35"/>
      <c r="R474" s="35"/>
      <c r="S474" s="35"/>
      <c r="T474" s="35"/>
      <c r="U474" s="35"/>
      <c r="V474" s="35"/>
      <c r="W474" s="35"/>
      <c r="X474" s="35"/>
      <c r="Y474" s="35"/>
      <c r="Z474" s="35"/>
      <c r="AA474" s="35"/>
      <c r="AB474" s="35"/>
      <c r="AC474" s="35"/>
      <c r="AD474" s="35"/>
      <c r="AE474" s="35"/>
    </row>
  </sheetData>
  <sheetProtection algorithmName="SHA-512" hashValue="F8/haMeQnk7khSIfkA5HxFN7IlnStPdXTi1ACJLWw5h1IxcE4dpWSulxTmFq5Ra9IBrh8dHSCzGNinqJzWuNhQ==" saltValue="IFtFApwHi/YlCJKqGGksoCMyNQM0wUIyZo+r/j8kfWhgB0/BzgpOUcJK++AkZTLOrNM9FrHCoDIWRROMEJ8DmA==" spinCount="100000" sheet="1" objects="1" scenarios="1" formatColumns="0" formatRows="0" autoFilter="0"/>
  <autoFilter ref="C130:K473"/>
  <mergeCells count="9">
    <mergeCell ref="E87:H87"/>
    <mergeCell ref="E121:H121"/>
    <mergeCell ref="E123:H12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1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9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9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AT2" s="18" t="s">
        <v>94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1"/>
      <c r="AT3" s="18" t="s">
        <v>85</v>
      </c>
    </row>
    <row r="4" spans="2:46" s="1" customFormat="1" ht="24.95" customHeight="1">
      <c r="B4" s="21"/>
      <c r="D4" s="113" t="s">
        <v>107</v>
      </c>
      <c r="I4" s="109"/>
      <c r="L4" s="21"/>
      <c r="M4" s="114" t="s">
        <v>10</v>
      </c>
      <c r="AT4" s="18" t="s">
        <v>4</v>
      </c>
    </row>
    <row r="5" spans="2:12" s="1" customFormat="1" ht="6.95" customHeight="1">
      <c r="B5" s="21"/>
      <c r="I5" s="109"/>
      <c r="L5" s="21"/>
    </row>
    <row r="6" spans="2:12" s="1" customFormat="1" ht="12" customHeight="1">
      <c r="B6" s="21"/>
      <c r="D6" s="115" t="s">
        <v>16</v>
      </c>
      <c r="I6" s="109"/>
      <c r="L6" s="21"/>
    </row>
    <row r="7" spans="2:12" s="1" customFormat="1" ht="16.5" customHeight="1">
      <c r="B7" s="21"/>
      <c r="E7" s="327" t="str">
        <f>'Rekapitulace stavby'!K6</f>
        <v>ZŠ Malé Hoštice - Zateplení + střecha</v>
      </c>
      <c r="F7" s="328"/>
      <c r="G7" s="328"/>
      <c r="H7" s="328"/>
      <c r="I7" s="109"/>
      <c r="L7" s="21"/>
    </row>
    <row r="8" spans="1:31" s="2" customFormat="1" ht="12" customHeight="1">
      <c r="A8" s="35"/>
      <c r="B8" s="40"/>
      <c r="C8" s="35"/>
      <c r="D8" s="115" t="s">
        <v>108</v>
      </c>
      <c r="E8" s="35"/>
      <c r="F8" s="35"/>
      <c r="G8" s="35"/>
      <c r="H8" s="35"/>
      <c r="I8" s="116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24.75" customHeight="1">
      <c r="A9" s="35"/>
      <c r="B9" s="40"/>
      <c r="C9" s="35"/>
      <c r="D9" s="35"/>
      <c r="E9" s="329" t="s">
        <v>1930</v>
      </c>
      <c r="F9" s="330"/>
      <c r="G9" s="330"/>
      <c r="H9" s="330"/>
      <c r="I9" s="116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5" t="s">
        <v>18</v>
      </c>
      <c r="E11" s="35"/>
      <c r="F11" s="117" t="s">
        <v>1</v>
      </c>
      <c r="G11" s="35"/>
      <c r="H11" s="35"/>
      <c r="I11" s="118" t="s">
        <v>19</v>
      </c>
      <c r="J11" s="117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5" t="s">
        <v>20</v>
      </c>
      <c r="E12" s="35"/>
      <c r="F12" s="117" t="s">
        <v>21</v>
      </c>
      <c r="G12" s="35"/>
      <c r="H12" s="35"/>
      <c r="I12" s="118" t="s">
        <v>22</v>
      </c>
      <c r="J12" s="119">
        <f>'Rekapitulace stavby'!AN8</f>
        <v>0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5" t="s">
        <v>23</v>
      </c>
      <c r="E14" s="35"/>
      <c r="F14" s="35"/>
      <c r="G14" s="35"/>
      <c r="H14" s="35"/>
      <c r="I14" s="118" t="s">
        <v>24</v>
      </c>
      <c r="J14" s="117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7" t="s">
        <v>25</v>
      </c>
      <c r="F15" s="35"/>
      <c r="G15" s="35"/>
      <c r="H15" s="35"/>
      <c r="I15" s="118" t="s">
        <v>26</v>
      </c>
      <c r="J15" s="117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5" t="s">
        <v>27</v>
      </c>
      <c r="E17" s="35"/>
      <c r="F17" s="35"/>
      <c r="G17" s="35"/>
      <c r="H17" s="35"/>
      <c r="I17" s="118" t="s">
        <v>24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31" t="str">
        <f>'Rekapitulace stavby'!E14</f>
        <v>Vyplň údaj</v>
      </c>
      <c r="F18" s="332"/>
      <c r="G18" s="332"/>
      <c r="H18" s="332"/>
      <c r="I18" s="118" t="s">
        <v>26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5" t="s">
        <v>29</v>
      </c>
      <c r="E20" s="35"/>
      <c r="F20" s="35"/>
      <c r="G20" s="35"/>
      <c r="H20" s="35"/>
      <c r="I20" s="118" t="s">
        <v>24</v>
      </c>
      <c r="J20" s="117" t="s">
        <v>1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7" t="s">
        <v>30</v>
      </c>
      <c r="F21" s="35"/>
      <c r="G21" s="35"/>
      <c r="H21" s="35"/>
      <c r="I21" s="118" t="s">
        <v>26</v>
      </c>
      <c r="J21" s="117" t="s">
        <v>1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5" t="s">
        <v>32</v>
      </c>
      <c r="E23" s="35"/>
      <c r="F23" s="35"/>
      <c r="G23" s="35"/>
      <c r="H23" s="35"/>
      <c r="I23" s="118" t="s">
        <v>24</v>
      </c>
      <c r="J23" s="117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7" t="str">
        <f>IF('Rekapitulace stavby'!E20="","",'Rekapitulace stavby'!E20)</f>
        <v xml:space="preserve"> </v>
      </c>
      <c r="F24" s="35"/>
      <c r="G24" s="35"/>
      <c r="H24" s="35"/>
      <c r="I24" s="118" t="s">
        <v>26</v>
      </c>
      <c r="J24" s="117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5" t="s">
        <v>34</v>
      </c>
      <c r="E26" s="35"/>
      <c r="F26" s="35"/>
      <c r="G26" s="35"/>
      <c r="H26" s="35"/>
      <c r="I26" s="116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33" t="s">
        <v>1</v>
      </c>
      <c r="F27" s="333"/>
      <c r="G27" s="333"/>
      <c r="H27" s="333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35</v>
      </c>
      <c r="E30" s="35"/>
      <c r="F30" s="35"/>
      <c r="G30" s="35"/>
      <c r="H30" s="35"/>
      <c r="I30" s="116"/>
      <c r="J30" s="127">
        <f>ROUND(J131,2)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8" t="s">
        <v>37</v>
      </c>
      <c r="G32" s="35"/>
      <c r="H32" s="35"/>
      <c r="I32" s="129" t="s">
        <v>36</v>
      </c>
      <c r="J32" s="128" t="s">
        <v>38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30" t="s">
        <v>39</v>
      </c>
      <c r="E33" s="115" t="s">
        <v>40</v>
      </c>
      <c r="F33" s="131">
        <f>ROUND((SUM(BE131:BE310)),2)</f>
        <v>0</v>
      </c>
      <c r="G33" s="35"/>
      <c r="H33" s="35"/>
      <c r="I33" s="132">
        <v>0.21</v>
      </c>
      <c r="J33" s="131">
        <f>ROUND(((SUM(BE131:BE310))*I33),2)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5" t="s">
        <v>41</v>
      </c>
      <c r="F34" s="131">
        <f>ROUND((SUM(BF131:BF310)),2)</f>
        <v>0</v>
      </c>
      <c r="G34" s="35"/>
      <c r="H34" s="35"/>
      <c r="I34" s="132">
        <v>0.15</v>
      </c>
      <c r="J34" s="131">
        <f>ROUND(((SUM(BF131:BF310))*I34),2)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5" t="s">
        <v>42</v>
      </c>
      <c r="F35" s="131">
        <f>ROUND((SUM(BG131:BG310)),2)</f>
        <v>0</v>
      </c>
      <c r="G35" s="35"/>
      <c r="H35" s="35"/>
      <c r="I35" s="132">
        <v>0.21</v>
      </c>
      <c r="J35" s="131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5" t="s">
        <v>43</v>
      </c>
      <c r="F36" s="131">
        <f>ROUND((SUM(BH131:BH310)),2)</f>
        <v>0</v>
      </c>
      <c r="G36" s="35"/>
      <c r="H36" s="35"/>
      <c r="I36" s="132">
        <v>0.15</v>
      </c>
      <c r="J36" s="131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5" t="s">
        <v>44</v>
      </c>
      <c r="F37" s="131">
        <f>ROUND((SUM(BI131:BI310)),2)</f>
        <v>0</v>
      </c>
      <c r="G37" s="35"/>
      <c r="H37" s="35"/>
      <c r="I37" s="132">
        <v>0</v>
      </c>
      <c r="J37" s="131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116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3"/>
      <c r="D39" s="134" t="s">
        <v>45</v>
      </c>
      <c r="E39" s="135"/>
      <c r="F39" s="135"/>
      <c r="G39" s="136" t="s">
        <v>46</v>
      </c>
      <c r="H39" s="137" t="s">
        <v>47</v>
      </c>
      <c r="I39" s="138"/>
      <c r="J39" s="139">
        <f>SUM(J30:J37)</f>
        <v>0</v>
      </c>
      <c r="K39" s="140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116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I41" s="109"/>
      <c r="L41" s="21"/>
    </row>
    <row r="42" spans="2:12" s="1" customFormat="1" ht="14.45" customHeight="1">
      <c r="B42" s="21"/>
      <c r="I42" s="109"/>
      <c r="L42" s="21"/>
    </row>
    <row r="43" spans="2:12" s="1" customFormat="1" ht="14.45" customHeight="1">
      <c r="B43" s="21"/>
      <c r="I43" s="109"/>
      <c r="L43" s="21"/>
    </row>
    <row r="44" spans="2:12" s="1" customFormat="1" ht="14.45" customHeight="1">
      <c r="B44" s="21"/>
      <c r="I44" s="109"/>
      <c r="L44" s="21"/>
    </row>
    <row r="45" spans="2:12" s="1" customFormat="1" ht="14.45" customHeight="1">
      <c r="B45" s="21"/>
      <c r="I45" s="109"/>
      <c r="L45" s="21"/>
    </row>
    <row r="46" spans="2:12" s="1" customFormat="1" ht="14.45" customHeight="1">
      <c r="B46" s="21"/>
      <c r="I46" s="109"/>
      <c r="L46" s="21"/>
    </row>
    <row r="47" spans="2:12" s="1" customFormat="1" ht="14.45" customHeight="1">
      <c r="B47" s="21"/>
      <c r="I47" s="109"/>
      <c r="L47" s="21"/>
    </row>
    <row r="48" spans="2:12" s="1" customFormat="1" ht="14.45" customHeight="1">
      <c r="B48" s="21"/>
      <c r="I48" s="109"/>
      <c r="L48" s="21"/>
    </row>
    <row r="49" spans="2:12" s="1" customFormat="1" ht="14.45" customHeight="1">
      <c r="B49" s="21"/>
      <c r="I49" s="109"/>
      <c r="L49" s="21"/>
    </row>
    <row r="50" spans="2:12" s="2" customFormat="1" ht="14.45" customHeight="1">
      <c r="B50" s="52"/>
      <c r="D50" s="141" t="s">
        <v>48</v>
      </c>
      <c r="E50" s="142"/>
      <c r="F50" s="142"/>
      <c r="G50" s="141" t="s">
        <v>49</v>
      </c>
      <c r="H50" s="142"/>
      <c r="I50" s="143"/>
      <c r="J50" s="142"/>
      <c r="K50" s="142"/>
      <c r="L50" s="52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5"/>
      <c r="B61" s="40"/>
      <c r="C61" s="35"/>
      <c r="D61" s="144" t="s">
        <v>50</v>
      </c>
      <c r="E61" s="145"/>
      <c r="F61" s="146" t="s">
        <v>51</v>
      </c>
      <c r="G61" s="144" t="s">
        <v>50</v>
      </c>
      <c r="H61" s="145"/>
      <c r="I61" s="147"/>
      <c r="J61" s="148" t="s">
        <v>51</v>
      </c>
      <c r="K61" s="145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5"/>
      <c r="B65" s="40"/>
      <c r="C65" s="35"/>
      <c r="D65" s="141" t="s">
        <v>52</v>
      </c>
      <c r="E65" s="149"/>
      <c r="F65" s="149"/>
      <c r="G65" s="141" t="s">
        <v>53</v>
      </c>
      <c r="H65" s="149"/>
      <c r="I65" s="150"/>
      <c r="J65" s="149"/>
      <c r="K65" s="14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5"/>
      <c r="B76" s="40"/>
      <c r="C76" s="35"/>
      <c r="D76" s="144" t="s">
        <v>50</v>
      </c>
      <c r="E76" s="145"/>
      <c r="F76" s="146" t="s">
        <v>51</v>
      </c>
      <c r="G76" s="144" t="s">
        <v>50</v>
      </c>
      <c r="H76" s="145"/>
      <c r="I76" s="147"/>
      <c r="J76" s="148" t="s">
        <v>51</v>
      </c>
      <c r="K76" s="145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51"/>
      <c r="C77" s="152"/>
      <c r="D77" s="152"/>
      <c r="E77" s="152"/>
      <c r="F77" s="152"/>
      <c r="G77" s="152"/>
      <c r="H77" s="152"/>
      <c r="I77" s="153"/>
      <c r="J77" s="152"/>
      <c r="K77" s="152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54"/>
      <c r="C81" s="155"/>
      <c r="D81" s="155"/>
      <c r="E81" s="155"/>
      <c r="F81" s="155"/>
      <c r="G81" s="155"/>
      <c r="H81" s="155"/>
      <c r="I81" s="156"/>
      <c r="J81" s="155"/>
      <c r="K81" s="155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110</v>
      </c>
      <c r="D82" s="37"/>
      <c r="E82" s="37"/>
      <c r="F82" s="37"/>
      <c r="G82" s="37"/>
      <c r="H82" s="37"/>
      <c r="I82" s="116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16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116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25" t="str">
        <f>E7</f>
        <v>ZŠ Malé Hoštice - Zateplení + střecha</v>
      </c>
      <c r="F85" s="326"/>
      <c r="G85" s="326"/>
      <c r="H85" s="326"/>
      <c r="I85" s="116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108</v>
      </c>
      <c r="D86" s="37"/>
      <c r="E86" s="37"/>
      <c r="F86" s="37"/>
      <c r="G86" s="37"/>
      <c r="H86" s="37"/>
      <c r="I86" s="116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24.75" customHeight="1">
      <c r="A87" s="35"/>
      <c r="B87" s="36"/>
      <c r="C87" s="37"/>
      <c r="D87" s="37"/>
      <c r="E87" s="304" t="str">
        <f>E9</f>
        <v>04 - Oprava venkovních schodiště před hlavním vstupem vč. nové stříšky</v>
      </c>
      <c r="F87" s="324"/>
      <c r="G87" s="324"/>
      <c r="H87" s="324"/>
      <c r="I87" s="116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16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20</v>
      </c>
      <c r="D89" s="37"/>
      <c r="E89" s="37"/>
      <c r="F89" s="28" t="str">
        <f>F12</f>
        <v>k.ú. Malé Hoštice, parc.č. 38, Dvořákova ulice</v>
      </c>
      <c r="G89" s="37"/>
      <c r="H89" s="37"/>
      <c r="I89" s="118" t="s">
        <v>22</v>
      </c>
      <c r="J89" s="67">
        <f>IF(J12="","",J12)</f>
        <v>0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16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25.7" customHeight="1">
      <c r="A91" s="35"/>
      <c r="B91" s="36"/>
      <c r="C91" s="30" t="s">
        <v>23</v>
      </c>
      <c r="D91" s="37"/>
      <c r="E91" s="37"/>
      <c r="F91" s="28" t="str">
        <f>E15</f>
        <v>Statutární město Opava</v>
      </c>
      <c r="G91" s="37"/>
      <c r="H91" s="37"/>
      <c r="I91" s="118" t="s">
        <v>29</v>
      </c>
      <c r="J91" s="33" t="str">
        <f>E21</f>
        <v>Ing. arch. Petr Mlýnek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118" t="s">
        <v>32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116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57" t="s">
        <v>111</v>
      </c>
      <c r="D94" s="158"/>
      <c r="E94" s="158"/>
      <c r="F94" s="158"/>
      <c r="G94" s="158"/>
      <c r="H94" s="158"/>
      <c r="I94" s="159"/>
      <c r="J94" s="160" t="s">
        <v>112</v>
      </c>
      <c r="K94" s="158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116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61" t="s">
        <v>113</v>
      </c>
      <c r="D96" s="37"/>
      <c r="E96" s="37"/>
      <c r="F96" s="37"/>
      <c r="G96" s="37"/>
      <c r="H96" s="37"/>
      <c r="I96" s="116"/>
      <c r="J96" s="85">
        <f>J131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114</v>
      </c>
    </row>
    <row r="97" spans="2:12" s="9" customFormat="1" ht="24.95" customHeight="1">
      <c r="B97" s="162"/>
      <c r="C97" s="163"/>
      <c r="D97" s="164" t="s">
        <v>115</v>
      </c>
      <c r="E97" s="165"/>
      <c r="F97" s="165"/>
      <c r="G97" s="165"/>
      <c r="H97" s="165"/>
      <c r="I97" s="166"/>
      <c r="J97" s="167">
        <f>J132</f>
        <v>0</v>
      </c>
      <c r="K97" s="163"/>
      <c r="L97" s="168"/>
    </row>
    <row r="98" spans="2:12" s="10" customFormat="1" ht="19.9" customHeight="1">
      <c r="B98" s="169"/>
      <c r="C98" s="170"/>
      <c r="D98" s="171" t="s">
        <v>118</v>
      </c>
      <c r="E98" s="172"/>
      <c r="F98" s="172"/>
      <c r="G98" s="172"/>
      <c r="H98" s="172"/>
      <c r="I98" s="173"/>
      <c r="J98" s="174">
        <f>J133</f>
        <v>0</v>
      </c>
      <c r="K98" s="170"/>
      <c r="L98" s="175"/>
    </row>
    <row r="99" spans="2:12" s="10" customFormat="1" ht="19.9" customHeight="1">
      <c r="B99" s="169"/>
      <c r="C99" s="170"/>
      <c r="D99" s="171" t="s">
        <v>120</v>
      </c>
      <c r="E99" s="172"/>
      <c r="F99" s="172"/>
      <c r="G99" s="172"/>
      <c r="H99" s="172"/>
      <c r="I99" s="173"/>
      <c r="J99" s="174">
        <f>J148</f>
        <v>0</v>
      </c>
      <c r="K99" s="170"/>
      <c r="L99" s="175"/>
    </row>
    <row r="100" spans="2:12" s="10" customFormat="1" ht="19.9" customHeight="1">
      <c r="B100" s="169"/>
      <c r="C100" s="170"/>
      <c r="D100" s="171" t="s">
        <v>121</v>
      </c>
      <c r="E100" s="172"/>
      <c r="F100" s="172"/>
      <c r="G100" s="172"/>
      <c r="H100" s="172"/>
      <c r="I100" s="173"/>
      <c r="J100" s="174">
        <f>J153</f>
        <v>0</v>
      </c>
      <c r="K100" s="170"/>
      <c r="L100" s="175"/>
    </row>
    <row r="101" spans="2:12" s="10" customFormat="1" ht="19.9" customHeight="1">
      <c r="B101" s="169"/>
      <c r="C101" s="170"/>
      <c r="D101" s="171" t="s">
        <v>1931</v>
      </c>
      <c r="E101" s="172"/>
      <c r="F101" s="172"/>
      <c r="G101" s="172"/>
      <c r="H101" s="172"/>
      <c r="I101" s="173"/>
      <c r="J101" s="174">
        <f>J155</f>
        <v>0</v>
      </c>
      <c r="K101" s="170"/>
      <c r="L101" s="175"/>
    </row>
    <row r="102" spans="2:12" s="10" customFormat="1" ht="19.9" customHeight="1">
      <c r="B102" s="169"/>
      <c r="C102" s="170"/>
      <c r="D102" s="171" t="s">
        <v>1932</v>
      </c>
      <c r="E102" s="172"/>
      <c r="F102" s="172"/>
      <c r="G102" s="172"/>
      <c r="H102" s="172"/>
      <c r="I102" s="173"/>
      <c r="J102" s="174">
        <f>J169</f>
        <v>0</v>
      </c>
      <c r="K102" s="170"/>
      <c r="L102" s="175"/>
    </row>
    <row r="103" spans="2:12" s="10" customFormat="1" ht="19.9" customHeight="1">
      <c r="B103" s="169"/>
      <c r="C103" s="170"/>
      <c r="D103" s="171" t="s">
        <v>123</v>
      </c>
      <c r="E103" s="172"/>
      <c r="F103" s="172"/>
      <c r="G103" s="172"/>
      <c r="H103" s="172"/>
      <c r="I103" s="173"/>
      <c r="J103" s="174">
        <f>J178</f>
        <v>0</v>
      </c>
      <c r="K103" s="170"/>
      <c r="L103" s="175"/>
    </row>
    <row r="104" spans="2:12" s="10" customFormat="1" ht="19.9" customHeight="1">
      <c r="B104" s="169"/>
      <c r="C104" s="170"/>
      <c r="D104" s="171" t="s">
        <v>124</v>
      </c>
      <c r="E104" s="172"/>
      <c r="F104" s="172"/>
      <c r="G104" s="172"/>
      <c r="H104" s="172"/>
      <c r="I104" s="173"/>
      <c r="J104" s="174">
        <f>J184</f>
        <v>0</v>
      </c>
      <c r="K104" s="170"/>
      <c r="L104" s="175"/>
    </row>
    <row r="105" spans="2:12" s="9" customFormat="1" ht="24.95" customHeight="1">
      <c r="B105" s="162"/>
      <c r="C105" s="163"/>
      <c r="D105" s="164" t="s">
        <v>125</v>
      </c>
      <c r="E105" s="165"/>
      <c r="F105" s="165"/>
      <c r="G105" s="165"/>
      <c r="H105" s="165"/>
      <c r="I105" s="166"/>
      <c r="J105" s="167">
        <f>J186</f>
        <v>0</v>
      </c>
      <c r="K105" s="163"/>
      <c r="L105" s="168"/>
    </row>
    <row r="106" spans="2:12" s="10" customFormat="1" ht="19.9" customHeight="1">
      <c r="B106" s="169"/>
      <c r="C106" s="170"/>
      <c r="D106" s="171" t="s">
        <v>127</v>
      </c>
      <c r="E106" s="172"/>
      <c r="F106" s="172"/>
      <c r="G106" s="172"/>
      <c r="H106" s="172"/>
      <c r="I106" s="173"/>
      <c r="J106" s="174">
        <f>J187</f>
        <v>0</v>
      </c>
      <c r="K106" s="170"/>
      <c r="L106" s="175"/>
    </row>
    <row r="107" spans="2:12" s="10" customFormat="1" ht="19.9" customHeight="1">
      <c r="B107" s="169"/>
      <c r="C107" s="170"/>
      <c r="D107" s="171" t="s">
        <v>128</v>
      </c>
      <c r="E107" s="172"/>
      <c r="F107" s="172"/>
      <c r="G107" s="172"/>
      <c r="H107" s="172"/>
      <c r="I107" s="173"/>
      <c r="J107" s="174">
        <f>J237</f>
        <v>0</v>
      </c>
      <c r="K107" s="170"/>
      <c r="L107" s="175"/>
    </row>
    <row r="108" spans="2:12" s="10" customFormat="1" ht="19.9" customHeight="1">
      <c r="B108" s="169"/>
      <c r="C108" s="170"/>
      <c r="D108" s="171" t="s">
        <v>131</v>
      </c>
      <c r="E108" s="172"/>
      <c r="F108" s="172"/>
      <c r="G108" s="172"/>
      <c r="H108" s="172"/>
      <c r="I108" s="173"/>
      <c r="J108" s="174">
        <f>J244</f>
        <v>0</v>
      </c>
      <c r="K108" s="170"/>
      <c r="L108" s="175"/>
    </row>
    <row r="109" spans="2:12" s="10" customFormat="1" ht="19.9" customHeight="1">
      <c r="B109" s="169"/>
      <c r="C109" s="170"/>
      <c r="D109" s="171" t="s">
        <v>132</v>
      </c>
      <c r="E109" s="172"/>
      <c r="F109" s="172"/>
      <c r="G109" s="172"/>
      <c r="H109" s="172"/>
      <c r="I109" s="173"/>
      <c r="J109" s="174">
        <f>J271</f>
        <v>0</v>
      </c>
      <c r="K109" s="170"/>
      <c r="L109" s="175"/>
    </row>
    <row r="110" spans="2:12" s="10" customFormat="1" ht="19.9" customHeight="1">
      <c r="B110" s="169"/>
      <c r="C110" s="170"/>
      <c r="D110" s="171" t="s">
        <v>133</v>
      </c>
      <c r="E110" s="172"/>
      <c r="F110" s="172"/>
      <c r="G110" s="172"/>
      <c r="H110" s="172"/>
      <c r="I110" s="173"/>
      <c r="J110" s="174">
        <f>J280</f>
        <v>0</v>
      </c>
      <c r="K110" s="170"/>
      <c r="L110" s="175"/>
    </row>
    <row r="111" spans="2:12" s="10" customFormat="1" ht="19.9" customHeight="1">
      <c r="B111" s="169"/>
      <c r="C111" s="170"/>
      <c r="D111" s="171" t="s">
        <v>135</v>
      </c>
      <c r="E111" s="172"/>
      <c r="F111" s="172"/>
      <c r="G111" s="172"/>
      <c r="H111" s="172"/>
      <c r="I111" s="173"/>
      <c r="J111" s="174">
        <f>J287</f>
        <v>0</v>
      </c>
      <c r="K111" s="170"/>
      <c r="L111" s="175"/>
    </row>
    <row r="112" spans="1:31" s="2" customFormat="1" ht="21.75" customHeight="1">
      <c r="A112" s="35"/>
      <c r="B112" s="36"/>
      <c r="C112" s="37"/>
      <c r="D112" s="37"/>
      <c r="E112" s="37"/>
      <c r="F112" s="37"/>
      <c r="G112" s="37"/>
      <c r="H112" s="37"/>
      <c r="I112" s="116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6.95" customHeight="1">
      <c r="A113" s="35"/>
      <c r="B113" s="55"/>
      <c r="C113" s="56"/>
      <c r="D113" s="56"/>
      <c r="E113" s="56"/>
      <c r="F113" s="56"/>
      <c r="G113" s="56"/>
      <c r="H113" s="56"/>
      <c r="I113" s="153"/>
      <c r="J113" s="56"/>
      <c r="K113" s="56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7" spans="1:31" s="2" customFormat="1" ht="6.95" customHeight="1">
      <c r="A117" s="35"/>
      <c r="B117" s="57"/>
      <c r="C117" s="58"/>
      <c r="D117" s="58"/>
      <c r="E117" s="58"/>
      <c r="F117" s="58"/>
      <c r="G117" s="58"/>
      <c r="H117" s="58"/>
      <c r="I117" s="156"/>
      <c r="J117" s="58"/>
      <c r="K117" s="58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24.95" customHeight="1">
      <c r="A118" s="35"/>
      <c r="B118" s="36"/>
      <c r="C118" s="24" t="s">
        <v>138</v>
      </c>
      <c r="D118" s="37"/>
      <c r="E118" s="37"/>
      <c r="F118" s="37"/>
      <c r="G118" s="37"/>
      <c r="H118" s="37"/>
      <c r="I118" s="116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6.95" customHeight="1">
      <c r="A119" s="35"/>
      <c r="B119" s="36"/>
      <c r="C119" s="37"/>
      <c r="D119" s="37"/>
      <c r="E119" s="37"/>
      <c r="F119" s="37"/>
      <c r="G119" s="37"/>
      <c r="H119" s="37"/>
      <c r="I119" s="116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2" customHeight="1">
      <c r="A120" s="35"/>
      <c r="B120" s="36"/>
      <c r="C120" s="30" t="s">
        <v>16</v>
      </c>
      <c r="D120" s="37"/>
      <c r="E120" s="37"/>
      <c r="F120" s="37"/>
      <c r="G120" s="37"/>
      <c r="H120" s="37"/>
      <c r="I120" s="116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6.5" customHeight="1">
      <c r="A121" s="35"/>
      <c r="B121" s="36"/>
      <c r="C121" s="37"/>
      <c r="D121" s="37"/>
      <c r="E121" s="325" t="str">
        <f>E7</f>
        <v>ZŠ Malé Hoštice - Zateplení + střecha</v>
      </c>
      <c r="F121" s="326"/>
      <c r="G121" s="326"/>
      <c r="H121" s="326"/>
      <c r="I121" s="116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2" customHeight="1">
      <c r="A122" s="35"/>
      <c r="B122" s="36"/>
      <c r="C122" s="30" t="s">
        <v>108</v>
      </c>
      <c r="D122" s="37"/>
      <c r="E122" s="37"/>
      <c r="F122" s="37"/>
      <c r="G122" s="37"/>
      <c r="H122" s="37"/>
      <c r="I122" s="116"/>
      <c r="J122" s="37"/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24.75" customHeight="1">
      <c r="A123" s="35"/>
      <c r="B123" s="36"/>
      <c r="C123" s="37"/>
      <c r="D123" s="37"/>
      <c r="E123" s="304" t="str">
        <f>E9</f>
        <v>04 - Oprava venkovních schodiště před hlavním vstupem vč. nové stříšky</v>
      </c>
      <c r="F123" s="324"/>
      <c r="G123" s="324"/>
      <c r="H123" s="324"/>
      <c r="I123" s="116"/>
      <c r="J123" s="37"/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6.95" customHeight="1">
      <c r="A124" s="35"/>
      <c r="B124" s="36"/>
      <c r="C124" s="37"/>
      <c r="D124" s="37"/>
      <c r="E124" s="37"/>
      <c r="F124" s="37"/>
      <c r="G124" s="37"/>
      <c r="H124" s="37"/>
      <c r="I124" s="116"/>
      <c r="J124" s="37"/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12" customHeight="1">
      <c r="A125" s="35"/>
      <c r="B125" s="36"/>
      <c r="C125" s="30" t="s">
        <v>20</v>
      </c>
      <c r="D125" s="37"/>
      <c r="E125" s="37"/>
      <c r="F125" s="28" t="str">
        <f>F12</f>
        <v>k.ú. Malé Hoštice, parc.č. 38, Dvořákova ulice</v>
      </c>
      <c r="G125" s="37"/>
      <c r="H125" s="37"/>
      <c r="I125" s="118" t="s">
        <v>22</v>
      </c>
      <c r="J125" s="67">
        <f>IF(J12="","",J12)</f>
        <v>0</v>
      </c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6.95" customHeight="1">
      <c r="A126" s="35"/>
      <c r="B126" s="36"/>
      <c r="C126" s="37"/>
      <c r="D126" s="37"/>
      <c r="E126" s="37"/>
      <c r="F126" s="37"/>
      <c r="G126" s="37"/>
      <c r="H126" s="37"/>
      <c r="I126" s="116"/>
      <c r="J126" s="37"/>
      <c r="K126" s="37"/>
      <c r="L126" s="5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25.7" customHeight="1">
      <c r="A127" s="35"/>
      <c r="B127" s="36"/>
      <c r="C127" s="30" t="s">
        <v>23</v>
      </c>
      <c r="D127" s="37"/>
      <c r="E127" s="37"/>
      <c r="F127" s="28" t="str">
        <f>E15</f>
        <v>Statutární město Opava</v>
      </c>
      <c r="G127" s="37"/>
      <c r="H127" s="37"/>
      <c r="I127" s="118" t="s">
        <v>29</v>
      </c>
      <c r="J127" s="33" t="str">
        <f>E21</f>
        <v>Ing. arch. Petr Mlýnek</v>
      </c>
      <c r="K127" s="37"/>
      <c r="L127" s="52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15.2" customHeight="1">
      <c r="A128" s="35"/>
      <c r="B128" s="36"/>
      <c r="C128" s="30" t="s">
        <v>27</v>
      </c>
      <c r="D128" s="37"/>
      <c r="E128" s="37"/>
      <c r="F128" s="28" t="str">
        <f>IF(E18="","",E18)</f>
        <v>Vyplň údaj</v>
      </c>
      <c r="G128" s="37"/>
      <c r="H128" s="37"/>
      <c r="I128" s="118" t="s">
        <v>32</v>
      </c>
      <c r="J128" s="33" t="str">
        <f>E24</f>
        <v xml:space="preserve"> </v>
      </c>
      <c r="K128" s="37"/>
      <c r="L128" s="52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31" s="2" customFormat="1" ht="10.35" customHeight="1">
      <c r="A129" s="35"/>
      <c r="B129" s="36"/>
      <c r="C129" s="37"/>
      <c r="D129" s="37"/>
      <c r="E129" s="37"/>
      <c r="F129" s="37"/>
      <c r="G129" s="37"/>
      <c r="H129" s="37"/>
      <c r="I129" s="116"/>
      <c r="J129" s="37"/>
      <c r="K129" s="37"/>
      <c r="L129" s="52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31" s="11" customFormat="1" ht="29.25" customHeight="1">
      <c r="A130" s="176"/>
      <c r="B130" s="177"/>
      <c r="C130" s="178" t="s">
        <v>139</v>
      </c>
      <c r="D130" s="179" t="s">
        <v>60</v>
      </c>
      <c r="E130" s="179" t="s">
        <v>56</v>
      </c>
      <c r="F130" s="179" t="s">
        <v>57</v>
      </c>
      <c r="G130" s="179" t="s">
        <v>140</v>
      </c>
      <c r="H130" s="179" t="s">
        <v>141</v>
      </c>
      <c r="I130" s="180" t="s">
        <v>142</v>
      </c>
      <c r="J130" s="181" t="s">
        <v>112</v>
      </c>
      <c r="K130" s="182" t="s">
        <v>143</v>
      </c>
      <c r="L130" s="183"/>
      <c r="M130" s="76" t="s">
        <v>1</v>
      </c>
      <c r="N130" s="77" t="s">
        <v>39</v>
      </c>
      <c r="O130" s="77" t="s">
        <v>144</v>
      </c>
      <c r="P130" s="77" t="s">
        <v>145</v>
      </c>
      <c r="Q130" s="77" t="s">
        <v>146</v>
      </c>
      <c r="R130" s="77" t="s">
        <v>147</v>
      </c>
      <c r="S130" s="77" t="s">
        <v>148</v>
      </c>
      <c r="T130" s="78" t="s">
        <v>149</v>
      </c>
      <c r="U130" s="176"/>
      <c r="V130" s="176"/>
      <c r="W130" s="176"/>
      <c r="X130" s="176"/>
      <c r="Y130" s="176"/>
      <c r="Z130" s="176"/>
      <c r="AA130" s="176"/>
      <c r="AB130" s="176"/>
      <c r="AC130" s="176"/>
      <c r="AD130" s="176"/>
      <c r="AE130" s="176"/>
    </row>
    <row r="131" spans="1:63" s="2" customFormat="1" ht="22.9" customHeight="1">
      <c r="A131" s="35"/>
      <c r="B131" s="36"/>
      <c r="C131" s="83" t="s">
        <v>150</v>
      </c>
      <c r="D131" s="37"/>
      <c r="E131" s="37"/>
      <c r="F131" s="37"/>
      <c r="G131" s="37"/>
      <c r="H131" s="37"/>
      <c r="I131" s="116"/>
      <c r="J131" s="184">
        <f>BK131</f>
        <v>0</v>
      </c>
      <c r="K131" s="37"/>
      <c r="L131" s="40"/>
      <c r="M131" s="79"/>
      <c r="N131" s="185"/>
      <c r="O131" s="80"/>
      <c r="P131" s="186">
        <f>P132+P186</f>
        <v>0</v>
      </c>
      <c r="Q131" s="80"/>
      <c r="R131" s="186">
        <f>R132+R186</f>
        <v>8.96382332</v>
      </c>
      <c r="S131" s="80"/>
      <c r="T131" s="187">
        <f>T132+T186</f>
        <v>8.958018840000001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8" t="s">
        <v>74</v>
      </c>
      <c r="AU131" s="18" t="s">
        <v>114</v>
      </c>
      <c r="BK131" s="188">
        <f>BK132+BK186</f>
        <v>0</v>
      </c>
    </row>
    <row r="132" spans="2:63" s="12" customFormat="1" ht="25.9" customHeight="1">
      <c r="B132" s="189"/>
      <c r="C132" s="190"/>
      <c r="D132" s="191" t="s">
        <v>74</v>
      </c>
      <c r="E132" s="192" t="s">
        <v>151</v>
      </c>
      <c r="F132" s="192" t="s">
        <v>152</v>
      </c>
      <c r="G132" s="190"/>
      <c r="H132" s="190"/>
      <c r="I132" s="193"/>
      <c r="J132" s="194">
        <f>BK132</f>
        <v>0</v>
      </c>
      <c r="K132" s="190"/>
      <c r="L132" s="195"/>
      <c r="M132" s="196"/>
      <c r="N132" s="197"/>
      <c r="O132" s="197"/>
      <c r="P132" s="198">
        <f>P133+P148+P153+P155+P169+P178+P184</f>
        <v>0</v>
      </c>
      <c r="Q132" s="197"/>
      <c r="R132" s="198">
        <f>R133+R148+R153+R155+R169+R178+R184</f>
        <v>2.77538777</v>
      </c>
      <c r="S132" s="197"/>
      <c r="T132" s="199">
        <f>T133+T148+T153+T155+T169+T178+T184</f>
        <v>4.9022</v>
      </c>
      <c r="AR132" s="200" t="s">
        <v>83</v>
      </c>
      <c r="AT132" s="201" t="s">
        <v>74</v>
      </c>
      <c r="AU132" s="201" t="s">
        <v>75</v>
      </c>
      <c r="AY132" s="200" t="s">
        <v>153</v>
      </c>
      <c r="BK132" s="202">
        <f>BK133+BK148+BK153+BK155+BK169+BK178+BK184</f>
        <v>0</v>
      </c>
    </row>
    <row r="133" spans="2:63" s="12" customFormat="1" ht="22.9" customHeight="1">
      <c r="B133" s="189"/>
      <c r="C133" s="190"/>
      <c r="D133" s="191" t="s">
        <v>74</v>
      </c>
      <c r="E133" s="203" t="s">
        <v>292</v>
      </c>
      <c r="F133" s="203" t="s">
        <v>293</v>
      </c>
      <c r="G133" s="190"/>
      <c r="H133" s="190"/>
      <c r="I133" s="193"/>
      <c r="J133" s="204">
        <f>BK133</f>
        <v>0</v>
      </c>
      <c r="K133" s="190"/>
      <c r="L133" s="195"/>
      <c r="M133" s="196"/>
      <c r="N133" s="197"/>
      <c r="O133" s="197"/>
      <c r="P133" s="198">
        <f>SUM(P134:P147)</f>
        <v>0</v>
      </c>
      <c r="Q133" s="197"/>
      <c r="R133" s="198">
        <f>SUM(R134:R147)</f>
        <v>0.62450384</v>
      </c>
      <c r="S133" s="197"/>
      <c r="T133" s="199">
        <f>SUM(T134:T147)</f>
        <v>0</v>
      </c>
      <c r="AR133" s="200" t="s">
        <v>83</v>
      </c>
      <c r="AT133" s="201" t="s">
        <v>74</v>
      </c>
      <c r="AU133" s="201" t="s">
        <v>83</v>
      </c>
      <c r="AY133" s="200" t="s">
        <v>153</v>
      </c>
      <c r="BK133" s="202">
        <f>SUM(BK134:BK147)</f>
        <v>0</v>
      </c>
    </row>
    <row r="134" spans="1:65" s="2" customFormat="1" ht="21.75" customHeight="1">
      <c r="A134" s="35"/>
      <c r="B134" s="36"/>
      <c r="C134" s="205" t="s">
        <v>83</v>
      </c>
      <c r="D134" s="205" t="s">
        <v>156</v>
      </c>
      <c r="E134" s="206" t="s">
        <v>1933</v>
      </c>
      <c r="F134" s="207" t="s">
        <v>1934</v>
      </c>
      <c r="G134" s="208" t="s">
        <v>187</v>
      </c>
      <c r="H134" s="209">
        <v>35.564</v>
      </c>
      <c r="I134" s="210"/>
      <c r="J134" s="211">
        <f>ROUND(I134*H134,2)</f>
        <v>0</v>
      </c>
      <c r="K134" s="212"/>
      <c r="L134" s="40"/>
      <c r="M134" s="213" t="s">
        <v>1</v>
      </c>
      <c r="N134" s="214" t="s">
        <v>40</v>
      </c>
      <c r="O134" s="72"/>
      <c r="P134" s="215">
        <f>O134*H134</f>
        <v>0</v>
      </c>
      <c r="Q134" s="215">
        <v>0.01457</v>
      </c>
      <c r="R134" s="215">
        <f>Q134*H134</f>
        <v>0.51816748</v>
      </c>
      <c r="S134" s="215">
        <v>0</v>
      </c>
      <c r="T134" s="216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17" t="s">
        <v>160</v>
      </c>
      <c r="AT134" s="217" t="s">
        <v>156</v>
      </c>
      <c r="AU134" s="217" t="s">
        <v>85</v>
      </c>
      <c r="AY134" s="18" t="s">
        <v>153</v>
      </c>
      <c r="BE134" s="218">
        <f>IF(N134="základní",J134,0)</f>
        <v>0</v>
      </c>
      <c r="BF134" s="218">
        <f>IF(N134="snížená",J134,0)</f>
        <v>0</v>
      </c>
      <c r="BG134" s="218">
        <f>IF(N134="zákl. přenesená",J134,0)</f>
        <v>0</v>
      </c>
      <c r="BH134" s="218">
        <f>IF(N134="sníž. přenesená",J134,0)</f>
        <v>0</v>
      </c>
      <c r="BI134" s="218">
        <f>IF(N134="nulová",J134,0)</f>
        <v>0</v>
      </c>
      <c r="BJ134" s="18" t="s">
        <v>83</v>
      </c>
      <c r="BK134" s="218">
        <f>ROUND(I134*H134,2)</f>
        <v>0</v>
      </c>
      <c r="BL134" s="18" t="s">
        <v>160</v>
      </c>
      <c r="BM134" s="217" t="s">
        <v>1935</v>
      </c>
    </row>
    <row r="135" spans="2:51" s="13" customFormat="1" ht="12">
      <c r="B135" s="219"/>
      <c r="C135" s="220"/>
      <c r="D135" s="221" t="s">
        <v>162</v>
      </c>
      <c r="E135" s="222" t="s">
        <v>1</v>
      </c>
      <c r="F135" s="223" t="s">
        <v>1936</v>
      </c>
      <c r="G135" s="220"/>
      <c r="H135" s="222" t="s">
        <v>1</v>
      </c>
      <c r="I135" s="224"/>
      <c r="J135" s="220"/>
      <c r="K135" s="220"/>
      <c r="L135" s="225"/>
      <c r="M135" s="226"/>
      <c r="N135" s="227"/>
      <c r="O135" s="227"/>
      <c r="P135" s="227"/>
      <c r="Q135" s="227"/>
      <c r="R135" s="227"/>
      <c r="S135" s="227"/>
      <c r="T135" s="228"/>
      <c r="AT135" s="229" t="s">
        <v>162</v>
      </c>
      <c r="AU135" s="229" t="s">
        <v>85</v>
      </c>
      <c r="AV135" s="13" t="s">
        <v>83</v>
      </c>
      <c r="AW135" s="13" t="s">
        <v>31</v>
      </c>
      <c r="AX135" s="13" t="s">
        <v>75</v>
      </c>
      <c r="AY135" s="229" t="s">
        <v>153</v>
      </c>
    </row>
    <row r="136" spans="2:51" s="14" customFormat="1" ht="12">
      <c r="B136" s="230"/>
      <c r="C136" s="231"/>
      <c r="D136" s="221" t="s">
        <v>162</v>
      </c>
      <c r="E136" s="232" t="s">
        <v>1</v>
      </c>
      <c r="F136" s="233" t="s">
        <v>1937</v>
      </c>
      <c r="G136" s="231"/>
      <c r="H136" s="234">
        <v>15.85</v>
      </c>
      <c r="I136" s="235"/>
      <c r="J136" s="231"/>
      <c r="K136" s="231"/>
      <c r="L136" s="236"/>
      <c r="M136" s="237"/>
      <c r="N136" s="238"/>
      <c r="O136" s="238"/>
      <c r="P136" s="238"/>
      <c r="Q136" s="238"/>
      <c r="R136" s="238"/>
      <c r="S136" s="238"/>
      <c r="T136" s="239"/>
      <c r="AT136" s="240" t="s">
        <v>162</v>
      </c>
      <c r="AU136" s="240" t="s">
        <v>85</v>
      </c>
      <c r="AV136" s="14" t="s">
        <v>85</v>
      </c>
      <c r="AW136" s="14" t="s">
        <v>31</v>
      </c>
      <c r="AX136" s="14" t="s">
        <v>75</v>
      </c>
      <c r="AY136" s="240" t="s">
        <v>153</v>
      </c>
    </row>
    <row r="137" spans="2:51" s="14" customFormat="1" ht="12">
      <c r="B137" s="230"/>
      <c r="C137" s="231"/>
      <c r="D137" s="221" t="s">
        <v>162</v>
      </c>
      <c r="E137" s="232" t="s">
        <v>1</v>
      </c>
      <c r="F137" s="233" t="s">
        <v>1938</v>
      </c>
      <c r="G137" s="231"/>
      <c r="H137" s="234">
        <v>2.115</v>
      </c>
      <c r="I137" s="235"/>
      <c r="J137" s="231"/>
      <c r="K137" s="231"/>
      <c r="L137" s="236"/>
      <c r="M137" s="237"/>
      <c r="N137" s="238"/>
      <c r="O137" s="238"/>
      <c r="P137" s="238"/>
      <c r="Q137" s="238"/>
      <c r="R137" s="238"/>
      <c r="S137" s="238"/>
      <c r="T137" s="239"/>
      <c r="AT137" s="240" t="s">
        <v>162</v>
      </c>
      <c r="AU137" s="240" t="s">
        <v>85</v>
      </c>
      <c r="AV137" s="14" t="s">
        <v>85</v>
      </c>
      <c r="AW137" s="14" t="s">
        <v>31</v>
      </c>
      <c r="AX137" s="14" t="s">
        <v>75</v>
      </c>
      <c r="AY137" s="240" t="s">
        <v>153</v>
      </c>
    </row>
    <row r="138" spans="2:51" s="14" customFormat="1" ht="12">
      <c r="B138" s="230"/>
      <c r="C138" s="231"/>
      <c r="D138" s="221" t="s">
        <v>162</v>
      </c>
      <c r="E138" s="232" t="s">
        <v>1</v>
      </c>
      <c r="F138" s="233" t="s">
        <v>1939</v>
      </c>
      <c r="G138" s="231"/>
      <c r="H138" s="234">
        <v>4.748</v>
      </c>
      <c r="I138" s="235"/>
      <c r="J138" s="231"/>
      <c r="K138" s="231"/>
      <c r="L138" s="236"/>
      <c r="M138" s="237"/>
      <c r="N138" s="238"/>
      <c r="O138" s="238"/>
      <c r="P138" s="238"/>
      <c r="Q138" s="238"/>
      <c r="R138" s="238"/>
      <c r="S138" s="238"/>
      <c r="T138" s="239"/>
      <c r="AT138" s="240" t="s">
        <v>162</v>
      </c>
      <c r="AU138" s="240" t="s">
        <v>85</v>
      </c>
      <c r="AV138" s="14" t="s">
        <v>85</v>
      </c>
      <c r="AW138" s="14" t="s">
        <v>31</v>
      </c>
      <c r="AX138" s="14" t="s">
        <v>75</v>
      </c>
      <c r="AY138" s="240" t="s">
        <v>153</v>
      </c>
    </row>
    <row r="139" spans="2:51" s="14" customFormat="1" ht="12">
      <c r="B139" s="230"/>
      <c r="C139" s="231"/>
      <c r="D139" s="221" t="s">
        <v>162</v>
      </c>
      <c r="E139" s="232" t="s">
        <v>1</v>
      </c>
      <c r="F139" s="233" t="s">
        <v>1940</v>
      </c>
      <c r="G139" s="231"/>
      <c r="H139" s="234">
        <v>3.98</v>
      </c>
      <c r="I139" s="235"/>
      <c r="J139" s="231"/>
      <c r="K139" s="231"/>
      <c r="L139" s="236"/>
      <c r="M139" s="237"/>
      <c r="N139" s="238"/>
      <c r="O139" s="238"/>
      <c r="P139" s="238"/>
      <c r="Q139" s="238"/>
      <c r="R139" s="238"/>
      <c r="S139" s="238"/>
      <c r="T139" s="239"/>
      <c r="AT139" s="240" t="s">
        <v>162</v>
      </c>
      <c r="AU139" s="240" t="s">
        <v>85</v>
      </c>
      <c r="AV139" s="14" t="s">
        <v>85</v>
      </c>
      <c r="AW139" s="14" t="s">
        <v>31</v>
      </c>
      <c r="AX139" s="14" t="s">
        <v>75</v>
      </c>
      <c r="AY139" s="240" t="s">
        <v>153</v>
      </c>
    </row>
    <row r="140" spans="2:51" s="14" customFormat="1" ht="12">
      <c r="B140" s="230"/>
      <c r="C140" s="231"/>
      <c r="D140" s="221" t="s">
        <v>162</v>
      </c>
      <c r="E140" s="232" t="s">
        <v>1</v>
      </c>
      <c r="F140" s="233" t="s">
        <v>1941</v>
      </c>
      <c r="G140" s="231"/>
      <c r="H140" s="234">
        <v>0.693</v>
      </c>
      <c r="I140" s="235"/>
      <c r="J140" s="231"/>
      <c r="K140" s="231"/>
      <c r="L140" s="236"/>
      <c r="M140" s="237"/>
      <c r="N140" s="238"/>
      <c r="O140" s="238"/>
      <c r="P140" s="238"/>
      <c r="Q140" s="238"/>
      <c r="R140" s="238"/>
      <c r="S140" s="238"/>
      <c r="T140" s="239"/>
      <c r="AT140" s="240" t="s">
        <v>162</v>
      </c>
      <c r="AU140" s="240" t="s">
        <v>85</v>
      </c>
      <c r="AV140" s="14" t="s">
        <v>85</v>
      </c>
      <c r="AW140" s="14" t="s">
        <v>31</v>
      </c>
      <c r="AX140" s="14" t="s">
        <v>75</v>
      </c>
      <c r="AY140" s="240" t="s">
        <v>153</v>
      </c>
    </row>
    <row r="141" spans="2:51" s="14" customFormat="1" ht="12">
      <c r="B141" s="230"/>
      <c r="C141" s="231"/>
      <c r="D141" s="221" t="s">
        <v>162</v>
      </c>
      <c r="E141" s="232" t="s">
        <v>1</v>
      </c>
      <c r="F141" s="233" t="s">
        <v>1942</v>
      </c>
      <c r="G141" s="231"/>
      <c r="H141" s="234">
        <v>1.463</v>
      </c>
      <c r="I141" s="235"/>
      <c r="J141" s="231"/>
      <c r="K141" s="231"/>
      <c r="L141" s="236"/>
      <c r="M141" s="237"/>
      <c r="N141" s="238"/>
      <c r="O141" s="238"/>
      <c r="P141" s="238"/>
      <c r="Q141" s="238"/>
      <c r="R141" s="238"/>
      <c r="S141" s="238"/>
      <c r="T141" s="239"/>
      <c r="AT141" s="240" t="s">
        <v>162</v>
      </c>
      <c r="AU141" s="240" t="s">
        <v>85</v>
      </c>
      <c r="AV141" s="14" t="s">
        <v>85</v>
      </c>
      <c r="AW141" s="14" t="s">
        <v>31</v>
      </c>
      <c r="AX141" s="14" t="s">
        <v>75</v>
      </c>
      <c r="AY141" s="240" t="s">
        <v>153</v>
      </c>
    </row>
    <row r="142" spans="2:51" s="14" customFormat="1" ht="12">
      <c r="B142" s="230"/>
      <c r="C142" s="231"/>
      <c r="D142" s="221" t="s">
        <v>162</v>
      </c>
      <c r="E142" s="232" t="s">
        <v>1</v>
      </c>
      <c r="F142" s="233" t="s">
        <v>1943</v>
      </c>
      <c r="G142" s="231"/>
      <c r="H142" s="234">
        <v>4.37</v>
      </c>
      <c r="I142" s="235"/>
      <c r="J142" s="231"/>
      <c r="K142" s="231"/>
      <c r="L142" s="236"/>
      <c r="M142" s="237"/>
      <c r="N142" s="238"/>
      <c r="O142" s="238"/>
      <c r="P142" s="238"/>
      <c r="Q142" s="238"/>
      <c r="R142" s="238"/>
      <c r="S142" s="238"/>
      <c r="T142" s="239"/>
      <c r="AT142" s="240" t="s">
        <v>162</v>
      </c>
      <c r="AU142" s="240" t="s">
        <v>85</v>
      </c>
      <c r="AV142" s="14" t="s">
        <v>85</v>
      </c>
      <c r="AW142" s="14" t="s">
        <v>31</v>
      </c>
      <c r="AX142" s="14" t="s">
        <v>75</v>
      </c>
      <c r="AY142" s="240" t="s">
        <v>153</v>
      </c>
    </row>
    <row r="143" spans="2:51" s="14" customFormat="1" ht="12">
      <c r="B143" s="230"/>
      <c r="C143" s="231"/>
      <c r="D143" s="221" t="s">
        <v>162</v>
      </c>
      <c r="E143" s="232" t="s">
        <v>1</v>
      </c>
      <c r="F143" s="233" t="s">
        <v>1944</v>
      </c>
      <c r="G143" s="231"/>
      <c r="H143" s="234">
        <v>0.747</v>
      </c>
      <c r="I143" s="235"/>
      <c r="J143" s="231"/>
      <c r="K143" s="231"/>
      <c r="L143" s="236"/>
      <c r="M143" s="237"/>
      <c r="N143" s="238"/>
      <c r="O143" s="238"/>
      <c r="P143" s="238"/>
      <c r="Q143" s="238"/>
      <c r="R143" s="238"/>
      <c r="S143" s="238"/>
      <c r="T143" s="239"/>
      <c r="AT143" s="240" t="s">
        <v>162</v>
      </c>
      <c r="AU143" s="240" t="s">
        <v>85</v>
      </c>
      <c r="AV143" s="14" t="s">
        <v>85</v>
      </c>
      <c r="AW143" s="14" t="s">
        <v>31</v>
      </c>
      <c r="AX143" s="14" t="s">
        <v>75</v>
      </c>
      <c r="AY143" s="240" t="s">
        <v>153</v>
      </c>
    </row>
    <row r="144" spans="2:51" s="14" customFormat="1" ht="12">
      <c r="B144" s="230"/>
      <c r="C144" s="231"/>
      <c r="D144" s="221" t="s">
        <v>162</v>
      </c>
      <c r="E144" s="232" t="s">
        <v>1</v>
      </c>
      <c r="F144" s="233" t="s">
        <v>1945</v>
      </c>
      <c r="G144" s="231"/>
      <c r="H144" s="234">
        <v>1.598</v>
      </c>
      <c r="I144" s="235"/>
      <c r="J144" s="231"/>
      <c r="K144" s="231"/>
      <c r="L144" s="236"/>
      <c r="M144" s="237"/>
      <c r="N144" s="238"/>
      <c r="O144" s="238"/>
      <c r="P144" s="238"/>
      <c r="Q144" s="238"/>
      <c r="R144" s="238"/>
      <c r="S144" s="238"/>
      <c r="T144" s="239"/>
      <c r="AT144" s="240" t="s">
        <v>162</v>
      </c>
      <c r="AU144" s="240" t="s">
        <v>85</v>
      </c>
      <c r="AV144" s="14" t="s">
        <v>85</v>
      </c>
      <c r="AW144" s="14" t="s">
        <v>31</v>
      </c>
      <c r="AX144" s="14" t="s">
        <v>75</v>
      </c>
      <c r="AY144" s="240" t="s">
        <v>153</v>
      </c>
    </row>
    <row r="145" spans="2:51" s="15" customFormat="1" ht="12">
      <c r="B145" s="241"/>
      <c r="C145" s="242"/>
      <c r="D145" s="221" t="s">
        <v>162</v>
      </c>
      <c r="E145" s="243" t="s">
        <v>1</v>
      </c>
      <c r="F145" s="244" t="s">
        <v>169</v>
      </c>
      <c r="G145" s="242"/>
      <c r="H145" s="245">
        <v>35.564</v>
      </c>
      <c r="I145" s="246"/>
      <c r="J145" s="242"/>
      <c r="K145" s="242"/>
      <c r="L145" s="247"/>
      <c r="M145" s="248"/>
      <c r="N145" s="249"/>
      <c r="O145" s="249"/>
      <c r="P145" s="249"/>
      <c r="Q145" s="249"/>
      <c r="R145" s="249"/>
      <c r="S145" s="249"/>
      <c r="T145" s="250"/>
      <c r="AT145" s="251" t="s">
        <v>162</v>
      </c>
      <c r="AU145" s="251" t="s">
        <v>85</v>
      </c>
      <c r="AV145" s="15" t="s">
        <v>160</v>
      </c>
      <c r="AW145" s="15" t="s">
        <v>31</v>
      </c>
      <c r="AX145" s="15" t="s">
        <v>83</v>
      </c>
      <c r="AY145" s="251" t="s">
        <v>153</v>
      </c>
    </row>
    <row r="146" spans="1:65" s="2" customFormat="1" ht="21.75" customHeight="1">
      <c r="A146" s="35"/>
      <c r="B146" s="36"/>
      <c r="C146" s="205" t="s">
        <v>85</v>
      </c>
      <c r="D146" s="205" t="s">
        <v>156</v>
      </c>
      <c r="E146" s="206" t="s">
        <v>319</v>
      </c>
      <c r="F146" s="207" t="s">
        <v>320</v>
      </c>
      <c r="G146" s="208" t="s">
        <v>187</v>
      </c>
      <c r="H146" s="209">
        <v>35.564</v>
      </c>
      <c r="I146" s="210"/>
      <c r="J146" s="211">
        <f>ROUND(I146*H146,2)</f>
        <v>0</v>
      </c>
      <c r="K146" s="212"/>
      <c r="L146" s="40"/>
      <c r="M146" s="213" t="s">
        <v>1</v>
      </c>
      <c r="N146" s="214" t="s">
        <v>40</v>
      </c>
      <c r="O146" s="72"/>
      <c r="P146" s="215">
        <f>O146*H146</f>
        <v>0</v>
      </c>
      <c r="Q146" s="215">
        <v>0.00026</v>
      </c>
      <c r="R146" s="215">
        <f>Q146*H146</f>
        <v>0.009246639999999999</v>
      </c>
      <c r="S146" s="215">
        <v>0</v>
      </c>
      <c r="T146" s="216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17" t="s">
        <v>160</v>
      </c>
      <c r="AT146" s="217" t="s">
        <v>156</v>
      </c>
      <c r="AU146" s="217" t="s">
        <v>85</v>
      </c>
      <c r="AY146" s="18" t="s">
        <v>153</v>
      </c>
      <c r="BE146" s="218">
        <f>IF(N146="základní",J146,0)</f>
        <v>0</v>
      </c>
      <c r="BF146" s="218">
        <f>IF(N146="snížená",J146,0)</f>
        <v>0</v>
      </c>
      <c r="BG146" s="218">
        <f>IF(N146="zákl. přenesená",J146,0)</f>
        <v>0</v>
      </c>
      <c r="BH146" s="218">
        <f>IF(N146="sníž. přenesená",J146,0)</f>
        <v>0</v>
      </c>
      <c r="BI146" s="218">
        <f>IF(N146="nulová",J146,0)</f>
        <v>0</v>
      </c>
      <c r="BJ146" s="18" t="s">
        <v>83</v>
      </c>
      <c r="BK146" s="218">
        <f>ROUND(I146*H146,2)</f>
        <v>0</v>
      </c>
      <c r="BL146" s="18" t="s">
        <v>160</v>
      </c>
      <c r="BM146" s="217" t="s">
        <v>1946</v>
      </c>
    </row>
    <row r="147" spans="1:65" s="2" customFormat="1" ht="21.75" customHeight="1">
      <c r="A147" s="35"/>
      <c r="B147" s="36"/>
      <c r="C147" s="205" t="s">
        <v>154</v>
      </c>
      <c r="D147" s="205" t="s">
        <v>156</v>
      </c>
      <c r="E147" s="206" t="s">
        <v>1947</v>
      </c>
      <c r="F147" s="207" t="s">
        <v>1948</v>
      </c>
      <c r="G147" s="208" t="s">
        <v>187</v>
      </c>
      <c r="H147" s="209">
        <v>35.564</v>
      </c>
      <c r="I147" s="210"/>
      <c r="J147" s="211">
        <f>ROUND(I147*H147,2)</f>
        <v>0</v>
      </c>
      <c r="K147" s="212"/>
      <c r="L147" s="40"/>
      <c r="M147" s="213" t="s">
        <v>1</v>
      </c>
      <c r="N147" s="214" t="s">
        <v>40</v>
      </c>
      <c r="O147" s="72"/>
      <c r="P147" s="215">
        <f>O147*H147</f>
        <v>0</v>
      </c>
      <c r="Q147" s="215">
        <v>0.00273</v>
      </c>
      <c r="R147" s="215">
        <f>Q147*H147</f>
        <v>0.09708971999999999</v>
      </c>
      <c r="S147" s="215">
        <v>0</v>
      </c>
      <c r="T147" s="216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17" t="s">
        <v>160</v>
      </c>
      <c r="AT147" s="217" t="s">
        <v>156</v>
      </c>
      <c r="AU147" s="217" t="s">
        <v>85</v>
      </c>
      <c r="AY147" s="18" t="s">
        <v>153</v>
      </c>
      <c r="BE147" s="218">
        <f>IF(N147="základní",J147,0)</f>
        <v>0</v>
      </c>
      <c r="BF147" s="218">
        <f>IF(N147="snížená",J147,0)</f>
        <v>0</v>
      </c>
      <c r="BG147" s="218">
        <f>IF(N147="zákl. přenesená",J147,0)</f>
        <v>0</v>
      </c>
      <c r="BH147" s="218">
        <f>IF(N147="sníž. přenesená",J147,0)</f>
        <v>0</v>
      </c>
      <c r="BI147" s="218">
        <f>IF(N147="nulová",J147,0)</f>
        <v>0</v>
      </c>
      <c r="BJ147" s="18" t="s">
        <v>83</v>
      </c>
      <c r="BK147" s="218">
        <f>ROUND(I147*H147,2)</f>
        <v>0</v>
      </c>
      <c r="BL147" s="18" t="s">
        <v>160</v>
      </c>
      <c r="BM147" s="217" t="s">
        <v>1949</v>
      </c>
    </row>
    <row r="148" spans="2:63" s="12" customFormat="1" ht="22.9" customHeight="1">
      <c r="B148" s="189"/>
      <c r="C148" s="190"/>
      <c r="D148" s="191" t="s">
        <v>74</v>
      </c>
      <c r="E148" s="203" t="s">
        <v>536</v>
      </c>
      <c r="F148" s="203" t="s">
        <v>537</v>
      </c>
      <c r="G148" s="190"/>
      <c r="H148" s="190"/>
      <c r="I148" s="193"/>
      <c r="J148" s="204">
        <f>BK148</f>
        <v>0</v>
      </c>
      <c r="K148" s="190"/>
      <c r="L148" s="195"/>
      <c r="M148" s="196"/>
      <c r="N148" s="197"/>
      <c r="O148" s="197"/>
      <c r="P148" s="198">
        <f>SUM(P149:P152)</f>
        <v>0</v>
      </c>
      <c r="Q148" s="197"/>
      <c r="R148" s="198">
        <f>SUM(R149:R152)</f>
        <v>0.013033860000000001</v>
      </c>
      <c r="S148" s="197"/>
      <c r="T148" s="199">
        <f>SUM(T149:T152)</f>
        <v>0</v>
      </c>
      <c r="AR148" s="200" t="s">
        <v>83</v>
      </c>
      <c r="AT148" s="201" t="s">
        <v>74</v>
      </c>
      <c r="AU148" s="201" t="s">
        <v>83</v>
      </c>
      <c r="AY148" s="200" t="s">
        <v>153</v>
      </c>
      <c r="BK148" s="202">
        <f>SUM(BK149:BK152)</f>
        <v>0</v>
      </c>
    </row>
    <row r="149" spans="1:65" s="2" customFormat="1" ht="21.75" customHeight="1">
      <c r="A149" s="35"/>
      <c r="B149" s="36"/>
      <c r="C149" s="205" t="s">
        <v>160</v>
      </c>
      <c r="D149" s="205" t="s">
        <v>156</v>
      </c>
      <c r="E149" s="206" t="s">
        <v>1950</v>
      </c>
      <c r="F149" s="207" t="s">
        <v>1951</v>
      </c>
      <c r="G149" s="208" t="s">
        <v>187</v>
      </c>
      <c r="H149" s="209">
        <v>62.066</v>
      </c>
      <c r="I149" s="210"/>
      <c r="J149" s="211">
        <f>ROUND(I149*H149,2)</f>
        <v>0</v>
      </c>
      <c r="K149" s="212"/>
      <c r="L149" s="40"/>
      <c r="M149" s="213" t="s">
        <v>1</v>
      </c>
      <c r="N149" s="214" t="s">
        <v>40</v>
      </c>
      <c r="O149" s="72"/>
      <c r="P149" s="215">
        <f>O149*H149</f>
        <v>0</v>
      </c>
      <c r="Q149" s="215">
        <v>0.00021</v>
      </c>
      <c r="R149" s="215">
        <f>Q149*H149</f>
        <v>0.013033860000000001</v>
      </c>
      <c r="S149" s="215">
        <v>0</v>
      </c>
      <c r="T149" s="216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17" t="s">
        <v>160</v>
      </c>
      <c r="AT149" s="217" t="s">
        <v>156</v>
      </c>
      <c r="AU149" s="217" t="s">
        <v>85</v>
      </c>
      <c r="AY149" s="18" t="s">
        <v>153</v>
      </c>
      <c r="BE149" s="218">
        <f>IF(N149="základní",J149,0)</f>
        <v>0</v>
      </c>
      <c r="BF149" s="218">
        <f>IF(N149="snížená",J149,0)</f>
        <v>0</v>
      </c>
      <c r="BG149" s="218">
        <f>IF(N149="zákl. přenesená",J149,0)</f>
        <v>0</v>
      </c>
      <c r="BH149" s="218">
        <f>IF(N149="sníž. přenesená",J149,0)</f>
        <v>0</v>
      </c>
      <c r="BI149" s="218">
        <f>IF(N149="nulová",J149,0)</f>
        <v>0</v>
      </c>
      <c r="BJ149" s="18" t="s">
        <v>83</v>
      </c>
      <c r="BK149" s="218">
        <f>ROUND(I149*H149,2)</f>
        <v>0</v>
      </c>
      <c r="BL149" s="18" t="s">
        <v>160</v>
      </c>
      <c r="BM149" s="217" t="s">
        <v>1952</v>
      </c>
    </row>
    <row r="150" spans="2:51" s="14" customFormat="1" ht="12">
      <c r="B150" s="230"/>
      <c r="C150" s="231"/>
      <c r="D150" s="221" t="s">
        <v>162</v>
      </c>
      <c r="E150" s="232" t="s">
        <v>1</v>
      </c>
      <c r="F150" s="233" t="s">
        <v>1953</v>
      </c>
      <c r="G150" s="231"/>
      <c r="H150" s="234">
        <v>32.801</v>
      </c>
      <c r="I150" s="235"/>
      <c r="J150" s="231"/>
      <c r="K150" s="231"/>
      <c r="L150" s="236"/>
      <c r="M150" s="237"/>
      <c r="N150" s="238"/>
      <c r="O150" s="238"/>
      <c r="P150" s="238"/>
      <c r="Q150" s="238"/>
      <c r="R150" s="238"/>
      <c r="S150" s="238"/>
      <c r="T150" s="239"/>
      <c r="AT150" s="240" t="s">
        <v>162</v>
      </c>
      <c r="AU150" s="240" t="s">
        <v>85</v>
      </c>
      <c r="AV150" s="14" t="s">
        <v>85</v>
      </c>
      <c r="AW150" s="14" t="s">
        <v>31</v>
      </c>
      <c r="AX150" s="14" t="s">
        <v>75</v>
      </c>
      <c r="AY150" s="240" t="s">
        <v>153</v>
      </c>
    </row>
    <row r="151" spans="2:51" s="14" customFormat="1" ht="12">
      <c r="B151" s="230"/>
      <c r="C151" s="231"/>
      <c r="D151" s="221" t="s">
        <v>162</v>
      </c>
      <c r="E151" s="232" t="s">
        <v>1</v>
      </c>
      <c r="F151" s="233" t="s">
        <v>1954</v>
      </c>
      <c r="G151" s="231"/>
      <c r="H151" s="234">
        <v>29.265</v>
      </c>
      <c r="I151" s="235"/>
      <c r="J151" s="231"/>
      <c r="K151" s="231"/>
      <c r="L151" s="236"/>
      <c r="M151" s="237"/>
      <c r="N151" s="238"/>
      <c r="O151" s="238"/>
      <c r="P151" s="238"/>
      <c r="Q151" s="238"/>
      <c r="R151" s="238"/>
      <c r="S151" s="238"/>
      <c r="T151" s="239"/>
      <c r="AT151" s="240" t="s">
        <v>162</v>
      </c>
      <c r="AU151" s="240" t="s">
        <v>85</v>
      </c>
      <c r="AV151" s="14" t="s">
        <v>85</v>
      </c>
      <c r="AW151" s="14" t="s">
        <v>31</v>
      </c>
      <c r="AX151" s="14" t="s">
        <v>75</v>
      </c>
      <c r="AY151" s="240" t="s">
        <v>153</v>
      </c>
    </row>
    <row r="152" spans="2:51" s="15" customFormat="1" ht="12">
      <c r="B152" s="241"/>
      <c r="C152" s="242"/>
      <c r="D152" s="221" t="s">
        <v>162</v>
      </c>
      <c r="E152" s="243" t="s">
        <v>1</v>
      </c>
      <c r="F152" s="244" t="s">
        <v>169</v>
      </c>
      <c r="G152" s="242"/>
      <c r="H152" s="245">
        <v>62.066</v>
      </c>
      <c r="I152" s="246"/>
      <c r="J152" s="242"/>
      <c r="K152" s="242"/>
      <c r="L152" s="247"/>
      <c r="M152" s="248"/>
      <c r="N152" s="249"/>
      <c r="O152" s="249"/>
      <c r="P152" s="249"/>
      <c r="Q152" s="249"/>
      <c r="R152" s="249"/>
      <c r="S152" s="249"/>
      <c r="T152" s="250"/>
      <c r="AT152" s="251" t="s">
        <v>162</v>
      </c>
      <c r="AU152" s="251" t="s">
        <v>85</v>
      </c>
      <c r="AV152" s="15" t="s">
        <v>160</v>
      </c>
      <c r="AW152" s="15" t="s">
        <v>31</v>
      </c>
      <c r="AX152" s="15" t="s">
        <v>83</v>
      </c>
      <c r="AY152" s="251" t="s">
        <v>153</v>
      </c>
    </row>
    <row r="153" spans="2:63" s="12" customFormat="1" ht="22.9" customHeight="1">
      <c r="B153" s="189"/>
      <c r="C153" s="190"/>
      <c r="D153" s="191" t="s">
        <v>74</v>
      </c>
      <c r="E153" s="203" t="s">
        <v>595</v>
      </c>
      <c r="F153" s="203" t="s">
        <v>596</v>
      </c>
      <c r="G153" s="190"/>
      <c r="H153" s="190"/>
      <c r="I153" s="193"/>
      <c r="J153" s="204">
        <f>BK153</f>
        <v>0</v>
      </c>
      <c r="K153" s="190"/>
      <c r="L153" s="195"/>
      <c r="M153" s="196"/>
      <c r="N153" s="197"/>
      <c r="O153" s="197"/>
      <c r="P153" s="198">
        <f>P154</f>
        <v>0</v>
      </c>
      <c r="Q153" s="197"/>
      <c r="R153" s="198">
        <f>R154</f>
        <v>0.00936</v>
      </c>
      <c r="S153" s="197"/>
      <c r="T153" s="199">
        <f>T154</f>
        <v>0</v>
      </c>
      <c r="AR153" s="200" t="s">
        <v>83</v>
      </c>
      <c r="AT153" s="201" t="s">
        <v>74</v>
      </c>
      <c r="AU153" s="201" t="s">
        <v>83</v>
      </c>
      <c r="AY153" s="200" t="s">
        <v>153</v>
      </c>
      <c r="BK153" s="202">
        <f>BK154</f>
        <v>0</v>
      </c>
    </row>
    <row r="154" spans="1:65" s="2" customFormat="1" ht="21.75" customHeight="1">
      <c r="A154" s="35"/>
      <c r="B154" s="36"/>
      <c r="C154" s="205" t="s">
        <v>192</v>
      </c>
      <c r="D154" s="205" t="s">
        <v>156</v>
      </c>
      <c r="E154" s="206" t="s">
        <v>598</v>
      </c>
      <c r="F154" s="207" t="s">
        <v>1955</v>
      </c>
      <c r="G154" s="208" t="s">
        <v>652</v>
      </c>
      <c r="H154" s="209">
        <v>1</v>
      </c>
      <c r="I154" s="210"/>
      <c r="J154" s="211">
        <f>ROUND(I154*H154,2)</f>
        <v>0</v>
      </c>
      <c r="K154" s="212"/>
      <c r="L154" s="40"/>
      <c r="M154" s="213" t="s">
        <v>1</v>
      </c>
      <c r="N154" s="214" t="s">
        <v>40</v>
      </c>
      <c r="O154" s="72"/>
      <c r="P154" s="215">
        <f>O154*H154</f>
        <v>0</v>
      </c>
      <c r="Q154" s="215">
        <v>0.00936</v>
      </c>
      <c r="R154" s="215">
        <f>Q154*H154</f>
        <v>0.00936</v>
      </c>
      <c r="S154" s="215">
        <v>0</v>
      </c>
      <c r="T154" s="216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17" t="s">
        <v>160</v>
      </c>
      <c r="AT154" s="217" t="s">
        <v>156</v>
      </c>
      <c r="AU154" s="217" t="s">
        <v>85</v>
      </c>
      <c r="AY154" s="18" t="s">
        <v>153</v>
      </c>
      <c r="BE154" s="218">
        <f>IF(N154="základní",J154,0)</f>
        <v>0</v>
      </c>
      <c r="BF154" s="218">
        <f>IF(N154="snížená",J154,0)</f>
        <v>0</v>
      </c>
      <c r="BG154" s="218">
        <f>IF(N154="zákl. přenesená",J154,0)</f>
        <v>0</v>
      </c>
      <c r="BH154" s="218">
        <f>IF(N154="sníž. přenesená",J154,0)</f>
        <v>0</v>
      </c>
      <c r="BI154" s="218">
        <f>IF(N154="nulová",J154,0)</f>
        <v>0</v>
      </c>
      <c r="BJ154" s="18" t="s">
        <v>83</v>
      </c>
      <c r="BK154" s="218">
        <f>ROUND(I154*H154,2)</f>
        <v>0</v>
      </c>
      <c r="BL154" s="18" t="s">
        <v>160</v>
      </c>
      <c r="BM154" s="217" t="s">
        <v>1956</v>
      </c>
    </row>
    <row r="155" spans="2:63" s="12" customFormat="1" ht="22.9" customHeight="1">
      <c r="B155" s="189"/>
      <c r="C155" s="190"/>
      <c r="D155" s="191" t="s">
        <v>74</v>
      </c>
      <c r="E155" s="203" t="s">
        <v>847</v>
      </c>
      <c r="F155" s="203" t="s">
        <v>1957</v>
      </c>
      <c r="G155" s="190"/>
      <c r="H155" s="190"/>
      <c r="I155" s="193"/>
      <c r="J155" s="204">
        <f>BK155</f>
        <v>0</v>
      </c>
      <c r="K155" s="190"/>
      <c r="L155" s="195"/>
      <c r="M155" s="196"/>
      <c r="N155" s="197"/>
      <c r="O155" s="197"/>
      <c r="P155" s="198">
        <f>SUM(P156:P168)</f>
        <v>0</v>
      </c>
      <c r="Q155" s="197"/>
      <c r="R155" s="198">
        <f>SUM(R156:R168)</f>
        <v>0</v>
      </c>
      <c r="S155" s="197"/>
      <c r="T155" s="199">
        <f>SUM(T156:T168)</f>
        <v>0.599024</v>
      </c>
      <c r="AR155" s="200" t="s">
        <v>83</v>
      </c>
      <c r="AT155" s="201" t="s">
        <v>74</v>
      </c>
      <c r="AU155" s="201" t="s">
        <v>83</v>
      </c>
      <c r="AY155" s="200" t="s">
        <v>153</v>
      </c>
      <c r="BK155" s="202">
        <f>SUM(BK156:BK168)</f>
        <v>0</v>
      </c>
    </row>
    <row r="156" spans="1:65" s="2" customFormat="1" ht="21.75" customHeight="1">
      <c r="A156" s="35"/>
      <c r="B156" s="36"/>
      <c r="C156" s="205" t="s">
        <v>199</v>
      </c>
      <c r="D156" s="205" t="s">
        <v>156</v>
      </c>
      <c r="E156" s="206" t="s">
        <v>1958</v>
      </c>
      <c r="F156" s="207" t="s">
        <v>1959</v>
      </c>
      <c r="G156" s="208" t="s">
        <v>652</v>
      </c>
      <c r="H156" s="209">
        <v>3</v>
      </c>
      <c r="I156" s="210"/>
      <c r="J156" s="211">
        <f>ROUND(I156*H156,2)</f>
        <v>0</v>
      </c>
      <c r="K156" s="212"/>
      <c r="L156" s="40"/>
      <c r="M156" s="213" t="s">
        <v>1</v>
      </c>
      <c r="N156" s="214" t="s">
        <v>40</v>
      </c>
      <c r="O156" s="72"/>
      <c r="P156" s="215">
        <f>O156*H156</f>
        <v>0</v>
      </c>
      <c r="Q156" s="215">
        <v>0</v>
      </c>
      <c r="R156" s="215">
        <f>Q156*H156</f>
        <v>0</v>
      </c>
      <c r="S156" s="215">
        <v>0.01</v>
      </c>
      <c r="T156" s="216">
        <f>S156*H156</f>
        <v>0.03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17" t="s">
        <v>160</v>
      </c>
      <c r="AT156" s="217" t="s">
        <v>156</v>
      </c>
      <c r="AU156" s="217" t="s">
        <v>85</v>
      </c>
      <c r="AY156" s="18" t="s">
        <v>153</v>
      </c>
      <c r="BE156" s="218">
        <f>IF(N156="základní",J156,0)</f>
        <v>0</v>
      </c>
      <c r="BF156" s="218">
        <f>IF(N156="snížená",J156,0)</f>
        <v>0</v>
      </c>
      <c r="BG156" s="218">
        <f>IF(N156="zákl. přenesená",J156,0)</f>
        <v>0</v>
      </c>
      <c r="BH156" s="218">
        <f>IF(N156="sníž. přenesená",J156,0)</f>
        <v>0</v>
      </c>
      <c r="BI156" s="218">
        <f>IF(N156="nulová",J156,0)</f>
        <v>0</v>
      </c>
      <c r="BJ156" s="18" t="s">
        <v>83</v>
      </c>
      <c r="BK156" s="218">
        <f>ROUND(I156*H156,2)</f>
        <v>0</v>
      </c>
      <c r="BL156" s="18" t="s">
        <v>160</v>
      </c>
      <c r="BM156" s="217" t="s">
        <v>1960</v>
      </c>
    </row>
    <row r="157" spans="1:65" s="2" customFormat="1" ht="21.75" customHeight="1">
      <c r="A157" s="35"/>
      <c r="B157" s="36"/>
      <c r="C157" s="205" t="s">
        <v>217</v>
      </c>
      <c r="D157" s="205" t="s">
        <v>156</v>
      </c>
      <c r="E157" s="206" t="s">
        <v>681</v>
      </c>
      <c r="F157" s="207" t="s">
        <v>682</v>
      </c>
      <c r="G157" s="208" t="s">
        <v>187</v>
      </c>
      <c r="H157" s="209">
        <v>35.564</v>
      </c>
      <c r="I157" s="210"/>
      <c r="J157" s="211">
        <f>ROUND(I157*H157,2)</f>
        <v>0</v>
      </c>
      <c r="K157" s="212"/>
      <c r="L157" s="40"/>
      <c r="M157" s="213" t="s">
        <v>1</v>
      </c>
      <c r="N157" s="214" t="s">
        <v>40</v>
      </c>
      <c r="O157" s="72"/>
      <c r="P157" s="215">
        <f>O157*H157</f>
        <v>0</v>
      </c>
      <c r="Q157" s="215">
        <v>0</v>
      </c>
      <c r="R157" s="215">
        <f>Q157*H157</f>
        <v>0</v>
      </c>
      <c r="S157" s="215">
        <v>0.016</v>
      </c>
      <c r="T157" s="216">
        <f>S157*H157</f>
        <v>0.569024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17" t="s">
        <v>160</v>
      </c>
      <c r="AT157" s="217" t="s">
        <v>156</v>
      </c>
      <c r="AU157" s="217" t="s">
        <v>85</v>
      </c>
      <c r="AY157" s="18" t="s">
        <v>153</v>
      </c>
      <c r="BE157" s="218">
        <f>IF(N157="základní",J157,0)</f>
        <v>0</v>
      </c>
      <c r="BF157" s="218">
        <f>IF(N157="snížená",J157,0)</f>
        <v>0</v>
      </c>
      <c r="BG157" s="218">
        <f>IF(N157="zákl. přenesená",J157,0)</f>
        <v>0</v>
      </c>
      <c r="BH157" s="218">
        <f>IF(N157="sníž. přenesená",J157,0)</f>
        <v>0</v>
      </c>
      <c r="BI157" s="218">
        <f>IF(N157="nulová",J157,0)</f>
        <v>0</v>
      </c>
      <c r="BJ157" s="18" t="s">
        <v>83</v>
      </c>
      <c r="BK157" s="218">
        <f>ROUND(I157*H157,2)</f>
        <v>0</v>
      </c>
      <c r="BL157" s="18" t="s">
        <v>160</v>
      </c>
      <c r="BM157" s="217" t="s">
        <v>1961</v>
      </c>
    </row>
    <row r="158" spans="2:51" s="13" customFormat="1" ht="12">
      <c r="B158" s="219"/>
      <c r="C158" s="220"/>
      <c r="D158" s="221" t="s">
        <v>162</v>
      </c>
      <c r="E158" s="222" t="s">
        <v>1</v>
      </c>
      <c r="F158" s="223" t="s">
        <v>1936</v>
      </c>
      <c r="G158" s="220"/>
      <c r="H158" s="222" t="s">
        <v>1</v>
      </c>
      <c r="I158" s="224"/>
      <c r="J158" s="220"/>
      <c r="K158" s="220"/>
      <c r="L158" s="225"/>
      <c r="M158" s="226"/>
      <c r="N158" s="227"/>
      <c r="O158" s="227"/>
      <c r="P158" s="227"/>
      <c r="Q158" s="227"/>
      <c r="R158" s="227"/>
      <c r="S158" s="227"/>
      <c r="T158" s="228"/>
      <c r="AT158" s="229" t="s">
        <v>162</v>
      </c>
      <c r="AU158" s="229" t="s">
        <v>85</v>
      </c>
      <c r="AV158" s="13" t="s">
        <v>83</v>
      </c>
      <c r="AW158" s="13" t="s">
        <v>31</v>
      </c>
      <c r="AX158" s="13" t="s">
        <v>75</v>
      </c>
      <c r="AY158" s="229" t="s">
        <v>153</v>
      </c>
    </row>
    <row r="159" spans="2:51" s="14" customFormat="1" ht="12">
      <c r="B159" s="230"/>
      <c r="C159" s="231"/>
      <c r="D159" s="221" t="s">
        <v>162</v>
      </c>
      <c r="E159" s="232" t="s">
        <v>1</v>
      </c>
      <c r="F159" s="233" t="s">
        <v>1937</v>
      </c>
      <c r="G159" s="231"/>
      <c r="H159" s="234">
        <v>15.85</v>
      </c>
      <c r="I159" s="235"/>
      <c r="J159" s="231"/>
      <c r="K159" s="231"/>
      <c r="L159" s="236"/>
      <c r="M159" s="237"/>
      <c r="N159" s="238"/>
      <c r="O159" s="238"/>
      <c r="P159" s="238"/>
      <c r="Q159" s="238"/>
      <c r="R159" s="238"/>
      <c r="S159" s="238"/>
      <c r="T159" s="239"/>
      <c r="AT159" s="240" t="s">
        <v>162</v>
      </c>
      <c r="AU159" s="240" t="s">
        <v>85</v>
      </c>
      <c r="AV159" s="14" t="s">
        <v>85</v>
      </c>
      <c r="AW159" s="14" t="s">
        <v>31</v>
      </c>
      <c r="AX159" s="14" t="s">
        <v>75</v>
      </c>
      <c r="AY159" s="240" t="s">
        <v>153</v>
      </c>
    </row>
    <row r="160" spans="2:51" s="14" customFormat="1" ht="12">
      <c r="B160" s="230"/>
      <c r="C160" s="231"/>
      <c r="D160" s="221" t="s">
        <v>162</v>
      </c>
      <c r="E160" s="232" t="s">
        <v>1</v>
      </c>
      <c r="F160" s="233" t="s">
        <v>1938</v>
      </c>
      <c r="G160" s="231"/>
      <c r="H160" s="234">
        <v>2.115</v>
      </c>
      <c r="I160" s="235"/>
      <c r="J160" s="231"/>
      <c r="K160" s="231"/>
      <c r="L160" s="236"/>
      <c r="M160" s="237"/>
      <c r="N160" s="238"/>
      <c r="O160" s="238"/>
      <c r="P160" s="238"/>
      <c r="Q160" s="238"/>
      <c r="R160" s="238"/>
      <c r="S160" s="238"/>
      <c r="T160" s="239"/>
      <c r="AT160" s="240" t="s">
        <v>162</v>
      </c>
      <c r="AU160" s="240" t="s">
        <v>85</v>
      </c>
      <c r="AV160" s="14" t="s">
        <v>85</v>
      </c>
      <c r="AW160" s="14" t="s">
        <v>31</v>
      </c>
      <c r="AX160" s="14" t="s">
        <v>75</v>
      </c>
      <c r="AY160" s="240" t="s">
        <v>153</v>
      </c>
    </row>
    <row r="161" spans="2:51" s="14" customFormat="1" ht="12">
      <c r="B161" s="230"/>
      <c r="C161" s="231"/>
      <c r="D161" s="221" t="s">
        <v>162</v>
      </c>
      <c r="E161" s="232" t="s">
        <v>1</v>
      </c>
      <c r="F161" s="233" t="s">
        <v>1939</v>
      </c>
      <c r="G161" s="231"/>
      <c r="H161" s="234">
        <v>4.748</v>
      </c>
      <c r="I161" s="235"/>
      <c r="J161" s="231"/>
      <c r="K161" s="231"/>
      <c r="L161" s="236"/>
      <c r="M161" s="237"/>
      <c r="N161" s="238"/>
      <c r="O161" s="238"/>
      <c r="P161" s="238"/>
      <c r="Q161" s="238"/>
      <c r="R161" s="238"/>
      <c r="S161" s="238"/>
      <c r="T161" s="239"/>
      <c r="AT161" s="240" t="s">
        <v>162</v>
      </c>
      <c r="AU161" s="240" t="s">
        <v>85</v>
      </c>
      <c r="AV161" s="14" t="s">
        <v>85</v>
      </c>
      <c r="AW161" s="14" t="s">
        <v>31</v>
      </c>
      <c r="AX161" s="14" t="s">
        <v>75</v>
      </c>
      <c r="AY161" s="240" t="s">
        <v>153</v>
      </c>
    </row>
    <row r="162" spans="2:51" s="14" customFormat="1" ht="12">
      <c r="B162" s="230"/>
      <c r="C162" s="231"/>
      <c r="D162" s="221" t="s">
        <v>162</v>
      </c>
      <c r="E162" s="232" t="s">
        <v>1</v>
      </c>
      <c r="F162" s="233" t="s">
        <v>1940</v>
      </c>
      <c r="G162" s="231"/>
      <c r="H162" s="234">
        <v>3.98</v>
      </c>
      <c r="I162" s="235"/>
      <c r="J162" s="231"/>
      <c r="K162" s="231"/>
      <c r="L162" s="236"/>
      <c r="M162" s="237"/>
      <c r="N162" s="238"/>
      <c r="O162" s="238"/>
      <c r="P162" s="238"/>
      <c r="Q162" s="238"/>
      <c r="R162" s="238"/>
      <c r="S162" s="238"/>
      <c r="T162" s="239"/>
      <c r="AT162" s="240" t="s">
        <v>162</v>
      </c>
      <c r="AU162" s="240" t="s">
        <v>85</v>
      </c>
      <c r="AV162" s="14" t="s">
        <v>85</v>
      </c>
      <c r="AW162" s="14" t="s">
        <v>31</v>
      </c>
      <c r="AX162" s="14" t="s">
        <v>75</v>
      </c>
      <c r="AY162" s="240" t="s">
        <v>153</v>
      </c>
    </row>
    <row r="163" spans="2:51" s="14" customFormat="1" ht="12">
      <c r="B163" s="230"/>
      <c r="C163" s="231"/>
      <c r="D163" s="221" t="s">
        <v>162</v>
      </c>
      <c r="E163" s="232" t="s">
        <v>1</v>
      </c>
      <c r="F163" s="233" t="s">
        <v>1941</v>
      </c>
      <c r="G163" s="231"/>
      <c r="H163" s="234">
        <v>0.693</v>
      </c>
      <c r="I163" s="235"/>
      <c r="J163" s="231"/>
      <c r="K163" s="231"/>
      <c r="L163" s="236"/>
      <c r="M163" s="237"/>
      <c r="N163" s="238"/>
      <c r="O163" s="238"/>
      <c r="P163" s="238"/>
      <c r="Q163" s="238"/>
      <c r="R163" s="238"/>
      <c r="S163" s="238"/>
      <c r="T163" s="239"/>
      <c r="AT163" s="240" t="s">
        <v>162</v>
      </c>
      <c r="AU163" s="240" t="s">
        <v>85</v>
      </c>
      <c r="AV163" s="14" t="s">
        <v>85</v>
      </c>
      <c r="AW163" s="14" t="s">
        <v>31</v>
      </c>
      <c r="AX163" s="14" t="s">
        <v>75</v>
      </c>
      <c r="AY163" s="240" t="s">
        <v>153</v>
      </c>
    </row>
    <row r="164" spans="2:51" s="14" customFormat="1" ht="12">
      <c r="B164" s="230"/>
      <c r="C164" s="231"/>
      <c r="D164" s="221" t="s">
        <v>162</v>
      </c>
      <c r="E164" s="232" t="s">
        <v>1</v>
      </c>
      <c r="F164" s="233" t="s">
        <v>1942</v>
      </c>
      <c r="G164" s="231"/>
      <c r="H164" s="234">
        <v>1.463</v>
      </c>
      <c r="I164" s="235"/>
      <c r="J164" s="231"/>
      <c r="K164" s="231"/>
      <c r="L164" s="236"/>
      <c r="M164" s="237"/>
      <c r="N164" s="238"/>
      <c r="O164" s="238"/>
      <c r="P164" s="238"/>
      <c r="Q164" s="238"/>
      <c r="R164" s="238"/>
      <c r="S164" s="238"/>
      <c r="T164" s="239"/>
      <c r="AT164" s="240" t="s">
        <v>162</v>
      </c>
      <c r="AU164" s="240" t="s">
        <v>85</v>
      </c>
      <c r="AV164" s="14" t="s">
        <v>85</v>
      </c>
      <c r="AW164" s="14" t="s">
        <v>31</v>
      </c>
      <c r="AX164" s="14" t="s">
        <v>75</v>
      </c>
      <c r="AY164" s="240" t="s">
        <v>153</v>
      </c>
    </row>
    <row r="165" spans="2:51" s="14" customFormat="1" ht="12">
      <c r="B165" s="230"/>
      <c r="C165" s="231"/>
      <c r="D165" s="221" t="s">
        <v>162</v>
      </c>
      <c r="E165" s="232" t="s">
        <v>1</v>
      </c>
      <c r="F165" s="233" t="s">
        <v>1943</v>
      </c>
      <c r="G165" s="231"/>
      <c r="H165" s="234">
        <v>4.37</v>
      </c>
      <c r="I165" s="235"/>
      <c r="J165" s="231"/>
      <c r="K165" s="231"/>
      <c r="L165" s="236"/>
      <c r="M165" s="237"/>
      <c r="N165" s="238"/>
      <c r="O165" s="238"/>
      <c r="P165" s="238"/>
      <c r="Q165" s="238"/>
      <c r="R165" s="238"/>
      <c r="S165" s="238"/>
      <c r="T165" s="239"/>
      <c r="AT165" s="240" t="s">
        <v>162</v>
      </c>
      <c r="AU165" s="240" t="s">
        <v>85</v>
      </c>
      <c r="AV165" s="14" t="s">
        <v>85</v>
      </c>
      <c r="AW165" s="14" t="s">
        <v>31</v>
      </c>
      <c r="AX165" s="14" t="s">
        <v>75</v>
      </c>
      <c r="AY165" s="240" t="s">
        <v>153</v>
      </c>
    </row>
    <row r="166" spans="2:51" s="14" customFormat="1" ht="12">
      <c r="B166" s="230"/>
      <c r="C166" s="231"/>
      <c r="D166" s="221" t="s">
        <v>162</v>
      </c>
      <c r="E166" s="232" t="s">
        <v>1</v>
      </c>
      <c r="F166" s="233" t="s">
        <v>1944</v>
      </c>
      <c r="G166" s="231"/>
      <c r="H166" s="234">
        <v>0.747</v>
      </c>
      <c r="I166" s="235"/>
      <c r="J166" s="231"/>
      <c r="K166" s="231"/>
      <c r="L166" s="236"/>
      <c r="M166" s="237"/>
      <c r="N166" s="238"/>
      <c r="O166" s="238"/>
      <c r="P166" s="238"/>
      <c r="Q166" s="238"/>
      <c r="R166" s="238"/>
      <c r="S166" s="238"/>
      <c r="T166" s="239"/>
      <c r="AT166" s="240" t="s">
        <v>162</v>
      </c>
      <c r="AU166" s="240" t="s">
        <v>85</v>
      </c>
      <c r="AV166" s="14" t="s">
        <v>85</v>
      </c>
      <c r="AW166" s="14" t="s">
        <v>31</v>
      </c>
      <c r="AX166" s="14" t="s">
        <v>75</v>
      </c>
      <c r="AY166" s="240" t="s">
        <v>153</v>
      </c>
    </row>
    <row r="167" spans="2:51" s="14" customFormat="1" ht="12">
      <c r="B167" s="230"/>
      <c r="C167" s="231"/>
      <c r="D167" s="221" t="s">
        <v>162</v>
      </c>
      <c r="E167" s="232" t="s">
        <v>1</v>
      </c>
      <c r="F167" s="233" t="s">
        <v>1945</v>
      </c>
      <c r="G167" s="231"/>
      <c r="H167" s="234">
        <v>1.598</v>
      </c>
      <c r="I167" s="235"/>
      <c r="J167" s="231"/>
      <c r="K167" s="231"/>
      <c r="L167" s="236"/>
      <c r="M167" s="237"/>
      <c r="N167" s="238"/>
      <c r="O167" s="238"/>
      <c r="P167" s="238"/>
      <c r="Q167" s="238"/>
      <c r="R167" s="238"/>
      <c r="S167" s="238"/>
      <c r="T167" s="239"/>
      <c r="AT167" s="240" t="s">
        <v>162</v>
      </c>
      <c r="AU167" s="240" t="s">
        <v>85</v>
      </c>
      <c r="AV167" s="14" t="s">
        <v>85</v>
      </c>
      <c r="AW167" s="14" t="s">
        <v>31</v>
      </c>
      <c r="AX167" s="14" t="s">
        <v>75</v>
      </c>
      <c r="AY167" s="240" t="s">
        <v>153</v>
      </c>
    </row>
    <row r="168" spans="2:51" s="15" customFormat="1" ht="12">
      <c r="B168" s="241"/>
      <c r="C168" s="242"/>
      <c r="D168" s="221" t="s">
        <v>162</v>
      </c>
      <c r="E168" s="243" t="s">
        <v>1</v>
      </c>
      <c r="F168" s="244" t="s">
        <v>169</v>
      </c>
      <c r="G168" s="242"/>
      <c r="H168" s="245">
        <v>35.564</v>
      </c>
      <c r="I168" s="246"/>
      <c r="J168" s="242"/>
      <c r="K168" s="242"/>
      <c r="L168" s="247"/>
      <c r="M168" s="248"/>
      <c r="N168" s="249"/>
      <c r="O168" s="249"/>
      <c r="P168" s="249"/>
      <c r="Q168" s="249"/>
      <c r="R168" s="249"/>
      <c r="S168" s="249"/>
      <c r="T168" s="250"/>
      <c r="AT168" s="251" t="s">
        <v>162</v>
      </c>
      <c r="AU168" s="251" t="s">
        <v>85</v>
      </c>
      <c r="AV168" s="15" t="s">
        <v>160</v>
      </c>
      <c r="AW168" s="15" t="s">
        <v>31</v>
      </c>
      <c r="AX168" s="15" t="s">
        <v>83</v>
      </c>
      <c r="AY168" s="251" t="s">
        <v>153</v>
      </c>
    </row>
    <row r="169" spans="2:63" s="12" customFormat="1" ht="22.9" customHeight="1">
      <c r="B169" s="189"/>
      <c r="C169" s="190"/>
      <c r="D169" s="191" t="s">
        <v>74</v>
      </c>
      <c r="E169" s="203" t="s">
        <v>861</v>
      </c>
      <c r="F169" s="203" t="s">
        <v>1962</v>
      </c>
      <c r="G169" s="190"/>
      <c r="H169" s="190"/>
      <c r="I169" s="193"/>
      <c r="J169" s="204">
        <f>BK169</f>
        <v>0</v>
      </c>
      <c r="K169" s="190"/>
      <c r="L169" s="195"/>
      <c r="M169" s="196"/>
      <c r="N169" s="197"/>
      <c r="O169" s="197"/>
      <c r="P169" s="198">
        <f>SUM(P170:P177)</f>
        <v>0</v>
      </c>
      <c r="Q169" s="197"/>
      <c r="R169" s="198">
        <f>SUM(R170:R177)</f>
        <v>2.12849007</v>
      </c>
      <c r="S169" s="197"/>
      <c r="T169" s="199">
        <f>SUM(T170:T177)</f>
        <v>4.303176</v>
      </c>
      <c r="AR169" s="200" t="s">
        <v>83</v>
      </c>
      <c r="AT169" s="201" t="s">
        <v>74</v>
      </c>
      <c r="AU169" s="201" t="s">
        <v>83</v>
      </c>
      <c r="AY169" s="200" t="s">
        <v>153</v>
      </c>
      <c r="BK169" s="202">
        <f>SUM(BK170:BK177)</f>
        <v>0</v>
      </c>
    </row>
    <row r="170" spans="1:65" s="2" customFormat="1" ht="21.75" customHeight="1">
      <c r="A170" s="35"/>
      <c r="B170" s="36"/>
      <c r="C170" s="205" t="s">
        <v>221</v>
      </c>
      <c r="D170" s="205" t="s">
        <v>156</v>
      </c>
      <c r="E170" s="206" t="s">
        <v>1963</v>
      </c>
      <c r="F170" s="207" t="s">
        <v>1964</v>
      </c>
      <c r="G170" s="208" t="s">
        <v>187</v>
      </c>
      <c r="H170" s="209">
        <v>31.641</v>
      </c>
      <c r="I170" s="210"/>
      <c r="J170" s="211">
        <f>ROUND(I170*H170,2)</f>
        <v>0</v>
      </c>
      <c r="K170" s="212"/>
      <c r="L170" s="40"/>
      <c r="M170" s="213" t="s">
        <v>1</v>
      </c>
      <c r="N170" s="214" t="s">
        <v>40</v>
      </c>
      <c r="O170" s="72"/>
      <c r="P170" s="215">
        <f>O170*H170</f>
        <v>0</v>
      </c>
      <c r="Q170" s="215">
        <v>0</v>
      </c>
      <c r="R170" s="215">
        <f>Q170*H170</f>
        <v>0</v>
      </c>
      <c r="S170" s="215">
        <v>0.066</v>
      </c>
      <c r="T170" s="216">
        <f>S170*H170</f>
        <v>2.0883059999999998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17" t="s">
        <v>160</v>
      </c>
      <c r="AT170" s="217" t="s">
        <v>156</v>
      </c>
      <c r="AU170" s="217" t="s">
        <v>85</v>
      </c>
      <c r="AY170" s="18" t="s">
        <v>153</v>
      </c>
      <c r="BE170" s="218">
        <f>IF(N170="základní",J170,0)</f>
        <v>0</v>
      </c>
      <c r="BF170" s="218">
        <f>IF(N170="snížená",J170,0)</f>
        <v>0</v>
      </c>
      <c r="BG170" s="218">
        <f>IF(N170="zákl. přenesená",J170,0)</f>
        <v>0</v>
      </c>
      <c r="BH170" s="218">
        <f>IF(N170="sníž. přenesená",J170,0)</f>
        <v>0</v>
      </c>
      <c r="BI170" s="218">
        <f>IF(N170="nulová",J170,0)</f>
        <v>0</v>
      </c>
      <c r="BJ170" s="18" t="s">
        <v>83</v>
      </c>
      <c r="BK170" s="218">
        <f>ROUND(I170*H170,2)</f>
        <v>0</v>
      </c>
      <c r="BL170" s="18" t="s">
        <v>160</v>
      </c>
      <c r="BM170" s="217" t="s">
        <v>1965</v>
      </c>
    </row>
    <row r="171" spans="2:51" s="13" customFormat="1" ht="12">
      <c r="B171" s="219"/>
      <c r="C171" s="220"/>
      <c r="D171" s="221" t="s">
        <v>162</v>
      </c>
      <c r="E171" s="222" t="s">
        <v>1</v>
      </c>
      <c r="F171" s="223" t="s">
        <v>1966</v>
      </c>
      <c r="G171" s="220"/>
      <c r="H171" s="222" t="s">
        <v>1</v>
      </c>
      <c r="I171" s="224"/>
      <c r="J171" s="220"/>
      <c r="K171" s="220"/>
      <c r="L171" s="225"/>
      <c r="M171" s="226"/>
      <c r="N171" s="227"/>
      <c r="O171" s="227"/>
      <c r="P171" s="227"/>
      <c r="Q171" s="227"/>
      <c r="R171" s="227"/>
      <c r="S171" s="227"/>
      <c r="T171" s="228"/>
      <c r="AT171" s="229" t="s">
        <v>162</v>
      </c>
      <c r="AU171" s="229" t="s">
        <v>85</v>
      </c>
      <c r="AV171" s="13" t="s">
        <v>83</v>
      </c>
      <c r="AW171" s="13" t="s">
        <v>31</v>
      </c>
      <c r="AX171" s="13" t="s">
        <v>75</v>
      </c>
      <c r="AY171" s="229" t="s">
        <v>153</v>
      </c>
    </row>
    <row r="172" spans="2:51" s="14" customFormat="1" ht="12">
      <c r="B172" s="230"/>
      <c r="C172" s="231"/>
      <c r="D172" s="221" t="s">
        <v>162</v>
      </c>
      <c r="E172" s="232" t="s">
        <v>1</v>
      </c>
      <c r="F172" s="233" t="s">
        <v>1967</v>
      </c>
      <c r="G172" s="231"/>
      <c r="H172" s="234">
        <v>31.641</v>
      </c>
      <c r="I172" s="235"/>
      <c r="J172" s="231"/>
      <c r="K172" s="231"/>
      <c r="L172" s="236"/>
      <c r="M172" s="237"/>
      <c r="N172" s="238"/>
      <c r="O172" s="238"/>
      <c r="P172" s="238"/>
      <c r="Q172" s="238"/>
      <c r="R172" s="238"/>
      <c r="S172" s="238"/>
      <c r="T172" s="239"/>
      <c r="AT172" s="240" t="s">
        <v>162</v>
      </c>
      <c r="AU172" s="240" t="s">
        <v>85</v>
      </c>
      <c r="AV172" s="14" t="s">
        <v>85</v>
      </c>
      <c r="AW172" s="14" t="s">
        <v>31</v>
      </c>
      <c r="AX172" s="14" t="s">
        <v>83</v>
      </c>
      <c r="AY172" s="240" t="s">
        <v>153</v>
      </c>
    </row>
    <row r="173" spans="1:65" s="2" customFormat="1" ht="21.75" customHeight="1">
      <c r="A173" s="35"/>
      <c r="B173" s="36"/>
      <c r="C173" s="205" t="s">
        <v>227</v>
      </c>
      <c r="D173" s="205" t="s">
        <v>156</v>
      </c>
      <c r="E173" s="206" t="s">
        <v>1968</v>
      </c>
      <c r="F173" s="207" t="s">
        <v>1969</v>
      </c>
      <c r="G173" s="208" t="s">
        <v>187</v>
      </c>
      <c r="H173" s="209">
        <v>31.641</v>
      </c>
      <c r="I173" s="210"/>
      <c r="J173" s="211">
        <f>ROUND(I173*H173,2)</f>
        <v>0</v>
      </c>
      <c r="K173" s="212"/>
      <c r="L173" s="40"/>
      <c r="M173" s="213" t="s">
        <v>1</v>
      </c>
      <c r="N173" s="214" t="s">
        <v>40</v>
      </c>
      <c r="O173" s="72"/>
      <c r="P173" s="215">
        <f>O173*H173</f>
        <v>0</v>
      </c>
      <c r="Q173" s="215">
        <v>0</v>
      </c>
      <c r="R173" s="215">
        <f>Q173*H173</f>
        <v>0</v>
      </c>
      <c r="S173" s="215">
        <v>0.07</v>
      </c>
      <c r="T173" s="216">
        <f>S173*H173</f>
        <v>2.21487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17" t="s">
        <v>160</v>
      </c>
      <c r="AT173" s="217" t="s">
        <v>156</v>
      </c>
      <c r="AU173" s="217" t="s">
        <v>85</v>
      </c>
      <c r="AY173" s="18" t="s">
        <v>153</v>
      </c>
      <c r="BE173" s="218">
        <f>IF(N173="základní",J173,0)</f>
        <v>0</v>
      </c>
      <c r="BF173" s="218">
        <f>IF(N173="snížená",J173,0)</f>
        <v>0</v>
      </c>
      <c r="BG173" s="218">
        <f>IF(N173="zákl. přenesená",J173,0)</f>
        <v>0</v>
      </c>
      <c r="BH173" s="218">
        <f>IF(N173="sníž. přenesená",J173,0)</f>
        <v>0</v>
      </c>
      <c r="BI173" s="218">
        <f>IF(N173="nulová",J173,0)</f>
        <v>0</v>
      </c>
      <c r="BJ173" s="18" t="s">
        <v>83</v>
      </c>
      <c r="BK173" s="218">
        <f>ROUND(I173*H173,2)</f>
        <v>0</v>
      </c>
      <c r="BL173" s="18" t="s">
        <v>160</v>
      </c>
      <c r="BM173" s="217" t="s">
        <v>1970</v>
      </c>
    </row>
    <row r="174" spans="1:65" s="2" customFormat="1" ht="55.5" customHeight="1">
      <c r="A174" s="35"/>
      <c r="B174" s="36"/>
      <c r="C174" s="205" t="s">
        <v>246</v>
      </c>
      <c r="D174" s="205" t="s">
        <v>156</v>
      </c>
      <c r="E174" s="206" t="s">
        <v>1971</v>
      </c>
      <c r="F174" s="207" t="s">
        <v>1972</v>
      </c>
      <c r="G174" s="208" t="s">
        <v>187</v>
      </c>
      <c r="H174" s="209">
        <v>31.641</v>
      </c>
      <c r="I174" s="210"/>
      <c r="J174" s="211">
        <f>ROUND(I174*H174,2)</f>
        <v>0</v>
      </c>
      <c r="K174" s="212"/>
      <c r="L174" s="40"/>
      <c r="M174" s="213" t="s">
        <v>1</v>
      </c>
      <c r="N174" s="214" t="s">
        <v>40</v>
      </c>
      <c r="O174" s="72"/>
      <c r="P174" s="215">
        <f>O174*H174</f>
        <v>0</v>
      </c>
      <c r="Q174" s="215">
        <v>0.05985</v>
      </c>
      <c r="R174" s="215">
        <f>Q174*H174</f>
        <v>1.89371385</v>
      </c>
      <c r="S174" s="215">
        <v>0</v>
      </c>
      <c r="T174" s="216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17" t="s">
        <v>160</v>
      </c>
      <c r="AT174" s="217" t="s">
        <v>156</v>
      </c>
      <c r="AU174" s="217" t="s">
        <v>85</v>
      </c>
      <c r="AY174" s="18" t="s">
        <v>153</v>
      </c>
      <c r="BE174" s="218">
        <f>IF(N174="základní",J174,0)</f>
        <v>0</v>
      </c>
      <c r="BF174" s="218">
        <f>IF(N174="snížená",J174,0)</f>
        <v>0</v>
      </c>
      <c r="BG174" s="218">
        <f>IF(N174="zákl. přenesená",J174,0)</f>
        <v>0</v>
      </c>
      <c r="BH174" s="218">
        <f>IF(N174="sníž. přenesená",J174,0)</f>
        <v>0</v>
      </c>
      <c r="BI174" s="218">
        <f>IF(N174="nulová",J174,0)</f>
        <v>0</v>
      </c>
      <c r="BJ174" s="18" t="s">
        <v>83</v>
      </c>
      <c r="BK174" s="218">
        <f>ROUND(I174*H174,2)</f>
        <v>0</v>
      </c>
      <c r="BL174" s="18" t="s">
        <v>160</v>
      </c>
      <c r="BM174" s="217" t="s">
        <v>1973</v>
      </c>
    </row>
    <row r="175" spans="1:65" s="2" customFormat="1" ht="55.5" customHeight="1">
      <c r="A175" s="35"/>
      <c r="B175" s="36"/>
      <c r="C175" s="205" t="s">
        <v>253</v>
      </c>
      <c r="D175" s="205" t="s">
        <v>156</v>
      </c>
      <c r="E175" s="206" t="s">
        <v>1974</v>
      </c>
      <c r="F175" s="207" t="s">
        <v>1975</v>
      </c>
      <c r="G175" s="208" t="s">
        <v>187</v>
      </c>
      <c r="H175" s="209">
        <v>31.641</v>
      </c>
      <c r="I175" s="210"/>
      <c r="J175" s="211">
        <f>ROUND(I175*H175,2)</f>
        <v>0</v>
      </c>
      <c r="K175" s="212"/>
      <c r="L175" s="40"/>
      <c r="M175" s="213" t="s">
        <v>1</v>
      </c>
      <c r="N175" s="214" t="s">
        <v>40</v>
      </c>
      <c r="O175" s="72"/>
      <c r="P175" s="215">
        <f>O175*H175</f>
        <v>0</v>
      </c>
      <c r="Q175" s="215">
        <v>0.00534</v>
      </c>
      <c r="R175" s="215">
        <f>Q175*H175</f>
        <v>0.16896294</v>
      </c>
      <c r="S175" s="215">
        <v>0</v>
      </c>
      <c r="T175" s="216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17" t="s">
        <v>160</v>
      </c>
      <c r="AT175" s="217" t="s">
        <v>156</v>
      </c>
      <c r="AU175" s="217" t="s">
        <v>85</v>
      </c>
      <c r="AY175" s="18" t="s">
        <v>153</v>
      </c>
      <c r="BE175" s="218">
        <f>IF(N175="základní",J175,0)</f>
        <v>0</v>
      </c>
      <c r="BF175" s="218">
        <f>IF(N175="snížená",J175,0)</f>
        <v>0</v>
      </c>
      <c r="BG175" s="218">
        <f>IF(N175="zákl. přenesená",J175,0)</f>
        <v>0</v>
      </c>
      <c r="BH175" s="218">
        <f>IF(N175="sníž. přenesená",J175,0)</f>
        <v>0</v>
      </c>
      <c r="BI175" s="218">
        <f>IF(N175="nulová",J175,0)</f>
        <v>0</v>
      </c>
      <c r="BJ175" s="18" t="s">
        <v>83</v>
      </c>
      <c r="BK175" s="218">
        <f>ROUND(I175*H175,2)</f>
        <v>0</v>
      </c>
      <c r="BL175" s="18" t="s">
        <v>160</v>
      </c>
      <c r="BM175" s="217" t="s">
        <v>1976</v>
      </c>
    </row>
    <row r="176" spans="1:65" s="2" customFormat="1" ht="44.25" customHeight="1">
      <c r="A176" s="35"/>
      <c r="B176" s="36"/>
      <c r="C176" s="205" t="s">
        <v>258</v>
      </c>
      <c r="D176" s="205" t="s">
        <v>156</v>
      </c>
      <c r="E176" s="206" t="s">
        <v>1977</v>
      </c>
      <c r="F176" s="207" t="s">
        <v>1978</v>
      </c>
      <c r="G176" s="208" t="s">
        <v>187</v>
      </c>
      <c r="H176" s="209">
        <v>31.641</v>
      </c>
      <c r="I176" s="210"/>
      <c r="J176" s="211">
        <f>ROUND(I176*H176,2)</f>
        <v>0</v>
      </c>
      <c r="K176" s="212"/>
      <c r="L176" s="40"/>
      <c r="M176" s="213" t="s">
        <v>1</v>
      </c>
      <c r="N176" s="214" t="s">
        <v>40</v>
      </c>
      <c r="O176" s="72"/>
      <c r="P176" s="215">
        <f>O176*H176</f>
        <v>0</v>
      </c>
      <c r="Q176" s="215">
        <v>0.00158</v>
      </c>
      <c r="R176" s="215">
        <f>Q176*H176</f>
        <v>0.04999278</v>
      </c>
      <c r="S176" s="215">
        <v>0</v>
      </c>
      <c r="T176" s="216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17" t="s">
        <v>160</v>
      </c>
      <c r="AT176" s="217" t="s">
        <v>156</v>
      </c>
      <c r="AU176" s="217" t="s">
        <v>85</v>
      </c>
      <c r="AY176" s="18" t="s">
        <v>153</v>
      </c>
      <c r="BE176" s="218">
        <f>IF(N176="základní",J176,0)</f>
        <v>0</v>
      </c>
      <c r="BF176" s="218">
        <f>IF(N176="snížená",J176,0)</f>
        <v>0</v>
      </c>
      <c r="BG176" s="218">
        <f>IF(N176="zákl. přenesená",J176,0)</f>
        <v>0</v>
      </c>
      <c r="BH176" s="218">
        <f>IF(N176="sníž. přenesená",J176,0)</f>
        <v>0</v>
      </c>
      <c r="BI176" s="218">
        <f>IF(N176="nulová",J176,0)</f>
        <v>0</v>
      </c>
      <c r="BJ176" s="18" t="s">
        <v>83</v>
      </c>
      <c r="BK176" s="218">
        <f>ROUND(I176*H176,2)</f>
        <v>0</v>
      </c>
      <c r="BL176" s="18" t="s">
        <v>160</v>
      </c>
      <c r="BM176" s="217" t="s">
        <v>1979</v>
      </c>
    </row>
    <row r="177" spans="1:65" s="2" customFormat="1" ht="33" customHeight="1">
      <c r="A177" s="35"/>
      <c r="B177" s="36"/>
      <c r="C177" s="205" t="s">
        <v>273</v>
      </c>
      <c r="D177" s="205" t="s">
        <v>156</v>
      </c>
      <c r="E177" s="206" t="s">
        <v>1980</v>
      </c>
      <c r="F177" s="207" t="s">
        <v>1981</v>
      </c>
      <c r="G177" s="208" t="s">
        <v>187</v>
      </c>
      <c r="H177" s="209">
        <v>31.641</v>
      </c>
      <c r="I177" s="210"/>
      <c r="J177" s="211">
        <f>ROUND(I177*H177,2)</f>
        <v>0</v>
      </c>
      <c r="K177" s="212"/>
      <c r="L177" s="40"/>
      <c r="M177" s="213" t="s">
        <v>1</v>
      </c>
      <c r="N177" s="214" t="s">
        <v>40</v>
      </c>
      <c r="O177" s="72"/>
      <c r="P177" s="215">
        <f>O177*H177</f>
        <v>0</v>
      </c>
      <c r="Q177" s="215">
        <v>0.0005</v>
      </c>
      <c r="R177" s="215">
        <f>Q177*H177</f>
        <v>0.015820499999999998</v>
      </c>
      <c r="S177" s="215">
        <v>0</v>
      </c>
      <c r="T177" s="216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17" t="s">
        <v>160</v>
      </c>
      <c r="AT177" s="217" t="s">
        <v>156</v>
      </c>
      <c r="AU177" s="217" t="s">
        <v>85</v>
      </c>
      <c r="AY177" s="18" t="s">
        <v>153</v>
      </c>
      <c r="BE177" s="218">
        <f>IF(N177="základní",J177,0)</f>
        <v>0</v>
      </c>
      <c r="BF177" s="218">
        <f>IF(N177="snížená",J177,0)</f>
        <v>0</v>
      </c>
      <c r="BG177" s="218">
        <f>IF(N177="zákl. přenesená",J177,0)</f>
        <v>0</v>
      </c>
      <c r="BH177" s="218">
        <f>IF(N177="sníž. přenesená",J177,0)</f>
        <v>0</v>
      </c>
      <c r="BI177" s="218">
        <f>IF(N177="nulová",J177,0)</f>
        <v>0</v>
      </c>
      <c r="BJ177" s="18" t="s">
        <v>83</v>
      </c>
      <c r="BK177" s="218">
        <f>ROUND(I177*H177,2)</f>
        <v>0</v>
      </c>
      <c r="BL177" s="18" t="s">
        <v>160</v>
      </c>
      <c r="BM177" s="217" t="s">
        <v>1982</v>
      </c>
    </row>
    <row r="178" spans="2:63" s="12" customFormat="1" ht="22.9" customHeight="1">
      <c r="B178" s="189"/>
      <c r="C178" s="190"/>
      <c r="D178" s="191" t="s">
        <v>74</v>
      </c>
      <c r="E178" s="203" t="s">
        <v>686</v>
      </c>
      <c r="F178" s="203" t="s">
        <v>687</v>
      </c>
      <c r="G178" s="190"/>
      <c r="H178" s="190"/>
      <c r="I178" s="193"/>
      <c r="J178" s="204">
        <f>BK178</f>
        <v>0</v>
      </c>
      <c r="K178" s="190"/>
      <c r="L178" s="195"/>
      <c r="M178" s="196"/>
      <c r="N178" s="197"/>
      <c r="O178" s="197"/>
      <c r="P178" s="198">
        <f>SUM(P179:P183)</f>
        <v>0</v>
      </c>
      <c r="Q178" s="197"/>
      <c r="R178" s="198">
        <f>SUM(R179:R183)</f>
        <v>0</v>
      </c>
      <c r="S178" s="197"/>
      <c r="T178" s="199">
        <f>SUM(T179:T183)</f>
        <v>0</v>
      </c>
      <c r="AR178" s="200" t="s">
        <v>83</v>
      </c>
      <c r="AT178" s="201" t="s">
        <v>74</v>
      </c>
      <c r="AU178" s="201" t="s">
        <v>83</v>
      </c>
      <c r="AY178" s="200" t="s">
        <v>153</v>
      </c>
      <c r="BK178" s="202">
        <f>SUM(BK179:BK183)</f>
        <v>0</v>
      </c>
    </row>
    <row r="179" spans="1:65" s="2" customFormat="1" ht="21.75" customHeight="1">
      <c r="A179" s="35"/>
      <c r="B179" s="36"/>
      <c r="C179" s="205" t="s">
        <v>294</v>
      </c>
      <c r="D179" s="205" t="s">
        <v>156</v>
      </c>
      <c r="E179" s="206" t="s">
        <v>1842</v>
      </c>
      <c r="F179" s="207" t="s">
        <v>1843</v>
      </c>
      <c r="G179" s="208" t="s">
        <v>172</v>
      </c>
      <c r="H179" s="209">
        <v>8.958</v>
      </c>
      <c r="I179" s="210"/>
      <c r="J179" s="211">
        <f>ROUND(I179*H179,2)</f>
        <v>0</v>
      </c>
      <c r="K179" s="212"/>
      <c r="L179" s="40"/>
      <c r="M179" s="213" t="s">
        <v>1</v>
      </c>
      <c r="N179" s="214" t="s">
        <v>40</v>
      </c>
      <c r="O179" s="72"/>
      <c r="P179" s="215">
        <f>O179*H179</f>
        <v>0</v>
      </c>
      <c r="Q179" s="215">
        <v>0</v>
      </c>
      <c r="R179" s="215">
        <f>Q179*H179</f>
        <v>0</v>
      </c>
      <c r="S179" s="215">
        <v>0</v>
      </c>
      <c r="T179" s="216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17" t="s">
        <v>160</v>
      </c>
      <c r="AT179" s="217" t="s">
        <v>156</v>
      </c>
      <c r="AU179" s="217" t="s">
        <v>85</v>
      </c>
      <c r="AY179" s="18" t="s">
        <v>153</v>
      </c>
      <c r="BE179" s="218">
        <f>IF(N179="základní",J179,0)</f>
        <v>0</v>
      </c>
      <c r="BF179" s="218">
        <f>IF(N179="snížená",J179,0)</f>
        <v>0</v>
      </c>
      <c r="BG179" s="218">
        <f>IF(N179="zákl. přenesená",J179,0)</f>
        <v>0</v>
      </c>
      <c r="BH179" s="218">
        <f>IF(N179="sníž. přenesená",J179,0)</f>
        <v>0</v>
      </c>
      <c r="BI179" s="218">
        <f>IF(N179="nulová",J179,0)</f>
        <v>0</v>
      </c>
      <c r="BJ179" s="18" t="s">
        <v>83</v>
      </c>
      <c r="BK179" s="218">
        <f>ROUND(I179*H179,2)</f>
        <v>0</v>
      </c>
      <c r="BL179" s="18" t="s">
        <v>160</v>
      </c>
      <c r="BM179" s="217" t="s">
        <v>1983</v>
      </c>
    </row>
    <row r="180" spans="1:65" s="2" customFormat="1" ht="21.75" customHeight="1">
      <c r="A180" s="35"/>
      <c r="B180" s="36"/>
      <c r="C180" s="205" t="s">
        <v>8</v>
      </c>
      <c r="D180" s="205" t="s">
        <v>156</v>
      </c>
      <c r="E180" s="206" t="s">
        <v>693</v>
      </c>
      <c r="F180" s="207" t="s">
        <v>694</v>
      </c>
      <c r="G180" s="208" t="s">
        <v>172</v>
      </c>
      <c r="H180" s="209">
        <v>8.958</v>
      </c>
      <c r="I180" s="210"/>
      <c r="J180" s="211">
        <f>ROUND(I180*H180,2)</f>
        <v>0</v>
      </c>
      <c r="K180" s="212"/>
      <c r="L180" s="40"/>
      <c r="M180" s="213" t="s">
        <v>1</v>
      </c>
      <c r="N180" s="214" t="s">
        <v>40</v>
      </c>
      <c r="O180" s="72"/>
      <c r="P180" s="215">
        <f>O180*H180</f>
        <v>0</v>
      </c>
      <c r="Q180" s="215">
        <v>0</v>
      </c>
      <c r="R180" s="215">
        <f>Q180*H180</f>
        <v>0</v>
      </c>
      <c r="S180" s="215">
        <v>0</v>
      </c>
      <c r="T180" s="216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17" t="s">
        <v>160</v>
      </c>
      <c r="AT180" s="217" t="s">
        <v>156</v>
      </c>
      <c r="AU180" s="217" t="s">
        <v>85</v>
      </c>
      <c r="AY180" s="18" t="s">
        <v>153</v>
      </c>
      <c r="BE180" s="218">
        <f>IF(N180="základní",J180,0)</f>
        <v>0</v>
      </c>
      <c r="BF180" s="218">
        <f>IF(N180="snížená",J180,0)</f>
        <v>0</v>
      </c>
      <c r="BG180" s="218">
        <f>IF(N180="zákl. přenesená",J180,0)</f>
        <v>0</v>
      </c>
      <c r="BH180" s="218">
        <f>IF(N180="sníž. přenesená",J180,0)</f>
        <v>0</v>
      </c>
      <c r="BI180" s="218">
        <f>IF(N180="nulová",J180,0)</f>
        <v>0</v>
      </c>
      <c r="BJ180" s="18" t="s">
        <v>83</v>
      </c>
      <c r="BK180" s="218">
        <f>ROUND(I180*H180,2)</f>
        <v>0</v>
      </c>
      <c r="BL180" s="18" t="s">
        <v>160</v>
      </c>
      <c r="BM180" s="217" t="s">
        <v>1984</v>
      </c>
    </row>
    <row r="181" spans="1:65" s="2" customFormat="1" ht="21.75" customHeight="1">
      <c r="A181" s="35"/>
      <c r="B181" s="36"/>
      <c r="C181" s="205" t="s">
        <v>303</v>
      </c>
      <c r="D181" s="205" t="s">
        <v>156</v>
      </c>
      <c r="E181" s="206" t="s">
        <v>697</v>
      </c>
      <c r="F181" s="207" t="s">
        <v>698</v>
      </c>
      <c r="G181" s="208" t="s">
        <v>172</v>
      </c>
      <c r="H181" s="209">
        <v>80.622</v>
      </c>
      <c r="I181" s="210"/>
      <c r="J181" s="211">
        <f>ROUND(I181*H181,2)</f>
        <v>0</v>
      </c>
      <c r="K181" s="212"/>
      <c r="L181" s="40"/>
      <c r="M181" s="213" t="s">
        <v>1</v>
      </c>
      <c r="N181" s="214" t="s">
        <v>40</v>
      </c>
      <c r="O181" s="72"/>
      <c r="P181" s="215">
        <f>O181*H181</f>
        <v>0</v>
      </c>
      <c r="Q181" s="215">
        <v>0</v>
      </c>
      <c r="R181" s="215">
        <f>Q181*H181</f>
        <v>0</v>
      </c>
      <c r="S181" s="215">
        <v>0</v>
      </c>
      <c r="T181" s="216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17" t="s">
        <v>160</v>
      </c>
      <c r="AT181" s="217" t="s">
        <v>156</v>
      </c>
      <c r="AU181" s="217" t="s">
        <v>85</v>
      </c>
      <c r="AY181" s="18" t="s">
        <v>153</v>
      </c>
      <c r="BE181" s="218">
        <f>IF(N181="základní",J181,0)</f>
        <v>0</v>
      </c>
      <c r="BF181" s="218">
        <f>IF(N181="snížená",J181,0)</f>
        <v>0</v>
      </c>
      <c r="BG181" s="218">
        <f>IF(N181="zákl. přenesená",J181,0)</f>
        <v>0</v>
      </c>
      <c r="BH181" s="218">
        <f>IF(N181="sníž. přenesená",J181,0)</f>
        <v>0</v>
      </c>
      <c r="BI181" s="218">
        <f>IF(N181="nulová",J181,0)</f>
        <v>0</v>
      </c>
      <c r="BJ181" s="18" t="s">
        <v>83</v>
      </c>
      <c r="BK181" s="218">
        <f>ROUND(I181*H181,2)</f>
        <v>0</v>
      </c>
      <c r="BL181" s="18" t="s">
        <v>160</v>
      </c>
      <c r="BM181" s="217" t="s">
        <v>1985</v>
      </c>
    </row>
    <row r="182" spans="2:51" s="14" customFormat="1" ht="12">
      <c r="B182" s="230"/>
      <c r="C182" s="231"/>
      <c r="D182" s="221" t="s">
        <v>162</v>
      </c>
      <c r="E182" s="231"/>
      <c r="F182" s="233" t="s">
        <v>1986</v>
      </c>
      <c r="G182" s="231"/>
      <c r="H182" s="234">
        <v>80.622</v>
      </c>
      <c r="I182" s="235"/>
      <c r="J182" s="231"/>
      <c r="K182" s="231"/>
      <c r="L182" s="236"/>
      <c r="M182" s="237"/>
      <c r="N182" s="238"/>
      <c r="O182" s="238"/>
      <c r="P182" s="238"/>
      <c r="Q182" s="238"/>
      <c r="R182" s="238"/>
      <c r="S182" s="238"/>
      <c r="T182" s="239"/>
      <c r="AT182" s="240" t="s">
        <v>162</v>
      </c>
      <c r="AU182" s="240" t="s">
        <v>85</v>
      </c>
      <c r="AV182" s="14" t="s">
        <v>85</v>
      </c>
      <c r="AW182" s="14" t="s">
        <v>4</v>
      </c>
      <c r="AX182" s="14" t="s">
        <v>83</v>
      </c>
      <c r="AY182" s="240" t="s">
        <v>153</v>
      </c>
    </row>
    <row r="183" spans="1:65" s="2" customFormat="1" ht="21.75" customHeight="1">
      <c r="A183" s="35"/>
      <c r="B183" s="36"/>
      <c r="C183" s="205" t="s">
        <v>309</v>
      </c>
      <c r="D183" s="205" t="s">
        <v>156</v>
      </c>
      <c r="E183" s="206" t="s">
        <v>702</v>
      </c>
      <c r="F183" s="207" t="s">
        <v>703</v>
      </c>
      <c r="G183" s="208" t="s">
        <v>172</v>
      </c>
      <c r="H183" s="209">
        <v>8.958</v>
      </c>
      <c r="I183" s="210"/>
      <c r="J183" s="211">
        <f>ROUND(I183*H183,2)</f>
        <v>0</v>
      </c>
      <c r="K183" s="212"/>
      <c r="L183" s="40"/>
      <c r="M183" s="213" t="s">
        <v>1</v>
      </c>
      <c r="N183" s="214" t="s">
        <v>40</v>
      </c>
      <c r="O183" s="72"/>
      <c r="P183" s="215">
        <f>O183*H183</f>
        <v>0</v>
      </c>
      <c r="Q183" s="215">
        <v>0</v>
      </c>
      <c r="R183" s="215">
        <f>Q183*H183</f>
        <v>0</v>
      </c>
      <c r="S183" s="215">
        <v>0</v>
      </c>
      <c r="T183" s="216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17" t="s">
        <v>160</v>
      </c>
      <c r="AT183" s="217" t="s">
        <v>156</v>
      </c>
      <c r="AU183" s="217" t="s">
        <v>85</v>
      </c>
      <c r="AY183" s="18" t="s">
        <v>153</v>
      </c>
      <c r="BE183" s="218">
        <f>IF(N183="základní",J183,0)</f>
        <v>0</v>
      </c>
      <c r="BF183" s="218">
        <f>IF(N183="snížená",J183,0)</f>
        <v>0</v>
      </c>
      <c r="BG183" s="218">
        <f>IF(N183="zákl. přenesená",J183,0)</f>
        <v>0</v>
      </c>
      <c r="BH183" s="218">
        <f>IF(N183="sníž. přenesená",J183,0)</f>
        <v>0</v>
      </c>
      <c r="BI183" s="218">
        <f>IF(N183="nulová",J183,0)</f>
        <v>0</v>
      </c>
      <c r="BJ183" s="18" t="s">
        <v>83</v>
      </c>
      <c r="BK183" s="218">
        <f>ROUND(I183*H183,2)</f>
        <v>0</v>
      </c>
      <c r="BL183" s="18" t="s">
        <v>160</v>
      </c>
      <c r="BM183" s="217" t="s">
        <v>1987</v>
      </c>
    </row>
    <row r="184" spans="2:63" s="12" customFormat="1" ht="22.9" customHeight="1">
      <c r="B184" s="189"/>
      <c r="C184" s="190"/>
      <c r="D184" s="191" t="s">
        <v>74</v>
      </c>
      <c r="E184" s="203" t="s">
        <v>705</v>
      </c>
      <c r="F184" s="203" t="s">
        <v>706</v>
      </c>
      <c r="G184" s="190"/>
      <c r="H184" s="190"/>
      <c r="I184" s="193"/>
      <c r="J184" s="204">
        <f>BK184</f>
        <v>0</v>
      </c>
      <c r="K184" s="190"/>
      <c r="L184" s="195"/>
      <c r="M184" s="196"/>
      <c r="N184" s="197"/>
      <c r="O184" s="197"/>
      <c r="P184" s="198">
        <f>P185</f>
        <v>0</v>
      </c>
      <c r="Q184" s="197"/>
      <c r="R184" s="198">
        <f>R185</f>
        <v>0</v>
      </c>
      <c r="S184" s="197"/>
      <c r="T184" s="199">
        <f>T185</f>
        <v>0</v>
      </c>
      <c r="AR184" s="200" t="s">
        <v>83</v>
      </c>
      <c r="AT184" s="201" t="s">
        <v>74</v>
      </c>
      <c r="AU184" s="201" t="s">
        <v>83</v>
      </c>
      <c r="AY184" s="200" t="s">
        <v>153</v>
      </c>
      <c r="BK184" s="202">
        <f>BK185</f>
        <v>0</v>
      </c>
    </row>
    <row r="185" spans="1:65" s="2" customFormat="1" ht="21.75" customHeight="1">
      <c r="A185" s="35"/>
      <c r="B185" s="36"/>
      <c r="C185" s="205" t="s">
        <v>313</v>
      </c>
      <c r="D185" s="205" t="s">
        <v>156</v>
      </c>
      <c r="E185" s="206" t="s">
        <v>1875</v>
      </c>
      <c r="F185" s="207" t="s">
        <v>1876</v>
      </c>
      <c r="G185" s="208" t="s">
        <v>172</v>
      </c>
      <c r="H185" s="209">
        <v>2.787</v>
      </c>
      <c r="I185" s="210"/>
      <c r="J185" s="211">
        <f>ROUND(I185*H185,2)</f>
        <v>0</v>
      </c>
      <c r="K185" s="212"/>
      <c r="L185" s="40"/>
      <c r="M185" s="213" t="s">
        <v>1</v>
      </c>
      <c r="N185" s="214" t="s">
        <v>40</v>
      </c>
      <c r="O185" s="72"/>
      <c r="P185" s="215">
        <f>O185*H185</f>
        <v>0</v>
      </c>
      <c r="Q185" s="215">
        <v>0</v>
      </c>
      <c r="R185" s="215">
        <f>Q185*H185</f>
        <v>0</v>
      </c>
      <c r="S185" s="215">
        <v>0</v>
      </c>
      <c r="T185" s="216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17" t="s">
        <v>160</v>
      </c>
      <c r="AT185" s="217" t="s">
        <v>156</v>
      </c>
      <c r="AU185" s="217" t="s">
        <v>85</v>
      </c>
      <c r="AY185" s="18" t="s">
        <v>153</v>
      </c>
      <c r="BE185" s="218">
        <f>IF(N185="základní",J185,0)</f>
        <v>0</v>
      </c>
      <c r="BF185" s="218">
        <f>IF(N185="snížená",J185,0)</f>
        <v>0</v>
      </c>
      <c r="BG185" s="218">
        <f>IF(N185="zákl. přenesená",J185,0)</f>
        <v>0</v>
      </c>
      <c r="BH185" s="218">
        <f>IF(N185="sníž. přenesená",J185,0)</f>
        <v>0</v>
      </c>
      <c r="BI185" s="218">
        <f>IF(N185="nulová",J185,0)</f>
        <v>0</v>
      </c>
      <c r="BJ185" s="18" t="s">
        <v>83</v>
      </c>
      <c r="BK185" s="218">
        <f>ROUND(I185*H185,2)</f>
        <v>0</v>
      </c>
      <c r="BL185" s="18" t="s">
        <v>160</v>
      </c>
      <c r="BM185" s="217" t="s">
        <v>1988</v>
      </c>
    </row>
    <row r="186" spans="2:63" s="12" customFormat="1" ht="25.9" customHeight="1">
      <c r="B186" s="189"/>
      <c r="C186" s="190"/>
      <c r="D186" s="191" t="s">
        <v>74</v>
      </c>
      <c r="E186" s="192" t="s">
        <v>711</v>
      </c>
      <c r="F186" s="192" t="s">
        <v>712</v>
      </c>
      <c r="G186" s="190"/>
      <c r="H186" s="190"/>
      <c r="I186" s="193"/>
      <c r="J186" s="194">
        <f>BK186</f>
        <v>0</v>
      </c>
      <c r="K186" s="190"/>
      <c r="L186" s="195"/>
      <c r="M186" s="196"/>
      <c r="N186" s="197"/>
      <c r="O186" s="197"/>
      <c r="P186" s="198">
        <f>P187+P237+P244+P271+P280+P287</f>
        <v>0</v>
      </c>
      <c r="Q186" s="197"/>
      <c r="R186" s="198">
        <f>R187+R237+R244+R271+R280+R287</f>
        <v>6.1884355499999995</v>
      </c>
      <c r="S186" s="197"/>
      <c r="T186" s="199">
        <f>T187+T237+T244+T271+T280+T287</f>
        <v>4.055818840000001</v>
      </c>
      <c r="AR186" s="200" t="s">
        <v>85</v>
      </c>
      <c r="AT186" s="201" t="s">
        <v>74</v>
      </c>
      <c r="AU186" s="201" t="s">
        <v>75</v>
      </c>
      <c r="AY186" s="200" t="s">
        <v>153</v>
      </c>
      <c r="BK186" s="202">
        <f>BK187+BK237+BK244+BK271+BK280+BK287</f>
        <v>0</v>
      </c>
    </row>
    <row r="187" spans="2:63" s="12" customFormat="1" ht="22.9" customHeight="1">
      <c r="B187" s="189"/>
      <c r="C187" s="190"/>
      <c r="D187" s="191" t="s">
        <v>74</v>
      </c>
      <c r="E187" s="203" t="s">
        <v>738</v>
      </c>
      <c r="F187" s="203" t="s">
        <v>739</v>
      </c>
      <c r="G187" s="190"/>
      <c r="H187" s="190"/>
      <c r="I187" s="193"/>
      <c r="J187" s="204">
        <f>BK187</f>
        <v>0</v>
      </c>
      <c r="K187" s="190"/>
      <c r="L187" s="195"/>
      <c r="M187" s="196"/>
      <c r="N187" s="197"/>
      <c r="O187" s="197"/>
      <c r="P187" s="198">
        <f>SUM(P188:P236)</f>
        <v>0</v>
      </c>
      <c r="Q187" s="197"/>
      <c r="R187" s="198">
        <f>SUM(R188:R236)</f>
        <v>2.7959388</v>
      </c>
      <c r="S187" s="197"/>
      <c r="T187" s="199">
        <f>SUM(T188:T236)</f>
        <v>0.44125200000000003</v>
      </c>
      <c r="AR187" s="200" t="s">
        <v>85</v>
      </c>
      <c r="AT187" s="201" t="s">
        <v>74</v>
      </c>
      <c r="AU187" s="201" t="s">
        <v>83</v>
      </c>
      <c r="AY187" s="200" t="s">
        <v>153</v>
      </c>
      <c r="BK187" s="202">
        <f>SUM(BK188:BK236)</f>
        <v>0</v>
      </c>
    </row>
    <row r="188" spans="1:65" s="2" customFormat="1" ht="16.5" customHeight="1">
      <c r="A188" s="35"/>
      <c r="B188" s="36"/>
      <c r="C188" s="205" t="s">
        <v>318</v>
      </c>
      <c r="D188" s="205" t="s">
        <v>156</v>
      </c>
      <c r="E188" s="206" t="s">
        <v>1296</v>
      </c>
      <c r="F188" s="207" t="s">
        <v>1297</v>
      </c>
      <c r="G188" s="208" t="s">
        <v>187</v>
      </c>
      <c r="H188" s="209">
        <v>31.518</v>
      </c>
      <c r="I188" s="210"/>
      <c r="J188" s="211">
        <f>ROUND(I188*H188,2)</f>
        <v>0</v>
      </c>
      <c r="K188" s="212"/>
      <c r="L188" s="40"/>
      <c r="M188" s="213" t="s">
        <v>1</v>
      </c>
      <c r="N188" s="214" t="s">
        <v>40</v>
      </c>
      <c r="O188" s="72"/>
      <c r="P188" s="215">
        <f>O188*H188</f>
        <v>0</v>
      </c>
      <c r="Q188" s="215">
        <v>0</v>
      </c>
      <c r="R188" s="215">
        <f>Q188*H188</f>
        <v>0</v>
      </c>
      <c r="S188" s="215">
        <v>0.014</v>
      </c>
      <c r="T188" s="216">
        <f>S188*H188</f>
        <v>0.44125200000000003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17" t="s">
        <v>303</v>
      </c>
      <c r="AT188" s="217" t="s">
        <v>156</v>
      </c>
      <c r="AU188" s="217" t="s">
        <v>85</v>
      </c>
      <c r="AY188" s="18" t="s">
        <v>153</v>
      </c>
      <c r="BE188" s="218">
        <f>IF(N188="základní",J188,0)</f>
        <v>0</v>
      </c>
      <c r="BF188" s="218">
        <f>IF(N188="snížená",J188,0)</f>
        <v>0</v>
      </c>
      <c r="BG188" s="218">
        <f>IF(N188="zákl. přenesená",J188,0)</f>
        <v>0</v>
      </c>
      <c r="BH188" s="218">
        <f>IF(N188="sníž. přenesená",J188,0)</f>
        <v>0</v>
      </c>
      <c r="BI188" s="218">
        <f>IF(N188="nulová",J188,0)</f>
        <v>0</v>
      </c>
      <c r="BJ188" s="18" t="s">
        <v>83</v>
      </c>
      <c r="BK188" s="218">
        <f>ROUND(I188*H188,2)</f>
        <v>0</v>
      </c>
      <c r="BL188" s="18" t="s">
        <v>303</v>
      </c>
      <c r="BM188" s="217" t="s">
        <v>1989</v>
      </c>
    </row>
    <row r="189" spans="2:51" s="14" customFormat="1" ht="12">
      <c r="B189" s="230"/>
      <c r="C189" s="231"/>
      <c r="D189" s="221" t="s">
        <v>162</v>
      </c>
      <c r="E189" s="232" t="s">
        <v>1</v>
      </c>
      <c r="F189" s="233" t="s">
        <v>1990</v>
      </c>
      <c r="G189" s="231"/>
      <c r="H189" s="234">
        <v>31.518</v>
      </c>
      <c r="I189" s="235"/>
      <c r="J189" s="231"/>
      <c r="K189" s="231"/>
      <c r="L189" s="236"/>
      <c r="M189" s="237"/>
      <c r="N189" s="238"/>
      <c r="O189" s="238"/>
      <c r="P189" s="238"/>
      <c r="Q189" s="238"/>
      <c r="R189" s="238"/>
      <c r="S189" s="238"/>
      <c r="T189" s="239"/>
      <c r="AT189" s="240" t="s">
        <v>162</v>
      </c>
      <c r="AU189" s="240" t="s">
        <v>85</v>
      </c>
      <c r="AV189" s="14" t="s">
        <v>85</v>
      </c>
      <c r="AW189" s="14" t="s">
        <v>31</v>
      </c>
      <c r="AX189" s="14" t="s">
        <v>83</v>
      </c>
      <c r="AY189" s="240" t="s">
        <v>153</v>
      </c>
    </row>
    <row r="190" spans="1:65" s="2" customFormat="1" ht="21.75" customHeight="1">
      <c r="A190" s="35"/>
      <c r="B190" s="36"/>
      <c r="C190" s="205" t="s">
        <v>322</v>
      </c>
      <c r="D190" s="205" t="s">
        <v>156</v>
      </c>
      <c r="E190" s="206" t="s">
        <v>1331</v>
      </c>
      <c r="F190" s="207" t="s">
        <v>1332</v>
      </c>
      <c r="G190" s="208" t="s">
        <v>187</v>
      </c>
      <c r="H190" s="209">
        <v>8.652</v>
      </c>
      <c r="I190" s="210"/>
      <c r="J190" s="211">
        <f>ROUND(I190*H190,2)</f>
        <v>0</v>
      </c>
      <c r="K190" s="212"/>
      <c r="L190" s="40"/>
      <c r="M190" s="213" t="s">
        <v>1</v>
      </c>
      <c r="N190" s="214" t="s">
        <v>40</v>
      </c>
      <c r="O190" s="72"/>
      <c r="P190" s="215">
        <f>O190*H190</f>
        <v>0</v>
      </c>
      <c r="Q190" s="215">
        <v>0</v>
      </c>
      <c r="R190" s="215">
        <f>Q190*H190</f>
        <v>0</v>
      </c>
      <c r="S190" s="215">
        <v>0</v>
      </c>
      <c r="T190" s="216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17" t="s">
        <v>303</v>
      </c>
      <c r="AT190" s="217" t="s">
        <v>156</v>
      </c>
      <c r="AU190" s="217" t="s">
        <v>85</v>
      </c>
      <c r="AY190" s="18" t="s">
        <v>153</v>
      </c>
      <c r="BE190" s="218">
        <f>IF(N190="základní",J190,0)</f>
        <v>0</v>
      </c>
      <c r="BF190" s="218">
        <f>IF(N190="snížená",J190,0)</f>
        <v>0</v>
      </c>
      <c r="BG190" s="218">
        <f>IF(N190="zákl. přenesená",J190,0)</f>
        <v>0</v>
      </c>
      <c r="BH190" s="218">
        <f>IF(N190="sníž. přenesená",J190,0)</f>
        <v>0</v>
      </c>
      <c r="BI190" s="218">
        <f>IF(N190="nulová",J190,0)</f>
        <v>0</v>
      </c>
      <c r="BJ190" s="18" t="s">
        <v>83</v>
      </c>
      <c r="BK190" s="218">
        <f>ROUND(I190*H190,2)</f>
        <v>0</v>
      </c>
      <c r="BL190" s="18" t="s">
        <v>303</v>
      </c>
      <c r="BM190" s="217" t="s">
        <v>1991</v>
      </c>
    </row>
    <row r="191" spans="2:51" s="14" customFormat="1" ht="12">
      <c r="B191" s="230"/>
      <c r="C191" s="231"/>
      <c r="D191" s="221" t="s">
        <v>162</v>
      </c>
      <c r="E191" s="232" t="s">
        <v>1</v>
      </c>
      <c r="F191" s="233" t="s">
        <v>1992</v>
      </c>
      <c r="G191" s="231"/>
      <c r="H191" s="234">
        <v>2.68</v>
      </c>
      <c r="I191" s="235"/>
      <c r="J191" s="231"/>
      <c r="K191" s="231"/>
      <c r="L191" s="236"/>
      <c r="M191" s="237"/>
      <c r="N191" s="238"/>
      <c r="O191" s="238"/>
      <c r="P191" s="238"/>
      <c r="Q191" s="238"/>
      <c r="R191" s="238"/>
      <c r="S191" s="238"/>
      <c r="T191" s="239"/>
      <c r="AT191" s="240" t="s">
        <v>162</v>
      </c>
      <c r="AU191" s="240" t="s">
        <v>85</v>
      </c>
      <c r="AV191" s="14" t="s">
        <v>85</v>
      </c>
      <c r="AW191" s="14" t="s">
        <v>31</v>
      </c>
      <c r="AX191" s="14" t="s">
        <v>75</v>
      </c>
      <c r="AY191" s="240" t="s">
        <v>153</v>
      </c>
    </row>
    <row r="192" spans="2:51" s="14" customFormat="1" ht="12">
      <c r="B192" s="230"/>
      <c r="C192" s="231"/>
      <c r="D192" s="221" t="s">
        <v>162</v>
      </c>
      <c r="E192" s="232" t="s">
        <v>1</v>
      </c>
      <c r="F192" s="233" t="s">
        <v>1993</v>
      </c>
      <c r="G192" s="231"/>
      <c r="H192" s="234">
        <v>2.28</v>
      </c>
      <c r="I192" s="235"/>
      <c r="J192" s="231"/>
      <c r="K192" s="231"/>
      <c r="L192" s="236"/>
      <c r="M192" s="237"/>
      <c r="N192" s="238"/>
      <c r="O192" s="238"/>
      <c r="P192" s="238"/>
      <c r="Q192" s="238"/>
      <c r="R192" s="238"/>
      <c r="S192" s="238"/>
      <c r="T192" s="239"/>
      <c r="AT192" s="240" t="s">
        <v>162</v>
      </c>
      <c r="AU192" s="240" t="s">
        <v>85</v>
      </c>
      <c r="AV192" s="14" t="s">
        <v>85</v>
      </c>
      <c r="AW192" s="14" t="s">
        <v>31</v>
      </c>
      <c r="AX192" s="14" t="s">
        <v>75</v>
      </c>
      <c r="AY192" s="240" t="s">
        <v>153</v>
      </c>
    </row>
    <row r="193" spans="2:51" s="14" customFormat="1" ht="12">
      <c r="B193" s="230"/>
      <c r="C193" s="231"/>
      <c r="D193" s="221" t="s">
        <v>162</v>
      </c>
      <c r="E193" s="232" t="s">
        <v>1</v>
      </c>
      <c r="F193" s="233" t="s">
        <v>1994</v>
      </c>
      <c r="G193" s="231"/>
      <c r="H193" s="234">
        <v>0.287</v>
      </c>
      <c r="I193" s="235"/>
      <c r="J193" s="231"/>
      <c r="K193" s="231"/>
      <c r="L193" s="236"/>
      <c r="M193" s="237"/>
      <c r="N193" s="238"/>
      <c r="O193" s="238"/>
      <c r="P193" s="238"/>
      <c r="Q193" s="238"/>
      <c r="R193" s="238"/>
      <c r="S193" s="238"/>
      <c r="T193" s="239"/>
      <c r="AT193" s="240" t="s">
        <v>162</v>
      </c>
      <c r="AU193" s="240" t="s">
        <v>85</v>
      </c>
      <c r="AV193" s="14" t="s">
        <v>85</v>
      </c>
      <c r="AW193" s="14" t="s">
        <v>31</v>
      </c>
      <c r="AX193" s="14" t="s">
        <v>75</v>
      </c>
      <c r="AY193" s="240" t="s">
        <v>153</v>
      </c>
    </row>
    <row r="194" spans="2:51" s="14" customFormat="1" ht="12">
      <c r="B194" s="230"/>
      <c r="C194" s="231"/>
      <c r="D194" s="221" t="s">
        <v>162</v>
      </c>
      <c r="E194" s="232" t="s">
        <v>1</v>
      </c>
      <c r="F194" s="233" t="s">
        <v>1995</v>
      </c>
      <c r="G194" s="231"/>
      <c r="H194" s="234">
        <v>3.405</v>
      </c>
      <c r="I194" s="235"/>
      <c r="J194" s="231"/>
      <c r="K194" s="231"/>
      <c r="L194" s="236"/>
      <c r="M194" s="237"/>
      <c r="N194" s="238"/>
      <c r="O194" s="238"/>
      <c r="P194" s="238"/>
      <c r="Q194" s="238"/>
      <c r="R194" s="238"/>
      <c r="S194" s="238"/>
      <c r="T194" s="239"/>
      <c r="AT194" s="240" t="s">
        <v>162</v>
      </c>
      <c r="AU194" s="240" t="s">
        <v>85</v>
      </c>
      <c r="AV194" s="14" t="s">
        <v>85</v>
      </c>
      <c r="AW194" s="14" t="s">
        <v>31</v>
      </c>
      <c r="AX194" s="14" t="s">
        <v>75</v>
      </c>
      <c r="AY194" s="240" t="s">
        <v>153</v>
      </c>
    </row>
    <row r="195" spans="2:51" s="15" customFormat="1" ht="12">
      <c r="B195" s="241"/>
      <c r="C195" s="242"/>
      <c r="D195" s="221" t="s">
        <v>162</v>
      </c>
      <c r="E195" s="243" t="s">
        <v>1</v>
      </c>
      <c r="F195" s="244" t="s">
        <v>169</v>
      </c>
      <c r="G195" s="242"/>
      <c r="H195" s="245">
        <v>8.652</v>
      </c>
      <c r="I195" s="246"/>
      <c r="J195" s="242"/>
      <c r="K195" s="242"/>
      <c r="L195" s="247"/>
      <c r="M195" s="248"/>
      <c r="N195" s="249"/>
      <c r="O195" s="249"/>
      <c r="P195" s="249"/>
      <c r="Q195" s="249"/>
      <c r="R195" s="249"/>
      <c r="S195" s="249"/>
      <c r="T195" s="250"/>
      <c r="AT195" s="251" t="s">
        <v>162</v>
      </c>
      <c r="AU195" s="251" t="s">
        <v>85</v>
      </c>
      <c r="AV195" s="15" t="s">
        <v>160</v>
      </c>
      <c r="AW195" s="15" t="s">
        <v>31</v>
      </c>
      <c r="AX195" s="15" t="s">
        <v>83</v>
      </c>
      <c r="AY195" s="251" t="s">
        <v>153</v>
      </c>
    </row>
    <row r="196" spans="1:65" s="2" customFormat="1" ht="33" customHeight="1">
      <c r="A196" s="35"/>
      <c r="B196" s="36"/>
      <c r="C196" s="205" t="s">
        <v>7</v>
      </c>
      <c r="D196" s="205" t="s">
        <v>156</v>
      </c>
      <c r="E196" s="206" t="s">
        <v>1347</v>
      </c>
      <c r="F196" s="207" t="s">
        <v>1348</v>
      </c>
      <c r="G196" s="208" t="s">
        <v>276</v>
      </c>
      <c r="H196" s="209">
        <v>26.8</v>
      </c>
      <c r="I196" s="210"/>
      <c r="J196" s="211">
        <f>ROUND(I196*H196,2)</f>
        <v>0</v>
      </c>
      <c r="K196" s="212"/>
      <c r="L196" s="40"/>
      <c r="M196" s="213" t="s">
        <v>1</v>
      </c>
      <c r="N196" s="214" t="s">
        <v>40</v>
      </c>
      <c r="O196" s="72"/>
      <c r="P196" s="215">
        <f>O196*H196</f>
        <v>0</v>
      </c>
      <c r="Q196" s="215">
        <v>0.0006</v>
      </c>
      <c r="R196" s="215">
        <f>Q196*H196</f>
        <v>0.01608</v>
      </c>
      <c r="S196" s="215">
        <v>0</v>
      </c>
      <c r="T196" s="216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17" t="s">
        <v>303</v>
      </c>
      <c r="AT196" s="217" t="s">
        <v>156</v>
      </c>
      <c r="AU196" s="217" t="s">
        <v>85</v>
      </c>
      <c r="AY196" s="18" t="s">
        <v>153</v>
      </c>
      <c r="BE196" s="218">
        <f>IF(N196="základní",J196,0)</f>
        <v>0</v>
      </c>
      <c r="BF196" s="218">
        <f>IF(N196="snížená",J196,0)</f>
        <v>0</v>
      </c>
      <c r="BG196" s="218">
        <f>IF(N196="zákl. přenesená",J196,0)</f>
        <v>0</v>
      </c>
      <c r="BH196" s="218">
        <f>IF(N196="sníž. přenesená",J196,0)</f>
        <v>0</v>
      </c>
      <c r="BI196" s="218">
        <f>IF(N196="nulová",J196,0)</f>
        <v>0</v>
      </c>
      <c r="BJ196" s="18" t="s">
        <v>83</v>
      </c>
      <c r="BK196" s="218">
        <f>ROUND(I196*H196,2)</f>
        <v>0</v>
      </c>
      <c r="BL196" s="18" t="s">
        <v>303</v>
      </c>
      <c r="BM196" s="217" t="s">
        <v>1996</v>
      </c>
    </row>
    <row r="197" spans="2:51" s="14" customFormat="1" ht="12">
      <c r="B197" s="230"/>
      <c r="C197" s="231"/>
      <c r="D197" s="221" t="s">
        <v>162</v>
      </c>
      <c r="E197" s="232" t="s">
        <v>1</v>
      </c>
      <c r="F197" s="233" t="s">
        <v>1997</v>
      </c>
      <c r="G197" s="231"/>
      <c r="H197" s="234">
        <v>26.8</v>
      </c>
      <c r="I197" s="235"/>
      <c r="J197" s="231"/>
      <c r="K197" s="231"/>
      <c r="L197" s="236"/>
      <c r="M197" s="237"/>
      <c r="N197" s="238"/>
      <c r="O197" s="238"/>
      <c r="P197" s="238"/>
      <c r="Q197" s="238"/>
      <c r="R197" s="238"/>
      <c r="S197" s="238"/>
      <c r="T197" s="239"/>
      <c r="AT197" s="240" t="s">
        <v>162</v>
      </c>
      <c r="AU197" s="240" t="s">
        <v>85</v>
      </c>
      <c r="AV197" s="14" t="s">
        <v>85</v>
      </c>
      <c r="AW197" s="14" t="s">
        <v>31</v>
      </c>
      <c r="AX197" s="14" t="s">
        <v>83</v>
      </c>
      <c r="AY197" s="240" t="s">
        <v>153</v>
      </c>
    </row>
    <row r="198" spans="1:65" s="2" customFormat="1" ht="33" customHeight="1">
      <c r="A198" s="35"/>
      <c r="B198" s="36"/>
      <c r="C198" s="205" t="s">
        <v>343</v>
      </c>
      <c r="D198" s="205" t="s">
        <v>156</v>
      </c>
      <c r="E198" s="206" t="s">
        <v>1353</v>
      </c>
      <c r="F198" s="207" t="s">
        <v>1354</v>
      </c>
      <c r="G198" s="208" t="s">
        <v>276</v>
      </c>
      <c r="H198" s="209">
        <v>22.8</v>
      </c>
      <c r="I198" s="210"/>
      <c r="J198" s="211">
        <f>ROUND(I198*H198,2)</f>
        <v>0</v>
      </c>
      <c r="K198" s="212"/>
      <c r="L198" s="40"/>
      <c r="M198" s="213" t="s">
        <v>1</v>
      </c>
      <c r="N198" s="214" t="s">
        <v>40</v>
      </c>
      <c r="O198" s="72"/>
      <c r="P198" s="215">
        <f>O198*H198</f>
        <v>0</v>
      </c>
      <c r="Q198" s="215">
        <v>0.0006</v>
      </c>
      <c r="R198" s="215">
        <f>Q198*H198</f>
        <v>0.01368</v>
      </c>
      <c r="S198" s="215">
        <v>0</v>
      </c>
      <c r="T198" s="216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17" t="s">
        <v>303</v>
      </c>
      <c r="AT198" s="217" t="s">
        <v>156</v>
      </c>
      <c r="AU198" s="217" t="s">
        <v>85</v>
      </c>
      <c r="AY198" s="18" t="s">
        <v>153</v>
      </c>
      <c r="BE198" s="218">
        <f>IF(N198="základní",J198,0)</f>
        <v>0</v>
      </c>
      <c r="BF198" s="218">
        <f>IF(N198="snížená",J198,0)</f>
        <v>0</v>
      </c>
      <c r="BG198" s="218">
        <f>IF(N198="zákl. přenesená",J198,0)</f>
        <v>0</v>
      </c>
      <c r="BH198" s="218">
        <f>IF(N198="sníž. přenesená",J198,0)</f>
        <v>0</v>
      </c>
      <c r="BI198" s="218">
        <f>IF(N198="nulová",J198,0)</f>
        <v>0</v>
      </c>
      <c r="BJ198" s="18" t="s">
        <v>83</v>
      </c>
      <c r="BK198" s="218">
        <f>ROUND(I198*H198,2)</f>
        <v>0</v>
      </c>
      <c r="BL198" s="18" t="s">
        <v>303</v>
      </c>
      <c r="BM198" s="217" t="s">
        <v>1998</v>
      </c>
    </row>
    <row r="199" spans="2:51" s="14" customFormat="1" ht="12">
      <c r="B199" s="230"/>
      <c r="C199" s="231"/>
      <c r="D199" s="221" t="s">
        <v>162</v>
      </c>
      <c r="E199" s="232" t="s">
        <v>1</v>
      </c>
      <c r="F199" s="233" t="s">
        <v>1999</v>
      </c>
      <c r="G199" s="231"/>
      <c r="H199" s="234">
        <v>22.8</v>
      </c>
      <c r="I199" s="235"/>
      <c r="J199" s="231"/>
      <c r="K199" s="231"/>
      <c r="L199" s="236"/>
      <c r="M199" s="237"/>
      <c r="N199" s="238"/>
      <c r="O199" s="238"/>
      <c r="P199" s="238"/>
      <c r="Q199" s="238"/>
      <c r="R199" s="238"/>
      <c r="S199" s="238"/>
      <c r="T199" s="239"/>
      <c r="AT199" s="240" t="s">
        <v>162</v>
      </c>
      <c r="AU199" s="240" t="s">
        <v>85</v>
      </c>
      <c r="AV199" s="14" t="s">
        <v>85</v>
      </c>
      <c r="AW199" s="14" t="s">
        <v>31</v>
      </c>
      <c r="AX199" s="14" t="s">
        <v>83</v>
      </c>
      <c r="AY199" s="240" t="s">
        <v>153</v>
      </c>
    </row>
    <row r="200" spans="1:65" s="2" customFormat="1" ht="33" customHeight="1">
      <c r="A200" s="35"/>
      <c r="B200" s="36"/>
      <c r="C200" s="205" t="s">
        <v>353</v>
      </c>
      <c r="D200" s="205" t="s">
        <v>156</v>
      </c>
      <c r="E200" s="206" t="s">
        <v>1358</v>
      </c>
      <c r="F200" s="207" t="s">
        <v>1359</v>
      </c>
      <c r="G200" s="208" t="s">
        <v>276</v>
      </c>
      <c r="H200" s="209">
        <v>4.1</v>
      </c>
      <c r="I200" s="210"/>
      <c r="J200" s="211">
        <f>ROUND(I200*H200,2)</f>
        <v>0</v>
      </c>
      <c r="K200" s="212"/>
      <c r="L200" s="40"/>
      <c r="M200" s="213" t="s">
        <v>1</v>
      </c>
      <c r="N200" s="214" t="s">
        <v>40</v>
      </c>
      <c r="O200" s="72"/>
      <c r="P200" s="215">
        <f>O200*H200</f>
        <v>0</v>
      </c>
      <c r="Q200" s="215">
        <v>0.00043</v>
      </c>
      <c r="R200" s="215">
        <f>Q200*H200</f>
        <v>0.0017629999999999998</v>
      </c>
      <c r="S200" s="215">
        <v>0</v>
      </c>
      <c r="T200" s="216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17" t="s">
        <v>303</v>
      </c>
      <c r="AT200" s="217" t="s">
        <v>156</v>
      </c>
      <c r="AU200" s="217" t="s">
        <v>85</v>
      </c>
      <c r="AY200" s="18" t="s">
        <v>153</v>
      </c>
      <c r="BE200" s="218">
        <f>IF(N200="základní",J200,0)</f>
        <v>0</v>
      </c>
      <c r="BF200" s="218">
        <f>IF(N200="snížená",J200,0)</f>
        <v>0</v>
      </c>
      <c r="BG200" s="218">
        <f>IF(N200="zákl. přenesená",J200,0)</f>
        <v>0</v>
      </c>
      <c r="BH200" s="218">
        <f>IF(N200="sníž. přenesená",J200,0)</f>
        <v>0</v>
      </c>
      <c r="BI200" s="218">
        <f>IF(N200="nulová",J200,0)</f>
        <v>0</v>
      </c>
      <c r="BJ200" s="18" t="s">
        <v>83</v>
      </c>
      <c r="BK200" s="218">
        <f>ROUND(I200*H200,2)</f>
        <v>0</v>
      </c>
      <c r="BL200" s="18" t="s">
        <v>303</v>
      </c>
      <c r="BM200" s="217" t="s">
        <v>2000</v>
      </c>
    </row>
    <row r="201" spans="1:65" s="2" customFormat="1" ht="33" customHeight="1">
      <c r="A201" s="35"/>
      <c r="B201" s="36"/>
      <c r="C201" s="205" t="s">
        <v>358</v>
      </c>
      <c r="D201" s="205" t="s">
        <v>156</v>
      </c>
      <c r="E201" s="206" t="s">
        <v>1362</v>
      </c>
      <c r="F201" s="207" t="s">
        <v>1363</v>
      </c>
      <c r="G201" s="208" t="s">
        <v>276</v>
      </c>
      <c r="H201" s="209">
        <v>22.7</v>
      </c>
      <c r="I201" s="210"/>
      <c r="J201" s="211">
        <f>ROUND(I201*H201,2)</f>
        <v>0</v>
      </c>
      <c r="K201" s="212"/>
      <c r="L201" s="40"/>
      <c r="M201" s="213" t="s">
        <v>1</v>
      </c>
      <c r="N201" s="214" t="s">
        <v>40</v>
      </c>
      <c r="O201" s="72"/>
      <c r="P201" s="215">
        <f>O201*H201</f>
        <v>0</v>
      </c>
      <c r="Q201" s="215">
        <v>0.0015</v>
      </c>
      <c r="R201" s="215">
        <f>Q201*H201</f>
        <v>0.03405</v>
      </c>
      <c r="S201" s="215">
        <v>0</v>
      </c>
      <c r="T201" s="216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17" t="s">
        <v>303</v>
      </c>
      <c r="AT201" s="217" t="s">
        <v>156</v>
      </c>
      <c r="AU201" s="217" t="s">
        <v>85</v>
      </c>
      <c r="AY201" s="18" t="s">
        <v>153</v>
      </c>
      <c r="BE201" s="218">
        <f>IF(N201="základní",J201,0)</f>
        <v>0</v>
      </c>
      <c r="BF201" s="218">
        <f>IF(N201="snížená",J201,0)</f>
        <v>0</v>
      </c>
      <c r="BG201" s="218">
        <f>IF(N201="zákl. přenesená",J201,0)</f>
        <v>0</v>
      </c>
      <c r="BH201" s="218">
        <f>IF(N201="sníž. přenesená",J201,0)</f>
        <v>0</v>
      </c>
      <c r="BI201" s="218">
        <f>IF(N201="nulová",J201,0)</f>
        <v>0</v>
      </c>
      <c r="BJ201" s="18" t="s">
        <v>83</v>
      </c>
      <c r="BK201" s="218">
        <f>ROUND(I201*H201,2)</f>
        <v>0</v>
      </c>
      <c r="BL201" s="18" t="s">
        <v>303</v>
      </c>
      <c r="BM201" s="217" t="s">
        <v>2001</v>
      </c>
    </row>
    <row r="202" spans="2:51" s="14" customFormat="1" ht="12">
      <c r="B202" s="230"/>
      <c r="C202" s="231"/>
      <c r="D202" s="221" t="s">
        <v>162</v>
      </c>
      <c r="E202" s="232" t="s">
        <v>1</v>
      </c>
      <c r="F202" s="233" t="s">
        <v>2002</v>
      </c>
      <c r="G202" s="231"/>
      <c r="H202" s="234">
        <v>22.7</v>
      </c>
      <c r="I202" s="235"/>
      <c r="J202" s="231"/>
      <c r="K202" s="231"/>
      <c r="L202" s="236"/>
      <c r="M202" s="237"/>
      <c r="N202" s="238"/>
      <c r="O202" s="238"/>
      <c r="P202" s="238"/>
      <c r="Q202" s="238"/>
      <c r="R202" s="238"/>
      <c r="S202" s="238"/>
      <c r="T202" s="239"/>
      <c r="AT202" s="240" t="s">
        <v>162</v>
      </c>
      <c r="AU202" s="240" t="s">
        <v>85</v>
      </c>
      <c r="AV202" s="14" t="s">
        <v>85</v>
      </c>
      <c r="AW202" s="14" t="s">
        <v>31</v>
      </c>
      <c r="AX202" s="14" t="s">
        <v>83</v>
      </c>
      <c r="AY202" s="240" t="s">
        <v>153</v>
      </c>
    </row>
    <row r="203" spans="1:65" s="2" customFormat="1" ht="21.75" customHeight="1">
      <c r="A203" s="35"/>
      <c r="B203" s="36"/>
      <c r="C203" s="205" t="s">
        <v>367</v>
      </c>
      <c r="D203" s="205" t="s">
        <v>156</v>
      </c>
      <c r="E203" s="206" t="s">
        <v>1373</v>
      </c>
      <c r="F203" s="207" t="s">
        <v>1374</v>
      </c>
      <c r="G203" s="208" t="s">
        <v>276</v>
      </c>
      <c r="H203" s="209">
        <v>4.1</v>
      </c>
      <c r="I203" s="210"/>
      <c r="J203" s="211">
        <f>ROUND(I203*H203,2)</f>
        <v>0</v>
      </c>
      <c r="K203" s="212"/>
      <c r="L203" s="40"/>
      <c r="M203" s="213" t="s">
        <v>1</v>
      </c>
      <c r="N203" s="214" t="s">
        <v>40</v>
      </c>
      <c r="O203" s="72"/>
      <c r="P203" s="215">
        <f>O203*H203</f>
        <v>0</v>
      </c>
      <c r="Q203" s="215">
        <v>0.00054</v>
      </c>
      <c r="R203" s="215">
        <f>Q203*H203</f>
        <v>0.002214</v>
      </c>
      <c r="S203" s="215">
        <v>0</v>
      </c>
      <c r="T203" s="216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17" t="s">
        <v>303</v>
      </c>
      <c r="AT203" s="217" t="s">
        <v>156</v>
      </c>
      <c r="AU203" s="217" t="s">
        <v>85</v>
      </c>
      <c r="AY203" s="18" t="s">
        <v>153</v>
      </c>
      <c r="BE203" s="218">
        <f>IF(N203="základní",J203,0)</f>
        <v>0</v>
      </c>
      <c r="BF203" s="218">
        <f>IF(N203="snížená",J203,0)</f>
        <v>0</v>
      </c>
      <c r="BG203" s="218">
        <f>IF(N203="zákl. přenesená",J203,0)</f>
        <v>0</v>
      </c>
      <c r="BH203" s="218">
        <f>IF(N203="sníž. přenesená",J203,0)</f>
        <v>0</v>
      </c>
      <c r="BI203" s="218">
        <f>IF(N203="nulová",J203,0)</f>
        <v>0</v>
      </c>
      <c r="BJ203" s="18" t="s">
        <v>83</v>
      </c>
      <c r="BK203" s="218">
        <f>ROUND(I203*H203,2)</f>
        <v>0</v>
      </c>
      <c r="BL203" s="18" t="s">
        <v>303</v>
      </c>
      <c r="BM203" s="217" t="s">
        <v>2003</v>
      </c>
    </row>
    <row r="204" spans="1:65" s="2" customFormat="1" ht="21.75" customHeight="1">
      <c r="A204" s="35"/>
      <c r="B204" s="36"/>
      <c r="C204" s="205" t="s">
        <v>372</v>
      </c>
      <c r="D204" s="205" t="s">
        <v>156</v>
      </c>
      <c r="E204" s="206" t="s">
        <v>1376</v>
      </c>
      <c r="F204" s="207" t="s">
        <v>1377</v>
      </c>
      <c r="G204" s="208" t="s">
        <v>187</v>
      </c>
      <c r="H204" s="209">
        <v>36.878</v>
      </c>
      <c r="I204" s="210"/>
      <c r="J204" s="211">
        <f>ROUND(I204*H204,2)</f>
        <v>0</v>
      </c>
      <c r="K204" s="212"/>
      <c r="L204" s="40"/>
      <c r="M204" s="213" t="s">
        <v>1</v>
      </c>
      <c r="N204" s="214" t="s">
        <v>40</v>
      </c>
      <c r="O204" s="72"/>
      <c r="P204" s="215">
        <f>O204*H204</f>
        <v>0</v>
      </c>
      <c r="Q204" s="215">
        <v>0</v>
      </c>
      <c r="R204" s="215">
        <f>Q204*H204</f>
        <v>0</v>
      </c>
      <c r="S204" s="215">
        <v>0</v>
      </c>
      <c r="T204" s="216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17" t="s">
        <v>303</v>
      </c>
      <c r="AT204" s="217" t="s">
        <v>156</v>
      </c>
      <c r="AU204" s="217" t="s">
        <v>85</v>
      </c>
      <c r="AY204" s="18" t="s">
        <v>153</v>
      </c>
      <c r="BE204" s="218">
        <f>IF(N204="základní",J204,0)</f>
        <v>0</v>
      </c>
      <c r="BF204" s="218">
        <f>IF(N204="snížená",J204,0)</f>
        <v>0</v>
      </c>
      <c r="BG204" s="218">
        <f>IF(N204="zákl. přenesená",J204,0)</f>
        <v>0</v>
      </c>
      <c r="BH204" s="218">
        <f>IF(N204="sníž. přenesená",J204,0)</f>
        <v>0</v>
      </c>
      <c r="BI204" s="218">
        <f>IF(N204="nulová",J204,0)</f>
        <v>0</v>
      </c>
      <c r="BJ204" s="18" t="s">
        <v>83</v>
      </c>
      <c r="BK204" s="218">
        <f>ROUND(I204*H204,2)</f>
        <v>0</v>
      </c>
      <c r="BL204" s="18" t="s">
        <v>303</v>
      </c>
      <c r="BM204" s="217" t="s">
        <v>2004</v>
      </c>
    </row>
    <row r="205" spans="1:65" s="2" customFormat="1" ht="16.5" customHeight="1">
      <c r="A205" s="35"/>
      <c r="B205" s="36"/>
      <c r="C205" s="263" t="s">
        <v>389</v>
      </c>
      <c r="D205" s="263" t="s">
        <v>304</v>
      </c>
      <c r="E205" s="264" t="s">
        <v>1379</v>
      </c>
      <c r="F205" s="265" t="s">
        <v>1380</v>
      </c>
      <c r="G205" s="266" t="s">
        <v>187</v>
      </c>
      <c r="H205" s="267">
        <v>44.254</v>
      </c>
      <c r="I205" s="268"/>
      <c r="J205" s="269">
        <f>ROUND(I205*H205,2)</f>
        <v>0</v>
      </c>
      <c r="K205" s="270"/>
      <c r="L205" s="271"/>
      <c r="M205" s="272" t="s">
        <v>1</v>
      </c>
      <c r="N205" s="273" t="s">
        <v>40</v>
      </c>
      <c r="O205" s="72"/>
      <c r="P205" s="215">
        <f>O205*H205</f>
        <v>0</v>
      </c>
      <c r="Q205" s="215">
        <v>0.0003</v>
      </c>
      <c r="R205" s="215">
        <f>Q205*H205</f>
        <v>0.013276199999999998</v>
      </c>
      <c r="S205" s="215">
        <v>0</v>
      </c>
      <c r="T205" s="216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17" t="s">
        <v>441</v>
      </c>
      <c r="AT205" s="217" t="s">
        <v>304</v>
      </c>
      <c r="AU205" s="217" t="s">
        <v>85</v>
      </c>
      <c r="AY205" s="18" t="s">
        <v>153</v>
      </c>
      <c r="BE205" s="218">
        <f>IF(N205="základní",J205,0)</f>
        <v>0</v>
      </c>
      <c r="BF205" s="218">
        <f>IF(N205="snížená",J205,0)</f>
        <v>0</v>
      </c>
      <c r="BG205" s="218">
        <f>IF(N205="zákl. přenesená",J205,0)</f>
        <v>0</v>
      </c>
      <c r="BH205" s="218">
        <f>IF(N205="sníž. přenesená",J205,0)</f>
        <v>0</v>
      </c>
      <c r="BI205" s="218">
        <f>IF(N205="nulová",J205,0)</f>
        <v>0</v>
      </c>
      <c r="BJ205" s="18" t="s">
        <v>83</v>
      </c>
      <c r="BK205" s="218">
        <f>ROUND(I205*H205,2)</f>
        <v>0</v>
      </c>
      <c r="BL205" s="18" t="s">
        <v>303</v>
      </c>
      <c r="BM205" s="217" t="s">
        <v>2005</v>
      </c>
    </row>
    <row r="206" spans="2:51" s="14" customFormat="1" ht="12">
      <c r="B206" s="230"/>
      <c r="C206" s="231"/>
      <c r="D206" s="221" t="s">
        <v>162</v>
      </c>
      <c r="E206" s="231"/>
      <c r="F206" s="233" t="s">
        <v>2006</v>
      </c>
      <c r="G206" s="231"/>
      <c r="H206" s="234">
        <v>44.254</v>
      </c>
      <c r="I206" s="235"/>
      <c r="J206" s="231"/>
      <c r="K206" s="231"/>
      <c r="L206" s="236"/>
      <c r="M206" s="237"/>
      <c r="N206" s="238"/>
      <c r="O206" s="238"/>
      <c r="P206" s="238"/>
      <c r="Q206" s="238"/>
      <c r="R206" s="238"/>
      <c r="S206" s="238"/>
      <c r="T206" s="239"/>
      <c r="AT206" s="240" t="s">
        <v>162</v>
      </c>
      <c r="AU206" s="240" t="s">
        <v>85</v>
      </c>
      <c r="AV206" s="14" t="s">
        <v>85</v>
      </c>
      <c r="AW206" s="14" t="s">
        <v>4</v>
      </c>
      <c r="AX206" s="14" t="s">
        <v>83</v>
      </c>
      <c r="AY206" s="240" t="s">
        <v>153</v>
      </c>
    </row>
    <row r="207" spans="1:65" s="2" customFormat="1" ht="44.25" customHeight="1">
      <c r="A207" s="35"/>
      <c r="B207" s="36"/>
      <c r="C207" s="205" t="s">
        <v>394</v>
      </c>
      <c r="D207" s="205" t="s">
        <v>156</v>
      </c>
      <c r="E207" s="206" t="s">
        <v>2007</v>
      </c>
      <c r="F207" s="207" t="s">
        <v>2008</v>
      </c>
      <c r="G207" s="208" t="s">
        <v>187</v>
      </c>
      <c r="H207" s="209">
        <v>36.878</v>
      </c>
      <c r="I207" s="210"/>
      <c r="J207" s="211">
        <f>ROUND(I207*H207,2)</f>
        <v>0</v>
      </c>
      <c r="K207" s="212"/>
      <c r="L207" s="40"/>
      <c r="M207" s="213" t="s">
        <v>1</v>
      </c>
      <c r="N207" s="214" t="s">
        <v>40</v>
      </c>
      <c r="O207" s="72"/>
      <c r="P207" s="215">
        <f>O207*H207</f>
        <v>0</v>
      </c>
      <c r="Q207" s="215">
        <v>0.0001</v>
      </c>
      <c r="R207" s="215">
        <f>Q207*H207</f>
        <v>0.0036878</v>
      </c>
      <c r="S207" s="215">
        <v>0</v>
      </c>
      <c r="T207" s="216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17" t="s">
        <v>303</v>
      </c>
      <c r="AT207" s="217" t="s">
        <v>156</v>
      </c>
      <c r="AU207" s="217" t="s">
        <v>85</v>
      </c>
      <c r="AY207" s="18" t="s">
        <v>153</v>
      </c>
      <c r="BE207" s="218">
        <f>IF(N207="základní",J207,0)</f>
        <v>0</v>
      </c>
      <c r="BF207" s="218">
        <f>IF(N207="snížená",J207,0)</f>
        <v>0</v>
      </c>
      <c r="BG207" s="218">
        <f>IF(N207="zákl. přenesená",J207,0)</f>
        <v>0</v>
      </c>
      <c r="BH207" s="218">
        <f>IF(N207="sníž. přenesená",J207,0)</f>
        <v>0</v>
      </c>
      <c r="BI207" s="218">
        <f>IF(N207="nulová",J207,0)</f>
        <v>0</v>
      </c>
      <c r="BJ207" s="18" t="s">
        <v>83</v>
      </c>
      <c r="BK207" s="218">
        <f>ROUND(I207*H207,2)</f>
        <v>0</v>
      </c>
      <c r="BL207" s="18" t="s">
        <v>303</v>
      </c>
      <c r="BM207" s="217" t="s">
        <v>2009</v>
      </c>
    </row>
    <row r="208" spans="2:51" s="14" customFormat="1" ht="12">
      <c r="B208" s="230"/>
      <c r="C208" s="231"/>
      <c r="D208" s="221" t="s">
        <v>162</v>
      </c>
      <c r="E208" s="232" t="s">
        <v>1</v>
      </c>
      <c r="F208" s="233" t="s">
        <v>1990</v>
      </c>
      <c r="G208" s="231"/>
      <c r="H208" s="234">
        <v>31.518</v>
      </c>
      <c r="I208" s="235"/>
      <c r="J208" s="231"/>
      <c r="K208" s="231"/>
      <c r="L208" s="236"/>
      <c r="M208" s="237"/>
      <c r="N208" s="238"/>
      <c r="O208" s="238"/>
      <c r="P208" s="238"/>
      <c r="Q208" s="238"/>
      <c r="R208" s="238"/>
      <c r="S208" s="238"/>
      <c r="T208" s="239"/>
      <c r="AT208" s="240" t="s">
        <v>162</v>
      </c>
      <c r="AU208" s="240" t="s">
        <v>85</v>
      </c>
      <c r="AV208" s="14" t="s">
        <v>85</v>
      </c>
      <c r="AW208" s="14" t="s">
        <v>31</v>
      </c>
      <c r="AX208" s="14" t="s">
        <v>75</v>
      </c>
      <c r="AY208" s="240" t="s">
        <v>153</v>
      </c>
    </row>
    <row r="209" spans="2:51" s="14" customFormat="1" ht="12">
      <c r="B209" s="230"/>
      <c r="C209" s="231"/>
      <c r="D209" s="221" t="s">
        <v>162</v>
      </c>
      <c r="E209" s="232" t="s">
        <v>1</v>
      </c>
      <c r="F209" s="233" t="s">
        <v>2010</v>
      </c>
      <c r="G209" s="231"/>
      <c r="H209" s="234">
        <v>5.36</v>
      </c>
      <c r="I209" s="235"/>
      <c r="J209" s="231"/>
      <c r="K209" s="231"/>
      <c r="L209" s="236"/>
      <c r="M209" s="237"/>
      <c r="N209" s="238"/>
      <c r="O209" s="238"/>
      <c r="P209" s="238"/>
      <c r="Q209" s="238"/>
      <c r="R209" s="238"/>
      <c r="S209" s="238"/>
      <c r="T209" s="239"/>
      <c r="AT209" s="240" t="s">
        <v>162</v>
      </c>
      <c r="AU209" s="240" t="s">
        <v>85</v>
      </c>
      <c r="AV209" s="14" t="s">
        <v>85</v>
      </c>
      <c r="AW209" s="14" t="s">
        <v>31</v>
      </c>
      <c r="AX209" s="14" t="s">
        <v>75</v>
      </c>
      <c r="AY209" s="240" t="s">
        <v>153</v>
      </c>
    </row>
    <row r="210" spans="2:51" s="15" customFormat="1" ht="12">
      <c r="B210" s="241"/>
      <c r="C210" s="242"/>
      <c r="D210" s="221" t="s">
        <v>162</v>
      </c>
      <c r="E210" s="243" t="s">
        <v>1</v>
      </c>
      <c r="F210" s="244" t="s">
        <v>169</v>
      </c>
      <c r="G210" s="242"/>
      <c r="H210" s="245">
        <v>36.878</v>
      </c>
      <c r="I210" s="246"/>
      <c r="J210" s="242"/>
      <c r="K210" s="242"/>
      <c r="L210" s="247"/>
      <c r="M210" s="248"/>
      <c r="N210" s="249"/>
      <c r="O210" s="249"/>
      <c r="P210" s="249"/>
      <c r="Q210" s="249"/>
      <c r="R210" s="249"/>
      <c r="S210" s="249"/>
      <c r="T210" s="250"/>
      <c r="AT210" s="251" t="s">
        <v>162</v>
      </c>
      <c r="AU210" s="251" t="s">
        <v>85</v>
      </c>
      <c r="AV210" s="15" t="s">
        <v>160</v>
      </c>
      <c r="AW210" s="15" t="s">
        <v>31</v>
      </c>
      <c r="AX210" s="15" t="s">
        <v>83</v>
      </c>
      <c r="AY210" s="251" t="s">
        <v>153</v>
      </c>
    </row>
    <row r="211" spans="1:65" s="2" customFormat="1" ht="21.75" customHeight="1">
      <c r="A211" s="35"/>
      <c r="B211" s="36"/>
      <c r="C211" s="263" t="s">
        <v>425</v>
      </c>
      <c r="D211" s="263" t="s">
        <v>304</v>
      </c>
      <c r="E211" s="264" t="s">
        <v>1393</v>
      </c>
      <c r="F211" s="265" t="s">
        <v>1394</v>
      </c>
      <c r="G211" s="266" t="s">
        <v>187</v>
      </c>
      <c r="H211" s="267">
        <v>46.098</v>
      </c>
      <c r="I211" s="268"/>
      <c r="J211" s="269">
        <f>ROUND(I211*H211,2)</f>
        <v>0</v>
      </c>
      <c r="K211" s="270"/>
      <c r="L211" s="271"/>
      <c r="M211" s="272" t="s">
        <v>1</v>
      </c>
      <c r="N211" s="273" t="s">
        <v>40</v>
      </c>
      <c r="O211" s="72"/>
      <c r="P211" s="215">
        <f>O211*H211</f>
        <v>0</v>
      </c>
      <c r="Q211" s="215">
        <v>0.0022</v>
      </c>
      <c r="R211" s="215">
        <f>Q211*H211</f>
        <v>0.10141560000000001</v>
      </c>
      <c r="S211" s="215">
        <v>0</v>
      </c>
      <c r="T211" s="216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17" t="s">
        <v>441</v>
      </c>
      <c r="AT211" s="217" t="s">
        <v>304</v>
      </c>
      <c r="AU211" s="217" t="s">
        <v>85</v>
      </c>
      <c r="AY211" s="18" t="s">
        <v>153</v>
      </c>
      <c r="BE211" s="218">
        <f>IF(N211="základní",J211,0)</f>
        <v>0</v>
      </c>
      <c r="BF211" s="218">
        <f>IF(N211="snížená",J211,0)</f>
        <v>0</v>
      </c>
      <c r="BG211" s="218">
        <f>IF(N211="zákl. přenesená",J211,0)</f>
        <v>0</v>
      </c>
      <c r="BH211" s="218">
        <f>IF(N211="sníž. přenesená",J211,0)</f>
        <v>0</v>
      </c>
      <c r="BI211" s="218">
        <f>IF(N211="nulová",J211,0)</f>
        <v>0</v>
      </c>
      <c r="BJ211" s="18" t="s">
        <v>83</v>
      </c>
      <c r="BK211" s="218">
        <f>ROUND(I211*H211,2)</f>
        <v>0</v>
      </c>
      <c r="BL211" s="18" t="s">
        <v>303</v>
      </c>
      <c r="BM211" s="217" t="s">
        <v>2011</v>
      </c>
    </row>
    <row r="212" spans="2:51" s="14" customFormat="1" ht="12">
      <c r="B212" s="230"/>
      <c r="C212" s="231"/>
      <c r="D212" s="221" t="s">
        <v>162</v>
      </c>
      <c r="E212" s="231"/>
      <c r="F212" s="233" t="s">
        <v>2012</v>
      </c>
      <c r="G212" s="231"/>
      <c r="H212" s="234">
        <v>46.098</v>
      </c>
      <c r="I212" s="235"/>
      <c r="J212" s="231"/>
      <c r="K212" s="231"/>
      <c r="L212" s="236"/>
      <c r="M212" s="237"/>
      <c r="N212" s="238"/>
      <c r="O212" s="238"/>
      <c r="P212" s="238"/>
      <c r="Q212" s="238"/>
      <c r="R212" s="238"/>
      <c r="S212" s="238"/>
      <c r="T212" s="239"/>
      <c r="AT212" s="240" t="s">
        <v>162</v>
      </c>
      <c r="AU212" s="240" t="s">
        <v>85</v>
      </c>
      <c r="AV212" s="14" t="s">
        <v>85</v>
      </c>
      <c r="AW212" s="14" t="s">
        <v>4</v>
      </c>
      <c r="AX212" s="14" t="s">
        <v>83</v>
      </c>
      <c r="AY212" s="240" t="s">
        <v>153</v>
      </c>
    </row>
    <row r="213" spans="1:65" s="2" customFormat="1" ht="21.75" customHeight="1">
      <c r="A213" s="35"/>
      <c r="B213" s="36"/>
      <c r="C213" s="205" t="s">
        <v>430</v>
      </c>
      <c r="D213" s="205" t="s">
        <v>156</v>
      </c>
      <c r="E213" s="206" t="s">
        <v>2013</v>
      </c>
      <c r="F213" s="207" t="s">
        <v>2014</v>
      </c>
      <c r="G213" s="208" t="s">
        <v>187</v>
      </c>
      <c r="H213" s="209">
        <v>31.518</v>
      </c>
      <c r="I213" s="210"/>
      <c r="J213" s="211">
        <f>ROUND(I213*H213,2)</f>
        <v>0</v>
      </c>
      <c r="K213" s="212"/>
      <c r="L213" s="40"/>
      <c r="M213" s="213" t="s">
        <v>1</v>
      </c>
      <c r="N213" s="214" t="s">
        <v>40</v>
      </c>
      <c r="O213" s="72"/>
      <c r="P213" s="215">
        <f>O213*H213</f>
        <v>0</v>
      </c>
      <c r="Q213" s="215">
        <v>0</v>
      </c>
      <c r="R213" s="215">
        <f>Q213*H213</f>
        <v>0</v>
      </c>
      <c r="S213" s="215">
        <v>0</v>
      </c>
      <c r="T213" s="216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17" t="s">
        <v>160</v>
      </c>
      <c r="AT213" s="217" t="s">
        <v>156</v>
      </c>
      <c r="AU213" s="217" t="s">
        <v>85</v>
      </c>
      <c r="AY213" s="18" t="s">
        <v>153</v>
      </c>
      <c r="BE213" s="218">
        <f>IF(N213="základní",J213,0)</f>
        <v>0</v>
      </c>
      <c r="BF213" s="218">
        <f>IF(N213="snížená",J213,0)</f>
        <v>0</v>
      </c>
      <c r="BG213" s="218">
        <f>IF(N213="zákl. přenesená",J213,0)</f>
        <v>0</v>
      </c>
      <c r="BH213" s="218">
        <f>IF(N213="sníž. přenesená",J213,0)</f>
        <v>0</v>
      </c>
      <c r="BI213" s="218">
        <f>IF(N213="nulová",J213,0)</f>
        <v>0</v>
      </c>
      <c r="BJ213" s="18" t="s">
        <v>83</v>
      </c>
      <c r="BK213" s="218">
        <f>ROUND(I213*H213,2)</f>
        <v>0</v>
      </c>
      <c r="BL213" s="18" t="s">
        <v>160</v>
      </c>
      <c r="BM213" s="217" t="s">
        <v>2015</v>
      </c>
    </row>
    <row r="214" spans="2:51" s="14" customFormat="1" ht="12">
      <c r="B214" s="230"/>
      <c r="C214" s="231"/>
      <c r="D214" s="221" t="s">
        <v>162</v>
      </c>
      <c r="E214" s="232" t="s">
        <v>1</v>
      </c>
      <c r="F214" s="233" t="s">
        <v>1990</v>
      </c>
      <c r="G214" s="231"/>
      <c r="H214" s="234">
        <v>31.518</v>
      </c>
      <c r="I214" s="235"/>
      <c r="J214" s="231"/>
      <c r="K214" s="231"/>
      <c r="L214" s="236"/>
      <c r="M214" s="237"/>
      <c r="N214" s="238"/>
      <c r="O214" s="238"/>
      <c r="P214" s="238"/>
      <c r="Q214" s="238"/>
      <c r="R214" s="238"/>
      <c r="S214" s="238"/>
      <c r="T214" s="239"/>
      <c r="AT214" s="240" t="s">
        <v>162</v>
      </c>
      <c r="AU214" s="240" t="s">
        <v>85</v>
      </c>
      <c r="AV214" s="14" t="s">
        <v>85</v>
      </c>
      <c r="AW214" s="14" t="s">
        <v>31</v>
      </c>
      <c r="AX214" s="14" t="s">
        <v>83</v>
      </c>
      <c r="AY214" s="240" t="s">
        <v>153</v>
      </c>
    </row>
    <row r="215" spans="1:65" s="2" customFormat="1" ht="16.5" customHeight="1">
      <c r="A215" s="35"/>
      <c r="B215" s="36"/>
      <c r="C215" s="263" t="s">
        <v>438</v>
      </c>
      <c r="D215" s="263" t="s">
        <v>304</v>
      </c>
      <c r="E215" s="264" t="s">
        <v>2016</v>
      </c>
      <c r="F215" s="265" t="s">
        <v>2017</v>
      </c>
      <c r="G215" s="266" t="s">
        <v>187</v>
      </c>
      <c r="H215" s="267">
        <v>37.822</v>
      </c>
      <c r="I215" s="268"/>
      <c r="J215" s="269">
        <f>ROUND(I215*H215,2)</f>
        <v>0</v>
      </c>
      <c r="K215" s="270"/>
      <c r="L215" s="271"/>
      <c r="M215" s="272" t="s">
        <v>1</v>
      </c>
      <c r="N215" s="273" t="s">
        <v>40</v>
      </c>
      <c r="O215" s="72"/>
      <c r="P215" s="215">
        <f>O215*H215</f>
        <v>0</v>
      </c>
      <c r="Q215" s="215">
        <v>0.0003</v>
      </c>
      <c r="R215" s="215">
        <f>Q215*H215</f>
        <v>0.0113466</v>
      </c>
      <c r="S215" s="215">
        <v>0</v>
      </c>
      <c r="T215" s="216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17" t="s">
        <v>221</v>
      </c>
      <c r="AT215" s="217" t="s">
        <v>304</v>
      </c>
      <c r="AU215" s="217" t="s">
        <v>85</v>
      </c>
      <c r="AY215" s="18" t="s">
        <v>153</v>
      </c>
      <c r="BE215" s="218">
        <f>IF(N215="základní",J215,0)</f>
        <v>0</v>
      </c>
      <c r="BF215" s="218">
        <f>IF(N215="snížená",J215,0)</f>
        <v>0</v>
      </c>
      <c r="BG215" s="218">
        <f>IF(N215="zákl. přenesená",J215,0)</f>
        <v>0</v>
      </c>
      <c r="BH215" s="218">
        <f>IF(N215="sníž. přenesená",J215,0)</f>
        <v>0</v>
      </c>
      <c r="BI215" s="218">
        <f>IF(N215="nulová",J215,0)</f>
        <v>0</v>
      </c>
      <c r="BJ215" s="18" t="s">
        <v>83</v>
      </c>
      <c r="BK215" s="218">
        <f>ROUND(I215*H215,2)</f>
        <v>0</v>
      </c>
      <c r="BL215" s="18" t="s">
        <v>160</v>
      </c>
      <c r="BM215" s="217" t="s">
        <v>2018</v>
      </c>
    </row>
    <row r="216" spans="2:51" s="14" customFormat="1" ht="12">
      <c r="B216" s="230"/>
      <c r="C216" s="231"/>
      <c r="D216" s="221" t="s">
        <v>162</v>
      </c>
      <c r="E216" s="231"/>
      <c r="F216" s="233" t="s">
        <v>2019</v>
      </c>
      <c r="G216" s="231"/>
      <c r="H216" s="234">
        <v>37.822</v>
      </c>
      <c r="I216" s="235"/>
      <c r="J216" s="231"/>
      <c r="K216" s="231"/>
      <c r="L216" s="236"/>
      <c r="M216" s="237"/>
      <c r="N216" s="238"/>
      <c r="O216" s="238"/>
      <c r="P216" s="238"/>
      <c r="Q216" s="238"/>
      <c r="R216" s="238"/>
      <c r="S216" s="238"/>
      <c r="T216" s="239"/>
      <c r="AT216" s="240" t="s">
        <v>162</v>
      </c>
      <c r="AU216" s="240" t="s">
        <v>85</v>
      </c>
      <c r="AV216" s="14" t="s">
        <v>85</v>
      </c>
      <c r="AW216" s="14" t="s">
        <v>4</v>
      </c>
      <c r="AX216" s="14" t="s">
        <v>83</v>
      </c>
      <c r="AY216" s="240" t="s">
        <v>153</v>
      </c>
    </row>
    <row r="217" spans="1:65" s="2" customFormat="1" ht="21.75" customHeight="1">
      <c r="A217" s="35"/>
      <c r="B217" s="36"/>
      <c r="C217" s="205" t="s">
        <v>441</v>
      </c>
      <c r="D217" s="205" t="s">
        <v>156</v>
      </c>
      <c r="E217" s="206" t="s">
        <v>2020</v>
      </c>
      <c r="F217" s="207" t="s">
        <v>2021</v>
      </c>
      <c r="G217" s="208" t="s">
        <v>187</v>
      </c>
      <c r="H217" s="209">
        <v>31.518</v>
      </c>
      <c r="I217" s="210"/>
      <c r="J217" s="211">
        <f>ROUND(I217*H217,2)</f>
        <v>0</v>
      </c>
      <c r="K217" s="212"/>
      <c r="L217" s="40"/>
      <c r="M217" s="213" t="s">
        <v>1</v>
      </c>
      <c r="N217" s="214" t="s">
        <v>40</v>
      </c>
      <c r="O217" s="72"/>
      <c r="P217" s="215">
        <f>O217*H217</f>
        <v>0</v>
      </c>
      <c r="Q217" s="215">
        <v>0</v>
      </c>
      <c r="R217" s="215">
        <f>Q217*H217</f>
        <v>0</v>
      </c>
      <c r="S217" s="215">
        <v>0</v>
      </c>
      <c r="T217" s="216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17" t="s">
        <v>303</v>
      </c>
      <c r="AT217" s="217" t="s">
        <v>156</v>
      </c>
      <c r="AU217" s="217" t="s">
        <v>85</v>
      </c>
      <c r="AY217" s="18" t="s">
        <v>153</v>
      </c>
      <c r="BE217" s="218">
        <f>IF(N217="základní",J217,0)</f>
        <v>0</v>
      </c>
      <c r="BF217" s="218">
        <f>IF(N217="snížená",J217,0)</f>
        <v>0</v>
      </c>
      <c r="BG217" s="218">
        <f>IF(N217="zákl. přenesená",J217,0)</f>
        <v>0</v>
      </c>
      <c r="BH217" s="218">
        <f>IF(N217="sníž. přenesená",J217,0)</f>
        <v>0</v>
      </c>
      <c r="BI217" s="218">
        <f>IF(N217="nulová",J217,0)</f>
        <v>0</v>
      </c>
      <c r="BJ217" s="18" t="s">
        <v>83</v>
      </c>
      <c r="BK217" s="218">
        <f>ROUND(I217*H217,2)</f>
        <v>0</v>
      </c>
      <c r="BL217" s="18" t="s">
        <v>303</v>
      </c>
      <c r="BM217" s="217" t="s">
        <v>2022</v>
      </c>
    </row>
    <row r="218" spans="1:65" s="2" customFormat="1" ht="33" customHeight="1">
      <c r="A218" s="35"/>
      <c r="B218" s="36"/>
      <c r="C218" s="263" t="s">
        <v>456</v>
      </c>
      <c r="D218" s="263" t="s">
        <v>304</v>
      </c>
      <c r="E218" s="264" t="s">
        <v>2023</v>
      </c>
      <c r="F218" s="265" t="s">
        <v>2024</v>
      </c>
      <c r="G218" s="266" t="s">
        <v>187</v>
      </c>
      <c r="H218" s="267">
        <v>37.822</v>
      </c>
      <c r="I218" s="268"/>
      <c r="J218" s="269">
        <f>ROUND(I218*H218,2)</f>
        <v>0</v>
      </c>
      <c r="K218" s="270"/>
      <c r="L218" s="271"/>
      <c r="M218" s="272" t="s">
        <v>1</v>
      </c>
      <c r="N218" s="273" t="s">
        <v>40</v>
      </c>
      <c r="O218" s="72"/>
      <c r="P218" s="215">
        <f>O218*H218</f>
        <v>0</v>
      </c>
      <c r="Q218" s="215">
        <v>0.0008</v>
      </c>
      <c r="R218" s="215">
        <f>Q218*H218</f>
        <v>0.030257600000000003</v>
      </c>
      <c r="S218" s="215">
        <v>0</v>
      </c>
      <c r="T218" s="216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17" t="s">
        <v>441</v>
      </c>
      <c r="AT218" s="217" t="s">
        <v>304</v>
      </c>
      <c r="AU218" s="217" t="s">
        <v>85</v>
      </c>
      <c r="AY218" s="18" t="s">
        <v>153</v>
      </c>
      <c r="BE218" s="218">
        <f>IF(N218="základní",J218,0)</f>
        <v>0</v>
      </c>
      <c r="BF218" s="218">
        <f>IF(N218="snížená",J218,0)</f>
        <v>0</v>
      </c>
      <c r="BG218" s="218">
        <f>IF(N218="zákl. přenesená",J218,0)</f>
        <v>0</v>
      </c>
      <c r="BH218" s="218">
        <f>IF(N218="sníž. přenesená",J218,0)</f>
        <v>0</v>
      </c>
      <c r="BI218" s="218">
        <f>IF(N218="nulová",J218,0)</f>
        <v>0</v>
      </c>
      <c r="BJ218" s="18" t="s">
        <v>83</v>
      </c>
      <c r="BK218" s="218">
        <f>ROUND(I218*H218,2)</f>
        <v>0</v>
      </c>
      <c r="BL218" s="18" t="s">
        <v>303</v>
      </c>
      <c r="BM218" s="217" t="s">
        <v>2025</v>
      </c>
    </row>
    <row r="219" spans="2:51" s="14" customFormat="1" ht="12">
      <c r="B219" s="230"/>
      <c r="C219" s="231"/>
      <c r="D219" s="221" t="s">
        <v>162</v>
      </c>
      <c r="E219" s="231"/>
      <c r="F219" s="233" t="s">
        <v>2019</v>
      </c>
      <c r="G219" s="231"/>
      <c r="H219" s="234">
        <v>37.822</v>
      </c>
      <c r="I219" s="235"/>
      <c r="J219" s="231"/>
      <c r="K219" s="231"/>
      <c r="L219" s="236"/>
      <c r="M219" s="237"/>
      <c r="N219" s="238"/>
      <c r="O219" s="238"/>
      <c r="P219" s="238"/>
      <c r="Q219" s="238"/>
      <c r="R219" s="238"/>
      <c r="S219" s="238"/>
      <c r="T219" s="239"/>
      <c r="AT219" s="240" t="s">
        <v>162</v>
      </c>
      <c r="AU219" s="240" t="s">
        <v>85</v>
      </c>
      <c r="AV219" s="14" t="s">
        <v>85</v>
      </c>
      <c r="AW219" s="14" t="s">
        <v>4</v>
      </c>
      <c r="AX219" s="14" t="s">
        <v>83</v>
      </c>
      <c r="AY219" s="240" t="s">
        <v>153</v>
      </c>
    </row>
    <row r="220" spans="1:65" s="2" customFormat="1" ht="21.75" customHeight="1">
      <c r="A220" s="35"/>
      <c r="B220" s="36"/>
      <c r="C220" s="205" t="s">
        <v>459</v>
      </c>
      <c r="D220" s="205" t="s">
        <v>156</v>
      </c>
      <c r="E220" s="206" t="s">
        <v>2026</v>
      </c>
      <c r="F220" s="207" t="s">
        <v>2027</v>
      </c>
      <c r="G220" s="208" t="s">
        <v>187</v>
      </c>
      <c r="H220" s="209">
        <v>31.518</v>
      </c>
      <c r="I220" s="210"/>
      <c r="J220" s="211">
        <f>ROUND(I220*H220,2)</f>
        <v>0</v>
      </c>
      <c r="K220" s="212"/>
      <c r="L220" s="40"/>
      <c r="M220" s="213" t="s">
        <v>1</v>
      </c>
      <c r="N220" s="214" t="s">
        <v>40</v>
      </c>
      <c r="O220" s="72"/>
      <c r="P220" s="215">
        <f>O220*H220</f>
        <v>0</v>
      </c>
      <c r="Q220" s="215">
        <v>0</v>
      </c>
      <c r="R220" s="215">
        <f>Q220*H220</f>
        <v>0</v>
      </c>
      <c r="S220" s="215">
        <v>0</v>
      </c>
      <c r="T220" s="216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17" t="s">
        <v>303</v>
      </c>
      <c r="AT220" s="217" t="s">
        <v>156</v>
      </c>
      <c r="AU220" s="217" t="s">
        <v>85</v>
      </c>
      <c r="AY220" s="18" t="s">
        <v>153</v>
      </c>
      <c r="BE220" s="218">
        <f>IF(N220="základní",J220,0)</f>
        <v>0</v>
      </c>
      <c r="BF220" s="218">
        <f>IF(N220="snížená",J220,0)</f>
        <v>0</v>
      </c>
      <c r="BG220" s="218">
        <f>IF(N220="zákl. přenesená",J220,0)</f>
        <v>0</v>
      </c>
      <c r="BH220" s="218">
        <f>IF(N220="sníž. přenesená",J220,0)</f>
        <v>0</v>
      </c>
      <c r="BI220" s="218">
        <f>IF(N220="nulová",J220,0)</f>
        <v>0</v>
      </c>
      <c r="BJ220" s="18" t="s">
        <v>83</v>
      </c>
      <c r="BK220" s="218">
        <f>ROUND(I220*H220,2)</f>
        <v>0</v>
      </c>
      <c r="BL220" s="18" t="s">
        <v>303</v>
      </c>
      <c r="BM220" s="217" t="s">
        <v>2028</v>
      </c>
    </row>
    <row r="221" spans="1:65" s="2" customFormat="1" ht="21.75" customHeight="1">
      <c r="A221" s="35"/>
      <c r="B221" s="36"/>
      <c r="C221" s="263" t="s">
        <v>472</v>
      </c>
      <c r="D221" s="263" t="s">
        <v>304</v>
      </c>
      <c r="E221" s="264" t="s">
        <v>2029</v>
      </c>
      <c r="F221" s="265" t="s">
        <v>2030</v>
      </c>
      <c r="G221" s="266" t="s">
        <v>187</v>
      </c>
      <c r="H221" s="267">
        <v>37.822</v>
      </c>
      <c r="I221" s="268"/>
      <c r="J221" s="269">
        <f>ROUND(I221*H221,2)</f>
        <v>0</v>
      </c>
      <c r="K221" s="270"/>
      <c r="L221" s="271"/>
      <c r="M221" s="272" t="s">
        <v>1</v>
      </c>
      <c r="N221" s="273" t="s">
        <v>40</v>
      </c>
      <c r="O221" s="72"/>
      <c r="P221" s="215">
        <f>O221*H221</f>
        <v>0</v>
      </c>
      <c r="Q221" s="215">
        <v>0.0002</v>
      </c>
      <c r="R221" s="215">
        <f>Q221*H221</f>
        <v>0.007564400000000001</v>
      </c>
      <c r="S221" s="215">
        <v>0</v>
      </c>
      <c r="T221" s="216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17" t="s">
        <v>441</v>
      </c>
      <c r="AT221" s="217" t="s">
        <v>304</v>
      </c>
      <c r="AU221" s="217" t="s">
        <v>85</v>
      </c>
      <c r="AY221" s="18" t="s">
        <v>153</v>
      </c>
      <c r="BE221" s="218">
        <f>IF(N221="základní",J221,0)</f>
        <v>0</v>
      </c>
      <c r="BF221" s="218">
        <f>IF(N221="snížená",J221,0)</f>
        <v>0</v>
      </c>
      <c r="BG221" s="218">
        <f>IF(N221="zákl. přenesená",J221,0)</f>
        <v>0</v>
      </c>
      <c r="BH221" s="218">
        <f>IF(N221="sníž. přenesená",J221,0)</f>
        <v>0</v>
      </c>
      <c r="BI221" s="218">
        <f>IF(N221="nulová",J221,0)</f>
        <v>0</v>
      </c>
      <c r="BJ221" s="18" t="s">
        <v>83</v>
      </c>
      <c r="BK221" s="218">
        <f>ROUND(I221*H221,2)</f>
        <v>0</v>
      </c>
      <c r="BL221" s="18" t="s">
        <v>303</v>
      </c>
      <c r="BM221" s="217" t="s">
        <v>2031</v>
      </c>
    </row>
    <row r="222" spans="2:51" s="14" customFormat="1" ht="12">
      <c r="B222" s="230"/>
      <c r="C222" s="231"/>
      <c r="D222" s="221" t="s">
        <v>162</v>
      </c>
      <c r="E222" s="231"/>
      <c r="F222" s="233" t="s">
        <v>2019</v>
      </c>
      <c r="G222" s="231"/>
      <c r="H222" s="234">
        <v>37.822</v>
      </c>
      <c r="I222" s="235"/>
      <c r="J222" s="231"/>
      <c r="K222" s="231"/>
      <c r="L222" s="236"/>
      <c r="M222" s="237"/>
      <c r="N222" s="238"/>
      <c r="O222" s="238"/>
      <c r="P222" s="238"/>
      <c r="Q222" s="238"/>
      <c r="R222" s="238"/>
      <c r="S222" s="238"/>
      <c r="T222" s="239"/>
      <c r="AT222" s="240" t="s">
        <v>162</v>
      </c>
      <c r="AU222" s="240" t="s">
        <v>85</v>
      </c>
      <c r="AV222" s="14" t="s">
        <v>85</v>
      </c>
      <c r="AW222" s="14" t="s">
        <v>4</v>
      </c>
      <c r="AX222" s="14" t="s">
        <v>83</v>
      </c>
      <c r="AY222" s="240" t="s">
        <v>153</v>
      </c>
    </row>
    <row r="223" spans="1:65" s="2" customFormat="1" ht="21.75" customHeight="1">
      <c r="A223" s="35"/>
      <c r="B223" s="36"/>
      <c r="C223" s="205" t="s">
        <v>477</v>
      </c>
      <c r="D223" s="205" t="s">
        <v>156</v>
      </c>
      <c r="E223" s="206" t="s">
        <v>2032</v>
      </c>
      <c r="F223" s="207" t="s">
        <v>2033</v>
      </c>
      <c r="G223" s="208" t="s">
        <v>187</v>
      </c>
      <c r="H223" s="209">
        <v>31.518</v>
      </c>
      <c r="I223" s="210"/>
      <c r="J223" s="211">
        <f>ROUND(I223*H223,2)</f>
        <v>0</v>
      </c>
      <c r="K223" s="212"/>
      <c r="L223" s="40"/>
      <c r="M223" s="213" t="s">
        <v>1</v>
      </c>
      <c r="N223" s="214" t="s">
        <v>40</v>
      </c>
      <c r="O223" s="72"/>
      <c r="P223" s="215">
        <f>O223*H223</f>
        <v>0</v>
      </c>
      <c r="Q223" s="215">
        <v>0</v>
      </c>
      <c r="R223" s="215">
        <f>Q223*H223</f>
        <v>0</v>
      </c>
      <c r="S223" s="215">
        <v>0</v>
      </c>
      <c r="T223" s="216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17" t="s">
        <v>303</v>
      </c>
      <c r="AT223" s="217" t="s">
        <v>156</v>
      </c>
      <c r="AU223" s="217" t="s">
        <v>85</v>
      </c>
      <c r="AY223" s="18" t="s">
        <v>153</v>
      </c>
      <c r="BE223" s="218">
        <f>IF(N223="základní",J223,0)</f>
        <v>0</v>
      </c>
      <c r="BF223" s="218">
        <f>IF(N223="snížená",J223,0)</f>
        <v>0</v>
      </c>
      <c r="BG223" s="218">
        <f>IF(N223="zákl. přenesená",J223,0)</f>
        <v>0</v>
      </c>
      <c r="BH223" s="218">
        <f>IF(N223="sníž. přenesená",J223,0)</f>
        <v>0</v>
      </c>
      <c r="BI223" s="218">
        <f>IF(N223="nulová",J223,0)</f>
        <v>0</v>
      </c>
      <c r="BJ223" s="18" t="s">
        <v>83</v>
      </c>
      <c r="BK223" s="218">
        <f>ROUND(I223*H223,2)</f>
        <v>0</v>
      </c>
      <c r="BL223" s="18" t="s">
        <v>303</v>
      </c>
      <c r="BM223" s="217" t="s">
        <v>2034</v>
      </c>
    </row>
    <row r="224" spans="1:65" s="2" customFormat="1" ht="21.75" customHeight="1">
      <c r="A224" s="35"/>
      <c r="B224" s="36"/>
      <c r="C224" s="263" t="s">
        <v>490</v>
      </c>
      <c r="D224" s="263" t="s">
        <v>304</v>
      </c>
      <c r="E224" s="264" t="s">
        <v>2035</v>
      </c>
      <c r="F224" s="265" t="s">
        <v>2036</v>
      </c>
      <c r="G224" s="266" t="s">
        <v>159</v>
      </c>
      <c r="H224" s="267">
        <v>2.774</v>
      </c>
      <c r="I224" s="268"/>
      <c r="J224" s="269">
        <f>ROUND(I224*H224,2)</f>
        <v>0</v>
      </c>
      <c r="K224" s="270"/>
      <c r="L224" s="271"/>
      <c r="M224" s="272" t="s">
        <v>1</v>
      </c>
      <c r="N224" s="273" t="s">
        <v>40</v>
      </c>
      <c r="O224" s="72"/>
      <c r="P224" s="215">
        <f>O224*H224</f>
        <v>0</v>
      </c>
      <c r="Q224" s="215">
        <v>0.75</v>
      </c>
      <c r="R224" s="215">
        <f>Q224*H224</f>
        <v>2.0805</v>
      </c>
      <c r="S224" s="215">
        <v>0</v>
      </c>
      <c r="T224" s="216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17" t="s">
        <v>441</v>
      </c>
      <c r="AT224" s="217" t="s">
        <v>304</v>
      </c>
      <c r="AU224" s="217" t="s">
        <v>85</v>
      </c>
      <c r="AY224" s="18" t="s">
        <v>153</v>
      </c>
      <c r="BE224" s="218">
        <f>IF(N224="základní",J224,0)</f>
        <v>0</v>
      </c>
      <c r="BF224" s="218">
        <f>IF(N224="snížená",J224,0)</f>
        <v>0</v>
      </c>
      <c r="BG224" s="218">
        <f>IF(N224="zákl. přenesená",J224,0)</f>
        <v>0</v>
      </c>
      <c r="BH224" s="218">
        <f>IF(N224="sníž. přenesená",J224,0)</f>
        <v>0</v>
      </c>
      <c r="BI224" s="218">
        <f>IF(N224="nulová",J224,0)</f>
        <v>0</v>
      </c>
      <c r="BJ224" s="18" t="s">
        <v>83</v>
      </c>
      <c r="BK224" s="218">
        <f>ROUND(I224*H224,2)</f>
        <v>0</v>
      </c>
      <c r="BL224" s="18" t="s">
        <v>303</v>
      </c>
      <c r="BM224" s="217" t="s">
        <v>2037</v>
      </c>
    </row>
    <row r="225" spans="2:51" s="14" customFormat="1" ht="12">
      <c r="B225" s="230"/>
      <c r="C225" s="231"/>
      <c r="D225" s="221" t="s">
        <v>162</v>
      </c>
      <c r="E225" s="232" t="s">
        <v>1</v>
      </c>
      <c r="F225" s="233" t="s">
        <v>2038</v>
      </c>
      <c r="G225" s="231"/>
      <c r="H225" s="234">
        <v>2.774</v>
      </c>
      <c r="I225" s="235"/>
      <c r="J225" s="231"/>
      <c r="K225" s="231"/>
      <c r="L225" s="236"/>
      <c r="M225" s="237"/>
      <c r="N225" s="238"/>
      <c r="O225" s="238"/>
      <c r="P225" s="238"/>
      <c r="Q225" s="238"/>
      <c r="R225" s="238"/>
      <c r="S225" s="238"/>
      <c r="T225" s="239"/>
      <c r="AT225" s="240" t="s">
        <v>162</v>
      </c>
      <c r="AU225" s="240" t="s">
        <v>85</v>
      </c>
      <c r="AV225" s="14" t="s">
        <v>85</v>
      </c>
      <c r="AW225" s="14" t="s">
        <v>31</v>
      </c>
      <c r="AX225" s="14" t="s">
        <v>83</v>
      </c>
      <c r="AY225" s="240" t="s">
        <v>153</v>
      </c>
    </row>
    <row r="226" spans="1:65" s="2" customFormat="1" ht="21.75" customHeight="1">
      <c r="A226" s="35"/>
      <c r="B226" s="36"/>
      <c r="C226" s="205" t="s">
        <v>495</v>
      </c>
      <c r="D226" s="205" t="s">
        <v>156</v>
      </c>
      <c r="E226" s="206" t="s">
        <v>2039</v>
      </c>
      <c r="F226" s="207" t="s">
        <v>2040</v>
      </c>
      <c r="G226" s="208" t="s">
        <v>187</v>
      </c>
      <c r="H226" s="209">
        <v>31.518</v>
      </c>
      <c r="I226" s="210"/>
      <c r="J226" s="211">
        <f>ROUND(I226*H226,2)</f>
        <v>0</v>
      </c>
      <c r="K226" s="212"/>
      <c r="L226" s="40"/>
      <c r="M226" s="213" t="s">
        <v>1</v>
      </c>
      <c r="N226" s="214" t="s">
        <v>40</v>
      </c>
      <c r="O226" s="72"/>
      <c r="P226" s="215">
        <f>O226*H226</f>
        <v>0</v>
      </c>
      <c r="Q226" s="215">
        <v>0</v>
      </c>
      <c r="R226" s="215">
        <f>Q226*H226</f>
        <v>0</v>
      </c>
      <c r="S226" s="215">
        <v>0</v>
      </c>
      <c r="T226" s="216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217" t="s">
        <v>303</v>
      </c>
      <c r="AT226" s="217" t="s">
        <v>156</v>
      </c>
      <c r="AU226" s="217" t="s">
        <v>85</v>
      </c>
      <c r="AY226" s="18" t="s">
        <v>153</v>
      </c>
      <c r="BE226" s="218">
        <f>IF(N226="základní",J226,0)</f>
        <v>0</v>
      </c>
      <c r="BF226" s="218">
        <f>IF(N226="snížená",J226,0)</f>
        <v>0</v>
      </c>
      <c r="BG226" s="218">
        <f>IF(N226="zákl. přenesená",J226,0)</f>
        <v>0</v>
      </c>
      <c r="BH226" s="218">
        <f>IF(N226="sníž. přenesená",J226,0)</f>
        <v>0</v>
      </c>
      <c r="BI226" s="218">
        <f>IF(N226="nulová",J226,0)</f>
        <v>0</v>
      </c>
      <c r="BJ226" s="18" t="s">
        <v>83</v>
      </c>
      <c r="BK226" s="218">
        <f>ROUND(I226*H226,2)</f>
        <v>0</v>
      </c>
      <c r="BL226" s="18" t="s">
        <v>303</v>
      </c>
      <c r="BM226" s="217" t="s">
        <v>2041</v>
      </c>
    </row>
    <row r="227" spans="1:65" s="2" customFormat="1" ht="16.5" customHeight="1">
      <c r="A227" s="35"/>
      <c r="B227" s="36"/>
      <c r="C227" s="263" t="s">
        <v>501</v>
      </c>
      <c r="D227" s="263" t="s">
        <v>304</v>
      </c>
      <c r="E227" s="264" t="s">
        <v>2042</v>
      </c>
      <c r="F227" s="265" t="s">
        <v>2043</v>
      </c>
      <c r="G227" s="266" t="s">
        <v>187</v>
      </c>
      <c r="H227" s="267">
        <v>37.822</v>
      </c>
      <c r="I227" s="268"/>
      <c r="J227" s="269">
        <f>ROUND(I227*H227,2)</f>
        <v>0</v>
      </c>
      <c r="K227" s="270"/>
      <c r="L227" s="271"/>
      <c r="M227" s="272" t="s">
        <v>1</v>
      </c>
      <c r="N227" s="273" t="s">
        <v>40</v>
      </c>
      <c r="O227" s="72"/>
      <c r="P227" s="215">
        <f>O227*H227</f>
        <v>0</v>
      </c>
      <c r="Q227" s="215">
        <v>0.011</v>
      </c>
      <c r="R227" s="215">
        <f>Q227*H227</f>
        <v>0.416042</v>
      </c>
      <c r="S227" s="215">
        <v>0</v>
      </c>
      <c r="T227" s="216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17" t="s">
        <v>441</v>
      </c>
      <c r="AT227" s="217" t="s">
        <v>304</v>
      </c>
      <c r="AU227" s="217" t="s">
        <v>85</v>
      </c>
      <c r="AY227" s="18" t="s">
        <v>153</v>
      </c>
      <c r="BE227" s="218">
        <f>IF(N227="základní",J227,0)</f>
        <v>0</v>
      </c>
      <c r="BF227" s="218">
        <f>IF(N227="snížená",J227,0)</f>
        <v>0</v>
      </c>
      <c r="BG227" s="218">
        <f>IF(N227="zákl. přenesená",J227,0)</f>
        <v>0</v>
      </c>
      <c r="BH227" s="218">
        <f>IF(N227="sníž. přenesená",J227,0)</f>
        <v>0</v>
      </c>
      <c r="BI227" s="218">
        <f>IF(N227="nulová",J227,0)</f>
        <v>0</v>
      </c>
      <c r="BJ227" s="18" t="s">
        <v>83</v>
      </c>
      <c r="BK227" s="218">
        <f>ROUND(I227*H227,2)</f>
        <v>0</v>
      </c>
      <c r="BL227" s="18" t="s">
        <v>303</v>
      </c>
      <c r="BM227" s="217" t="s">
        <v>2044</v>
      </c>
    </row>
    <row r="228" spans="2:51" s="14" customFormat="1" ht="12">
      <c r="B228" s="230"/>
      <c r="C228" s="231"/>
      <c r="D228" s="221" t="s">
        <v>162</v>
      </c>
      <c r="E228" s="231"/>
      <c r="F228" s="233" t="s">
        <v>2019</v>
      </c>
      <c r="G228" s="231"/>
      <c r="H228" s="234">
        <v>37.822</v>
      </c>
      <c r="I228" s="235"/>
      <c r="J228" s="231"/>
      <c r="K228" s="231"/>
      <c r="L228" s="236"/>
      <c r="M228" s="237"/>
      <c r="N228" s="238"/>
      <c r="O228" s="238"/>
      <c r="P228" s="238"/>
      <c r="Q228" s="238"/>
      <c r="R228" s="238"/>
      <c r="S228" s="238"/>
      <c r="T228" s="239"/>
      <c r="AT228" s="240" t="s">
        <v>162</v>
      </c>
      <c r="AU228" s="240" t="s">
        <v>85</v>
      </c>
      <c r="AV228" s="14" t="s">
        <v>85</v>
      </c>
      <c r="AW228" s="14" t="s">
        <v>4</v>
      </c>
      <c r="AX228" s="14" t="s">
        <v>83</v>
      </c>
      <c r="AY228" s="240" t="s">
        <v>153</v>
      </c>
    </row>
    <row r="229" spans="1:65" s="2" customFormat="1" ht="21.75" customHeight="1">
      <c r="A229" s="35"/>
      <c r="B229" s="36"/>
      <c r="C229" s="205" t="s">
        <v>506</v>
      </c>
      <c r="D229" s="205" t="s">
        <v>156</v>
      </c>
      <c r="E229" s="206" t="s">
        <v>2045</v>
      </c>
      <c r="F229" s="207" t="s">
        <v>2046</v>
      </c>
      <c r="G229" s="208" t="s">
        <v>159</v>
      </c>
      <c r="H229" s="209">
        <v>0.029</v>
      </c>
      <c r="I229" s="210"/>
      <c r="J229" s="211">
        <f>ROUND(I229*H229,2)</f>
        <v>0</v>
      </c>
      <c r="K229" s="212"/>
      <c r="L229" s="40"/>
      <c r="M229" s="213" t="s">
        <v>1</v>
      </c>
      <c r="N229" s="214" t="s">
        <v>40</v>
      </c>
      <c r="O229" s="72"/>
      <c r="P229" s="215">
        <f>O229*H229</f>
        <v>0</v>
      </c>
      <c r="Q229" s="215">
        <v>0</v>
      </c>
      <c r="R229" s="215">
        <f>Q229*H229</f>
        <v>0</v>
      </c>
      <c r="S229" s="215">
        <v>0</v>
      </c>
      <c r="T229" s="216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217" t="s">
        <v>303</v>
      </c>
      <c r="AT229" s="217" t="s">
        <v>156</v>
      </c>
      <c r="AU229" s="217" t="s">
        <v>85</v>
      </c>
      <c r="AY229" s="18" t="s">
        <v>153</v>
      </c>
      <c r="BE229" s="218">
        <f>IF(N229="základní",J229,0)</f>
        <v>0</v>
      </c>
      <c r="BF229" s="218">
        <f>IF(N229="snížená",J229,0)</f>
        <v>0</v>
      </c>
      <c r="BG229" s="218">
        <f>IF(N229="zákl. přenesená",J229,0)</f>
        <v>0</v>
      </c>
      <c r="BH229" s="218">
        <f>IF(N229="sníž. přenesená",J229,0)</f>
        <v>0</v>
      </c>
      <c r="BI229" s="218">
        <f>IF(N229="nulová",J229,0)</f>
        <v>0</v>
      </c>
      <c r="BJ229" s="18" t="s">
        <v>83</v>
      </c>
      <c r="BK229" s="218">
        <f>ROUND(I229*H229,2)</f>
        <v>0</v>
      </c>
      <c r="BL229" s="18" t="s">
        <v>303</v>
      </c>
      <c r="BM229" s="217" t="s">
        <v>2047</v>
      </c>
    </row>
    <row r="230" spans="2:51" s="14" customFormat="1" ht="12">
      <c r="B230" s="230"/>
      <c r="C230" s="231"/>
      <c r="D230" s="221" t="s">
        <v>162</v>
      </c>
      <c r="E230" s="232" t="s">
        <v>1</v>
      </c>
      <c r="F230" s="233" t="s">
        <v>2048</v>
      </c>
      <c r="G230" s="231"/>
      <c r="H230" s="234">
        <v>0.029</v>
      </c>
      <c r="I230" s="235"/>
      <c r="J230" s="231"/>
      <c r="K230" s="231"/>
      <c r="L230" s="236"/>
      <c r="M230" s="237"/>
      <c r="N230" s="238"/>
      <c r="O230" s="238"/>
      <c r="P230" s="238"/>
      <c r="Q230" s="238"/>
      <c r="R230" s="238"/>
      <c r="S230" s="238"/>
      <c r="T230" s="239"/>
      <c r="AT230" s="240" t="s">
        <v>162</v>
      </c>
      <c r="AU230" s="240" t="s">
        <v>85</v>
      </c>
      <c r="AV230" s="14" t="s">
        <v>85</v>
      </c>
      <c r="AW230" s="14" t="s">
        <v>31</v>
      </c>
      <c r="AX230" s="14" t="s">
        <v>83</v>
      </c>
      <c r="AY230" s="240" t="s">
        <v>153</v>
      </c>
    </row>
    <row r="231" spans="1:65" s="2" customFormat="1" ht="16.5" customHeight="1">
      <c r="A231" s="35"/>
      <c r="B231" s="36"/>
      <c r="C231" s="263" t="s">
        <v>511</v>
      </c>
      <c r="D231" s="263" t="s">
        <v>304</v>
      </c>
      <c r="E231" s="264" t="s">
        <v>2049</v>
      </c>
      <c r="F231" s="265" t="s">
        <v>2050</v>
      </c>
      <c r="G231" s="266" t="s">
        <v>172</v>
      </c>
      <c r="H231" s="267">
        <v>0.064</v>
      </c>
      <c r="I231" s="268"/>
      <c r="J231" s="269">
        <f>ROUND(I231*H231,2)</f>
        <v>0</v>
      </c>
      <c r="K231" s="270"/>
      <c r="L231" s="271"/>
      <c r="M231" s="272" t="s">
        <v>1</v>
      </c>
      <c r="N231" s="273" t="s">
        <v>40</v>
      </c>
      <c r="O231" s="72"/>
      <c r="P231" s="215">
        <f>O231*H231</f>
        <v>0</v>
      </c>
      <c r="Q231" s="215">
        <v>1</v>
      </c>
      <c r="R231" s="215">
        <f>Q231*H231</f>
        <v>0.064</v>
      </c>
      <c r="S231" s="215">
        <v>0</v>
      </c>
      <c r="T231" s="216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217" t="s">
        <v>441</v>
      </c>
      <c r="AT231" s="217" t="s">
        <v>304</v>
      </c>
      <c r="AU231" s="217" t="s">
        <v>85</v>
      </c>
      <c r="AY231" s="18" t="s">
        <v>153</v>
      </c>
      <c r="BE231" s="218">
        <f>IF(N231="základní",J231,0)</f>
        <v>0</v>
      </c>
      <c r="BF231" s="218">
        <f>IF(N231="snížená",J231,0)</f>
        <v>0</v>
      </c>
      <c r="BG231" s="218">
        <f>IF(N231="zákl. přenesená",J231,0)</f>
        <v>0</v>
      </c>
      <c r="BH231" s="218">
        <f>IF(N231="sníž. přenesená",J231,0)</f>
        <v>0</v>
      </c>
      <c r="BI231" s="218">
        <f>IF(N231="nulová",J231,0)</f>
        <v>0</v>
      </c>
      <c r="BJ231" s="18" t="s">
        <v>83</v>
      </c>
      <c r="BK231" s="218">
        <f>ROUND(I231*H231,2)</f>
        <v>0</v>
      </c>
      <c r="BL231" s="18" t="s">
        <v>303</v>
      </c>
      <c r="BM231" s="217" t="s">
        <v>2051</v>
      </c>
    </row>
    <row r="232" spans="2:51" s="14" customFormat="1" ht="12">
      <c r="B232" s="230"/>
      <c r="C232" s="231"/>
      <c r="D232" s="221" t="s">
        <v>162</v>
      </c>
      <c r="E232" s="231"/>
      <c r="F232" s="233" t="s">
        <v>2052</v>
      </c>
      <c r="G232" s="231"/>
      <c r="H232" s="234">
        <v>0.064</v>
      </c>
      <c r="I232" s="235"/>
      <c r="J232" s="231"/>
      <c r="K232" s="231"/>
      <c r="L232" s="236"/>
      <c r="M232" s="237"/>
      <c r="N232" s="238"/>
      <c r="O232" s="238"/>
      <c r="P232" s="238"/>
      <c r="Q232" s="238"/>
      <c r="R232" s="238"/>
      <c r="S232" s="238"/>
      <c r="T232" s="239"/>
      <c r="AT232" s="240" t="s">
        <v>162</v>
      </c>
      <c r="AU232" s="240" t="s">
        <v>85</v>
      </c>
      <c r="AV232" s="14" t="s">
        <v>85</v>
      </c>
      <c r="AW232" s="14" t="s">
        <v>4</v>
      </c>
      <c r="AX232" s="14" t="s">
        <v>83</v>
      </c>
      <c r="AY232" s="240" t="s">
        <v>153</v>
      </c>
    </row>
    <row r="233" spans="1:65" s="2" customFormat="1" ht="21.75" customHeight="1">
      <c r="A233" s="35"/>
      <c r="B233" s="36"/>
      <c r="C233" s="205" t="s">
        <v>519</v>
      </c>
      <c r="D233" s="205" t="s">
        <v>156</v>
      </c>
      <c r="E233" s="206" t="s">
        <v>2053</v>
      </c>
      <c r="F233" s="207" t="s">
        <v>2054</v>
      </c>
      <c r="G233" s="208" t="s">
        <v>276</v>
      </c>
      <c r="H233" s="209">
        <v>1.08</v>
      </c>
      <c r="I233" s="210"/>
      <c r="J233" s="211">
        <f>ROUND(I233*H233,2)</f>
        <v>0</v>
      </c>
      <c r="K233" s="212"/>
      <c r="L233" s="40"/>
      <c r="M233" s="213" t="s">
        <v>1</v>
      </c>
      <c r="N233" s="214" t="s">
        <v>40</v>
      </c>
      <c r="O233" s="72"/>
      <c r="P233" s="215">
        <f>O233*H233</f>
        <v>0</v>
      </c>
      <c r="Q233" s="215">
        <v>2E-05</v>
      </c>
      <c r="R233" s="215">
        <f>Q233*H233</f>
        <v>2.1600000000000003E-05</v>
      </c>
      <c r="S233" s="215">
        <v>0</v>
      </c>
      <c r="T233" s="216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17" t="s">
        <v>303</v>
      </c>
      <c r="AT233" s="217" t="s">
        <v>156</v>
      </c>
      <c r="AU233" s="217" t="s">
        <v>85</v>
      </c>
      <c r="AY233" s="18" t="s">
        <v>153</v>
      </c>
      <c r="BE233" s="218">
        <f>IF(N233="základní",J233,0)</f>
        <v>0</v>
      </c>
      <c r="BF233" s="218">
        <f>IF(N233="snížená",J233,0)</f>
        <v>0</v>
      </c>
      <c r="BG233" s="218">
        <f>IF(N233="zákl. přenesená",J233,0)</f>
        <v>0</v>
      </c>
      <c r="BH233" s="218">
        <f>IF(N233="sníž. přenesená",J233,0)</f>
        <v>0</v>
      </c>
      <c r="BI233" s="218">
        <f>IF(N233="nulová",J233,0)</f>
        <v>0</v>
      </c>
      <c r="BJ233" s="18" t="s">
        <v>83</v>
      </c>
      <c r="BK233" s="218">
        <f>ROUND(I233*H233,2)</f>
        <v>0</v>
      </c>
      <c r="BL233" s="18" t="s">
        <v>303</v>
      </c>
      <c r="BM233" s="217" t="s">
        <v>2055</v>
      </c>
    </row>
    <row r="234" spans="2:51" s="14" customFormat="1" ht="12">
      <c r="B234" s="230"/>
      <c r="C234" s="231"/>
      <c r="D234" s="221" t="s">
        <v>162</v>
      </c>
      <c r="E234" s="232" t="s">
        <v>1</v>
      </c>
      <c r="F234" s="233" t="s">
        <v>2056</v>
      </c>
      <c r="G234" s="231"/>
      <c r="H234" s="234">
        <v>1.08</v>
      </c>
      <c r="I234" s="235"/>
      <c r="J234" s="231"/>
      <c r="K234" s="231"/>
      <c r="L234" s="236"/>
      <c r="M234" s="237"/>
      <c r="N234" s="238"/>
      <c r="O234" s="238"/>
      <c r="P234" s="238"/>
      <c r="Q234" s="238"/>
      <c r="R234" s="238"/>
      <c r="S234" s="238"/>
      <c r="T234" s="239"/>
      <c r="AT234" s="240" t="s">
        <v>162</v>
      </c>
      <c r="AU234" s="240" t="s">
        <v>85</v>
      </c>
      <c r="AV234" s="14" t="s">
        <v>85</v>
      </c>
      <c r="AW234" s="14" t="s">
        <v>31</v>
      </c>
      <c r="AX234" s="14" t="s">
        <v>83</v>
      </c>
      <c r="AY234" s="240" t="s">
        <v>153</v>
      </c>
    </row>
    <row r="235" spans="1:65" s="2" customFormat="1" ht="16.5" customHeight="1">
      <c r="A235" s="35"/>
      <c r="B235" s="36"/>
      <c r="C235" s="263" t="s">
        <v>526</v>
      </c>
      <c r="D235" s="263" t="s">
        <v>304</v>
      </c>
      <c r="E235" s="264" t="s">
        <v>2057</v>
      </c>
      <c r="F235" s="265" t="s">
        <v>2058</v>
      </c>
      <c r="G235" s="266" t="s">
        <v>276</v>
      </c>
      <c r="H235" s="267">
        <v>2</v>
      </c>
      <c r="I235" s="268"/>
      <c r="J235" s="269">
        <f>ROUND(I235*H235,2)</f>
        <v>0</v>
      </c>
      <c r="K235" s="270"/>
      <c r="L235" s="271"/>
      <c r="M235" s="272" t="s">
        <v>1</v>
      </c>
      <c r="N235" s="273" t="s">
        <v>40</v>
      </c>
      <c r="O235" s="72"/>
      <c r="P235" s="215">
        <f>O235*H235</f>
        <v>0</v>
      </c>
      <c r="Q235" s="215">
        <v>2E-05</v>
      </c>
      <c r="R235" s="215">
        <f>Q235*H235</f>
        <v>4E-05</v>
      </c>
      <c r="S235" s="215">
        <v>0</v>
      </c>
      <c r="T235" s="216">
        <f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217" t="s">
        <v>441</v>
      </c>
      <c r="AT235" s="217" t="s">
        <v>304</v>
      </c>
      <c r="AU235" s="217" t="s">
        <v>85</v>
      </c>
      <c r="AY235" s="18" t="s">
        <v>153</v>
      </c>
      <c r="BE235" s="218">
        <f>IF(N235="základní",J235,0)</f>
        <v>0</v>
      </c>
      <c r="BF235" s="218">
        <f>IF(N235="snížená",J235,0)</f>
        <v>0</v>
      </c>
      <c r="BG235" s="218">
        <f>IF(N235="zákl. přenesená",J235,0)</f>
        <v>0</v>
      </c>
      <c r="BH235" s="218">
        <f>IF(N235="sníž. přenesená",J235,0)</f>
        <v>0</v>
      </c>
      <c r="BI235" s="218">
        <f>IF(N235="nulová",J235,0)</f>
        <v>0</v>
      </c>
      <c r="BJ235" s="18" t="s">
        <v>83</v>
      </c>
      <c r="BK235" s="218">
        <f>ROUND(I235*H235,2)</f>
        <v>0</v>
      </c>
      <c r="BL235" s="18" t="s">
        <v>303</v>
      </c>
      <c r="BM235" s="217" t="s">
        <v>2059</v>
      </c>
    </row>
    <row r="236" spans="1:65" s="2" customFormat="1" ht="21.75" customHeight="1">
      <c r="A236" s="35"/>
      <c r="B236" s="36"/>
      <c r="C236" s="205" t="s">
        <v>538</v>
      </c>
      <c r="D236" s="205" t="s">
        <v>156</v>
      </c>
      <c r="E236" s="206" t="s">
        <v>2060</v>
      </c>
      <c r="F236" s="207" t="s">
        <v>2061</v>
      </c>
      <c r="G236" s="208" t="s">
        <v>736</v>
      </c>
      <c r="H236" s="274"/>
      <c r="I236" s="210"/>
      <c r="J236" s="211">
        <f>ROUND(I236*H236,2)</f>
        <v>0</v>
      </c>
      <c r="K236" s="212"/>
      <c r="L236" s="40"/>
      <c r="M236" s="213" t="s">
        <v>1</v>
      </c>
      <c r="N236" s="214" t="s">
        <v>40</v>
      </c>
      <c r="O236" s="72"/>
      <c r="P236" s="215">
        <f>O236*H236</f>
        <v>0</v>
      </c>
      <c r="Q236" s="215">
        <v>0</v>
      </c>
      <c r="R236" s="215">
        <f>Q236*H236</f>
        <v>0</v>
      </c>
      <c r="S236" s="215">
        <v>0</v>
      </c>
      <c r="T236" s="216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17" t="s">
        <v>303</v>
      </c>
      <c r="AT236" s="217" t="s">
        <v>156</v>
      </c>
      <c r="AU236" s="217" t="s">
        <v>85</v>
      </c>
      <c r="AY236" s="18" t="s">
        <v>153</v>
      </c>
      <c r="BE236" s="218">
        <f>IF(N236="základní",J236,0)</f>
        <v>0</v>
      </c>
      <c r="BF236" s="218">
        <f>IF(N236="snížená",J236,0)</f>
        <v>0</v>
      </c>
      <c r="BG236" s="218">
        <f>IF(N236="zákl. přenesená",J236,0)</f>
        <v>0</v>
      </c>
      <c r="BH236" s="218">
        <f>IF(N236="sníž. přenesená",J236,0)</f>
        <v>0</v>
      </c>
      <c r="BI236" s="218">
        <f>IF(N236="nulová",J236,0)</f>
        <v>0</v>
      </c>
      <c r="BJ236" s="18" t="s">
        <v>83</v>
      </c>
      <c r="BK236" s="218">
        <f>ROUND(I236*H236,2)</f>
        <v>0</v>
      </c>
      <c r="BL236" s="18" t="s">
        <v>303</v>
      </c>
      <c r="BM236" s="217" t="s">
        <v>2062</v>
      </c>
    </row>
    <row r="237" spans="2:63" s="12" customFormat="1" ht="22.9" customHeight="1">
      <c r="B237" s="189"/>
      <c r="C237" s="190"/>
      <c r="D237" s="191" t="s">
        <v>74</v>
      </c>
      <c r="E237" s="203" t="s">
        <v>767</v>
      </c>
      <c r="F237" s="203" t="s">
        <v>768</v>
      </c>
      <c r="G237" s="190"/>
      <c r="H237" s="190"/>
      <c r="I237" s="193"/>
      <c r="J237" s="204">
        <f>BK237</f>
        <v>0</v>
      </c>
      <c r="K237" s="190"/>
      <c r="L237" s="195"/>
      <c r="M237" s="196"/>
      <c r="N237" s="197"/>
      <c r="O237" s="197"/>
      <c r="P237" s="198">
        <f>SUM(P238:P243)</f>
        <v>0</v>
      </c>
      <c r="Q237" s="197"/>
      <c r="R237" s="198">
        <f>SUM(R238:R243)</f>
        <v>0.046332160000000004</v>
      </c>
      <c r="S237" s="197"/>
      <c r="T237" s="199">
        <f>SUM(T238:T243)</f>
        <v>0</v>
      </c>
      <c r="AR237" s="200" t="s">
        <v>85</v>
      </c>
      <c r="AT237" s="201" t="s">
        <v>74</v>
      </c>
      <c r="AU237" s="201" t="s">
        <v>83</v>
      </c>
      <c r="AY237" s="200" t="s">
        <v>153</v>
      </c>
      <c r="BK237" s="202">
        <f>SUM(BK238:BK243)</f>
        <v>0</v>
      </c>
    </row>
    <row r="238" spans="1:65" s="2" customFormat="1" ht="21.75" customHeight="1">
      <c r="A238" s="35"/>
      <c r="B238" s="36"/>
      <c r="C238" s="205" t="s">
        <v>553</v>
      </c>
      <c r="D238" s="205" t="s">
        <v>156</v>
      </c>
      <c r="E238" s="206" t="s">
        <v>2063</v>
      </c>
      <c r="F238" s="207" t="s">
        <v>2064</v>
      </c>
      <c r="G238" s="208" t="s">
        <v>187</v>
      </c>
      <c r="H238" s="209">
        <v>31.518</v>
      </c>
      <c r="I238" s="210"/>
      <c r="J238" s="211">
        <f>ROUND(I238*H238,2)</f>
        <v>0</v>
      </c>
      <c r="K238" s="212"/>
      <c r="L238" s="40"/>
      <c r="M238" s="213" t="s">
        <v>1</v>
      </c>
      <c r="N238" s="214" t="s">
        <v>40</v>
      </c>
      <c r="O238" s="72"/>
      <c r="P238" s="215">
        <f>O238*H238</f>
        <v>0</v>
      </c>
      <c r="Q238" s="215">
        <v>0.00012</v>
      </c>
      <c r="R238" s="215">
        <f>Q238*H238</f>
        <v>0.00378216</v>
      </c>
      <c r="S238" s="215">
        <v>0</v>
      </c>
      <c r="T238" s="216">
        <f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217" t="s">
        <v>303</v>
      </c>
      <c r="AT238" s="217" t="s">
        <v>156</v>
      </c>
      <c r="AU238" s="217" t="s">
        <v>85</v>
      </c>
      <c r="AY238" s="18" t="s">
        <v>153</v>
      </c>
      <c r="BE238" s="218">
        <f>IF(N238="základní",J238,0)</f>
        <v>0</v>
      </c>
      <c r="BF238" s="218">
        <f>IF(N238="snížená",J238,0)</f>
        <v>0</v>
      </c>
      <c r="BG238" s="218">
        <f>IF(N238="zákl. přenesená",J238,0)</f>
        <v>0</v>
      </c>
      <c r="BH238" s="218">
        <f>IF(N238="sníž. přenesená",J238,0)</f>
        <v>0</v>
      </c>
      <c r="BI238" s="218">
        <f>IF(N238="nulová",J238,0)</f>
        <v>0</v>
      </c>
      <c r="BJ238" s="18" t="s">
        <v>83</v>
      </c>
      <c r="BK238" s="218">
        <f>ROUND(I238*H238,2)</f>
        <v>0</v>
      </c>
      <c r="BL238" s="18" t="s">
        <v>303</v>
      </c>
      <c r="BM238" s="217" t="s">
        <v>2065</v>
      </c>
    </row>
    <row r="239" spans="2:51" s="13" customFormat="1" ht="12">
      <c r="B239" s="219"/>
      <c r="C239" s="220"/>
      <c r="D239" s="221" t="s">
        <v>162</v>
      </c>
      <c r="E239" s="222" t="s">
        <v>1</v>
      </c>
      <c r="F239" s="223" t="s">
        <v>2066</v>
      </c>
      <c r="G239" s="220"/>
      <c r="H239" s="222" t="s">
        <v>1</v>
      </c>
      <c r="I239" s="224"/>
      <c r="J239" s="220"/>
      <c r="K239" s="220"/>
      <c r="L239" s="225"/>
      <c r="M239" s="226"/>
      <c r="N239" s="227"/>
      <c r="O239" s="227"/>
      <c r="P239" s="227"/>
      <c r="Q239" s="227"/>
      <c r="R239" s="227"/>
      <c r="S239" s="227"/>
      <c r="T239" s="228"/>
      <c r="AT239" s="229" t="s">
        <v>162</v>
      </c>
      <c r="AU239" s="229" t="s">
        <v>85</v>
      </c>
      <c r="AV239" s="13" t="s">
        <v>83</v>
      </c>
      <c r="AW239" s="13" t="s">
        <v>31</v>
      </c>
      <c r="AX239" s="13" t="s">
        <v>75</v>
      </c>
      <c r="AY239" s="229" t="s">
        <v>153</v>
      </c>
    </row>
    <row r="240" spans="2:51" s="14" customFormat="1" ht="12">
      <c r="B240" s="230"/>
      <c r="C240" s="231"/>
      <c r="D240" s="221" t="s">
        <v>162</v>
      </c>
      <c r="E240" s="232" t="s">
        <v>1</v>
      </c>
      <c r="F240" s="233" t="s">
        <v>1990</v>
      </c>
      <c r="G240" s="231"/>
      <c r="H240" s="234">
        <v>31.518</v>
      </c>
      <c r="I240" s="235"/>
      <c r="J240" s="231"/>
      <c r="K240" s="231"/>
      <c r="L240" s="236"/>
      <c r="M240" s="237"/>
      <c r="N240" s="238"/>
      <c r="O240" s="238"/>
      <c r="P240" s="238"/>
      <c r="Q240" s="238"/>
      <c r="R240" s="238"/>
      <c r="S240" s="238"/>
      <c r="T240" s="239"/>
      <c r="AT240" s="240" t="s">
        <v>162</v>
      </c>
      <c r="AU240" s="240" t="s">
        <v>85</v>
      </c>
      <c r="AV240" s="14" t="s">
        <v>85</v>
      </c>
      <c r="AW240" s="14" t="s">
        <v>31</v>
      </c>
      <c r="AX240" s="14" t="s">
        <v>83</v>
      </c>
      <c r="AY240" s="240" t="s">
        <v>153</v>
      </c>
    </row>
    <row r="241" spans="1:65" s="2" customFormat="1" ht="16.5" customHeight="1">
      <c r="A241" s="35"/>
      <c r="B241" s="36"/>
      <c r="C241" s="263" t="s">
        <v>558</v>
      </c>
      <c r="D241" s="263" t="s">
        <v>304</v>
      </c>
      <c r="E241" s="264" t="s">
        <v>1441</v>
      </c>
      <c r="F241" s="265" t="s">
        <v>1442</v>
      </c>
      <c r="G241" s="266" t="s">
        <v>159</v>
      </c>
      <c r="H241" s="267">
        <v>1.702</v>
      </c>
      <c r="I241" s="268"/>
      <c r="J241" s="269">
        <f>ROUND(I241*H241,2)</f>
        <v>0</v>
      </c>
      <c r="K241" s="270"/>
      <c r="L241" s="271"/>
      <c r="M241" s="272" t="s">
        <v>1</v>
      </c>
      <c r="N241" s="273" t="s">
        <v>40</v>
      </c>
      <c r="O241" s="72"/>
      <c r="P241" s="215">
        <f>O241*H241</f>
        <v>0</v>
      </c>
      <c r="Q241" s="215">
        <v>0.025</v>
      </c>
      <c r="R241" s="215">
        <f>Q241*H241</f>
        <v>0.042550000000000004</v>
      </c>
      <c r="S241" s="215">
        <v>0</v>
      </c>
      <c r="T241" s="216">
        <f>S241*H241</f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217" t="s">
        <v>441</v>
      </c>
      <c r="AT241" s="217" t="s">
        <v>304</v>
      </c>
      <c r="AU241" s="217" t="s">
        <v>85</v>
      </c>
      <c r="AY241" s="18" t="s">
        <v>153</v>
      </c>
      <c r="BE241" s="218">
        <f>IF(N241="základní",J241,0)</f>
        <v>0</v>
      </c>
      <c r="BF241" s="218">
        <f>IF(N241="snížená",J241,0)</f>
        <v>0</v>
      </c>
      <c r="BG241" s="218">
        <f>IF(N241="zákl. přenesená",J241,0)</f>
        <v>0</v>
      </c>
      <c r="BH241" s="218">
        <f>IF(N241="sníž. přenesená",J241,0)</f>
        <v>0</v>
      </c>
      <c r="BI241" s="218">
        <f>IF(N241="nulová",J241,0)</f>
        <v>0</v>
      </c>
      <c r="BJ241" s="18" t="s">
        <v>83</v>
      </c>
      <c r="BK241" s="218">
        <f>ROUND(I241*H241,2)</f>
        <v>0</v>
      </c>
      <c r="BL241" s="18" t="s">
        <v>303</v>
      </c>
      <c r="BM241" s="217" t="s">
        <v>2067</v>
      </c>
    </row>
    <row r="242" spans="2:51" s="14" customFormat="1" ht="12">
      <c r="B242" s="230"/>
      <c r="C242" s="231"/>
      <c r="D242" s="221" t="s">
        <v>162</v>
      </c>
      <c r="E242" s="232" t="s">
        <v>1</v>
      </c>
      <c r="F242" s="233" t="s">
        <v>2068</v>
      </c>
      <c r="G242" s="231"/>
      <c r="H242" s="234">
        <v>1.702</v>
      </c>
      <c r="I242" s="235"/>
      <c r="J242" s="231"/>
      <c r="K242" s="231"/>
      <c r="L242" s="236"/>
      <c r="M242" s="237"/>
      <c r="N242" s="238"/>
      <c r="O242" s="238"/>
      <c r="P242" s="238"/>
      <c r="Q242" s="238"/>
      <c r="R242" s="238"/>
      <c r="S242" s="238"/>
      <c r="T242" s="239"/>
      <c r="AT242" s="240" t="s">
        <v>162</v>
      </c>
      <c r="AU242" s="240" t="s">
        <v>85</v>
      </c>
      <c r="AV242" s="14" t="s">
        <v>85</v>
      </c>
      <c r="AW242" s="14" t="s">
        <v>31</v>
      </c>
      <c r="AX242" s="14" t="s">
        <v>83</v>
      </c>
      <c r="AY242" s="240" t="s">
        <v>153</v>
      </c>
    </row>
    <row r="243" spans="1:65" s="2" customFormat="1" ht="21.75" customHeight="1">
      <c r="A243" s="35"/>
      <c r="B243" s="36"/>
      <c r="C243" s="205" t="s">
        <v>562</v>
      </c>
      <c r="D243" s="205" t="s">
        <v>156</v>
      </c>
      <c r="E243" s="206" t="s">
        <v>1923</v>
      </c>
      <c r="F243" s="207" t="s">
        <v>1924</v>
      </c>
      <c r="G243" s="208" t="s">
        <v>736</v>
      </c>
      <c r="H243" s="274"/>
      <c r="I243" s="210"/>
      <c r="J243" s="211">
        <f>ROUND(I243*H243,2)</f>
        <v>0</v>
      </c>
      <c r="K243" s="212"/>
      <c r="L243" s="40"/>
      <c r="M243" s="213" t="s">
        <v>1</v>
      </c>
      <c r="N243" s="214" t="s">
        <v>40</v>
      </c>
      <c r="O243" s="72"/>
      <c r="P243" s="215">
        <f>O243*H243</f>
        <v>0</v>
      </c>
      <c r="Q243" s="215">
        <v>0</v>
      </c>
      <c r="R243" s="215">
        <f>Q243*H243</f>
        <v>0</v>
      </c>
      <c r="S243" s="215">
        <v>0</v>
      </c>
      <c r="T243" s="216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217" t="s">
        <v>303</v>
      </c>
      <c r="AT243" s="217" t="s">
        <v>156</v>
      </c>
      <c r="AU243" s="217" t="s">
        <v>85</v>
      </c>
      <c r="AY243" s="18" t="s">
        <v>153</v>
      </c>
      <c r="BE243" s="218">
        <f>IF(N243="základní",J243,0)</f>
        <v>0</v>
      </c>
      <c r="BF243" s="218">
        <f>IF(N243="snížená",J243,0)</f>
        <v>0</v>
      </c>
      <c r="BG243" s="218">
        <f>IF(N243="zákl. přenesená",J243,0)</f>
        <v>0</v>
      </c>
      <c r="BH243" s="218">
        <f>IF(N243="sníž. přenesená",J243,0)</f>
        <v>0</v>
      </c>
      <c r="BI243" s="218">
        <f>IF(N243="nulová",J243,0)</f>
        <v>0</v>
      </c>
      <c r="BJ243" s="18" t="s">
        <v>83</v>
      </c>
      <c r="BK243" s="218">
        <f>ROUND(I243*H243,2)</f>
        <v>0</v>
      </c>
      <c r="BL243" s="18" t="s">
        <v>303</v>
      </c>
      <c r="BM243" s="217" t="s">
        <v>2069</v>
      </c>
    </row>
    <row r="244" spans="2:63" s="12" customFormat="1" ht="22.9" customHeight="1">
      <c r="B244" s="189"/>
      <c r="C244" s="190"/>
      <c r="D244" s="191" t="s">
        <v>74</v>
      </c>
      <c r="E244" s="203" t="s">
        <v>794</v>
      </c>
      <c r="F244" s="203" t="s">
        <v>795</v>
      </c>
      <c r="G244" s="190"/>
      <c r="H244" s="190"/>
      <c r="I244" s="193"/>
      <c r="J244" s="204">
        <f>BK244</f>
        <v>0</v>
      </c>
      <c r="K244" s="190"/>
      <c r="L244" s="195"/>
      <c r="M244" s="196"/>
      <c r="N244" s="197"/>
      <c r="O244" s="197"/>
      <c r="P244" s="198">
        <f>SUM(P245:P270)</f>
        <v>0</v>
      </c>
      <c r="Q244" s="197"/>
      <c r="R244" s="198">
        <f>SUM(R245:R270)</f>
        <v>3.21202781</v>
      </c>
      <c r="S244" s="197"/>
      <c r="T244" s="199">
        <f>SUM(T245:T270)</f>
        <v>2.6327700000000003</v>
      </c>
      <c r="AR244" s="200" t="s">
        <v>85</v>
      </c>
      <c r="AT244" s="201" t="s">
        <v>74</v>
      </c>
      <c r="AU244" s="201" t="s">
        <v>83</v>
      </c>
      <c r="AY244" s="200" t="s">
        <v>153</v>
      </c>
      <c r="BK244" s="202">
        <f>SUM(BK245:BK270)</f>
        <v>0</v>
      </c>
    </row>
    <row r="245" spans="1:65" s="2" customFormat="1" ht="44.25" customHeight="1">
      <c r="A245" s="35"/>
      <c r="B245" s="36"/>
      <c r="C245" s="205" t="s">
        <v>566</v>
      </c>
      <c r="D245" s="205" t="s">
        <v>156</v>
      </c>
      <c r="E245" s="206" t="s">
        <v>797</v>
      </c>
      <c r="F245" s="207" t="s">
        <v>2070</v>
      </c>
      <c r="G245" s="208" t="s">
        <v>652</v>
      </c>
      <c r="H245" s="209">
        <v>2</v>
      </c>
      <c r="I245" s="210"/>
      <c r="J245" s="211">
        <f>ROUND(I245*H245,2)</f>
        <v>0</v>
      </c>
      <c r="K245" s="212"/>
      <c r="L245" s="40"/>
      <c r="M245" s="213" t="s">
        <v>1</v>
      </c>
      <c r="N245" s="214" t="s">
        <v>40</v>
      </c>
      <c r="O245" s="72"/>
      <c r="P245" s="215">
        <f>O245*H245</f>
        <v>0</v>
      </c>
      <c r="Q245" s="215">
        <v>0.00267</v>
      </c>
      <c r="R245" s="215">
        <f>Q245*H245</f>
        <v>0.00534</v>
      </c>
      <c r="S245" s="215">
        <v>0</v>
      </c>
      <c r="T245" s="216">
        <f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217" t="s">
        <v>303</v>
      </c>
      <c r="AT245" s="217" t="s">
        <v>156</v>
      </c>
      <c r="AU245" s="217" t="s">
        <v>85</v>
      </c>
      <c r="AY245" s="18" t="s">
        <v>153</v>
      </c>
      <c r="BE245" s="218">
        <f>IF(N245="základní",J245,0)</f>
        <v>0</v>
      </c>
      <c r="BF245" s="218">
        <f>IF(N245="snížená",J245,0)</f>
        <v>0</v>
      </c>
      <c r="BG245" s="218">
        <f>IF(N245="zákl. přenesená",J245,0)</f>
        <v>0</v>
      </c>
      <c r="BH245" s="218">
        <f>IF(N245="sníž. přenesená",J245,0)</f>
        <v>0</v>
      </c>
      <c r="BI245" s="218">
        <f>IF(N245="nulová",J245,0)</f>
        <v>0</v>
      </c>
      <c r="BJ245" s="18" t="s">
        <v>83</v>
      </c>
      <c r="BK245" s="218">
        <f>ROUND(I245*H245,2)</f>
        <v>0</v>
      </c>
      <c r="BL245" s="18" t="s">
        <v>303</v>
      </c>
      <c r="BM245" s="217" t="s">
        <v>2071</v>
      </c>
    </row>
    <row r="246" spans="1:65" s="2" customFormat="1" ht="44.25" customHeight="1">
      <c r="A246" s="35"/>
      <c r="B246" s="36"/>
      <c r="C246" s="205" t="s">
        <v>570</v>
      </c>
      <c r="D246" s="205" t="s">
        <v>156</v>
      </c>
      <c r="E246" s="206" t="s">
        <v>803</v>
      </c>
      <c r="F246" s="207" t="s">
        <v>2072</v>
      </c>
      <c r="G246" s="208" t="s">
        <v>652</v>
      </c>
      <c r="H246" s="209">
        <v>13</v>
      </c>
      <c r="I246" s="210"/>
      <c r="J246" s="211">
        <f>ROUND(I246*H246,2)</f>
        <v>0</v>
      </c>
      <c r="K246" s="212"/>
      <c r="L246" s="40"/>
      <c r="M246" s="213" t="s">
        <v>1</v>
      </c>
      <c r="N246" s="214" t="s">
        <v>40</v>
      </c>
      <c r="O246" s="72"/>
      <c r="P246" s="215">
        <f>O246*H246</f>
        <v>0</v>
      </c>
      <c r="Q246" s="215">
        <v>0.00267</v>
      </c>
      <c r="R246" s="215">
        <f>Q246*H246</f>
        <v>0.03471</v>
      </c>
      <c r="S246" s="215">
        <v>0</v>
      </c>
      <c r="T246" s="216">
        <f>S246*H246</f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217" t="s">
        <v>303</v>
      </c>
      <c r="AT246" s="217" t="s">
        <v>156</v>
      </c>
      <c r="AU246" s="217" t="s">
        <v>85</v>
      </c>
      <c r="AY246" s="18" t="s">
        <v>153</v>
      </c>
      <c r="BE246" s="218">
        <f>IF(N246="základní",J246,0)</f>
        <v>0</v>
      </c>
      <c r="BF246" s="218">
        <f>IF(N246="snížená",J246,0)</f>
        <v>0</v>
      </c>
      <c r="BG246" s="218">
        <f>IF(N246="zákl. přenesená",J246,0)</f>
        <v>0</v>
      </c>
      <c r="BH246" s="218">
        <f>IF(N246="sníž. přenesená",J246,0)</f>
        <v>0</v>
      </c>
      <c r="BI246" s="218">
        <f>IF(N246="nulová",J246,0)</f>
        <v>0</v>
      </c>
      <c r="BJ246" s="18" t="s">
        <v>83</v>
      </c>
      <c r="BK246" s="218">
        <f>ROUND(I246*H246,2)</f>
        <v>0</v>
      </c>
      <c r="BL246" s="18" t="s">
        <v>303</v>
      </c>
      <c r="BM246" s="217" t="s">
        <v>2073</v>
      </c>
    </row>
    <row r="247" spans="1:65" s="2" customFormat="1" ht="21.75" customHeight="1">
      <c r="A247" s="35"/>
      <c r="B247" s="36"/>
      <c r="C247" s="205" t="s">
        <v>574</v>
      </c>
      <c r="D247" s="205" t="s">
        <v>156</v>
      </c>
      <c r="E247" s="206" t="s">
        <v>810</v>
      </c>
      <c r="F247" s="207" t="s">
        <v>811</v>
      </c>
      <c r="G247" s="208" t="s">
        <v>187</v>
      </c>
      <c r="H247" s="209">
        <v>43.143</v>
      </c>
      <c r="I247" s="210"/>
      <c r="J247" s="211">
        <f>ROUND(I247*H247,2)</f>
        <v>0</v>
      </c>
      <c r="K247" s="212"/>
      <c r="L247" s="40"/>
      <c r="M247" s="213" t="s">
        <v>1</v>
      </c>
      <c r="N247" s="214" t="s">
        <v>40</v>
      </c>
      <c r="O247" s="72"/>
      <c r="P247" s="215">
        <f>O247*H247</f>
        <v>0</v>
      </c>
      <c r="Q247" s="215">
        <v>0</v>
      </c>
      <c r="R247" s="215">
        <f>Q247*H247</f>
        <v>0</v>
      </c>
      <c r="S247" s="215">
        <v>0</v>
      </c>
      <c r="T247" s="216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217" t="s">
        <v>303</v>
      </c>
      <c r="AT247" s="217" t="s">
        <v>156</v>
      </c>
      <c r="AU247" s="217" t="s">
        <v>85</v>
      </c>
      <c r="AY247" s="18" t="s">
        <v>153</v>
      </c>
      <c r="BE247" s="218">
        <f>IF(N247="základní",J247,0)</f>
        <v>0</v>
      </c>
      <c r="BF247" s="218">
        <f>IF(N247="snížená",J247,0)</f>
        <v>0</v>
      </c>
      <c r="BG247" s="218">
        <f>IF(N247="zákl. přenesená",J247,0)</f>
        <v>0</v>
      </c>
      <c r="BH247" s="218">
        <f>IF(N247="sníž. přenesená",J247,0)</f>
        <v>0</v>
      </c>
      <c r="BI247" s="218">
        <f>IF(N247="nulová",J247,0)</f>
        <v>0</v>
      </c>
      <c r="BJ247" s="18" t="s">
        <v>83</v>
      </c>
      <c r="BK247" s="218">
        <f>ROUND(I247*H247,2)</f>
        <v>0</v>
      </c>
      <c r="BL247" s="18" t="s">
        <v>303</v>
      </c>
      <c r="BM247" s="217" t="s">
        <v>2074</v>
      </c>
    </row>
    <row r="248" spans="2:51" s="14" customFormat="1" ht="12">
      <c r="B248" s="230"/>
      <c r="C248" s="231"/>
      <c r="D248" s="221" t="s">
        <v>162</v>
      </c>
      <c r="E248" s="232" t="s">
        <v>1</v>
      </c>
      <c r="F248" s="233" t="s">
        <v>2075</v>
      </c>
      <c r="G248" s="231"/>
      <c r="H248" s="234">
        <v>43.143</v>
      </c>
      <c r="I248" s="235"/>
      <c r="J248" s="231"/>
      <c r="K248" s="231"/>
      <c r="L248" s="236"/>
      <c r="M248" s="237"/>
      <c r="N248" s="238"/>
      <c r="O248" s="238"/>
      <c r="P248" s="238"/>
      <c r="Q248" s="238"/>
      <c r="R248" s="238"/>
      <c r="S248" s="238"/>
      <c r="T248" s="239"/>
      <c r="AT248" s="240" t="s">
        <v>162</v>
      </c>
      <c r="AU248" s="240" t="s">
        <v>85</v>
      </c>
      <c r="AV248" s="14" t="s">
        <v>85</v>
      </c>
      <c r="AW248" s="14" t="s">
        <v>31</v>
      </c>
      <c r="AX248" s="14" t="s">
        <v>83</v>
      </c>
      <c r="AY248" s="240" t="s">
        <v>153</v>
      </c>
    </row>
    <row r="249" spans="1:65" s="2" customFormat="1" ht="16.5" customHeight="1">
      <c r="A249" s="35"/>
      <c r="B249" s="36"/>
      <c r="C249" s="263" t="s">
        <v>586</v>
      </c>
      <c r="D249" s="263" t="s">
        <v>304</v>
      </c>
      <c r="E249" s="264" t="s">
        <v>816</v>
      </c>
      <c r="F249" s="265" t="s">
        <v>817</v>
      </c>
      <c r="G249" s="266" t="s">
        <v>276</v>
      </c>
      <c r="H249" s="267">
        <v>378.432</v>
      </c>
      <c r="I249" s="268"/>
      <c r="J249" s="269">
        <f>ROUND(I249*H249,2)</f>
        <v>0</v>
      </c>
      <c r="K249" s="270"/>
      <c r="L249" s="271"/>
      <c r="M249" s="272" t="s">
        <v>1</v>
      </c>
      <c r="N249" s="273" t="s">
        <v>40</v>
      </c>
      <c r="O249" s="72"/>
      <c r="P249" s="215">
        <f>O249*H249</f>
        <v>0</v>
      </c>
      <c r="Q249" s="215">
        <v>0.0016</v>
      </c>
      <c r="R249" s="215">
        <f>Q249*H249</f>
        <v>0.6054912</v>
      </c>
      <c r="S249" s="215">
        <v>0</v>
      </c>
      <c r="T249" s="216">
        <f>S249*H249</f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217" t="s">
        <v>441</v>
      </c>
      <c r="AT249" s="217" t="s">
        <v>304</v>
      </c>
      <c r="AU249" s="217" t="s">
        <v>85</v>
      </c>
      <c r="AY249" s="18" t="s">
        <v>153</v>
      </c>
      <c r="BE249" s="218">
        <f>IF(N249="základní",J249,0)</f>
        <v>0</v>
      </c>
      <c r="BF249" s="218">
        <f>IF(N249="snížená",J249,0)</f>
        <v>0</v>
      </c>
      <c r="BG249" s="218">
        <f>IF(N249="zákl. přenesená",J249,0)</f>
        <v>0</v>
      </c>
      <c r="BH249" s="218">
        <f>IF(N249="sníž. přenesená",J249,0)</f>
        <v>0</v>
      </c>
      <c r="BI249" s="218">
        <f>IF(N249="nulová",J249,0)</f>
        <v>0</v>
      </c>
      <c r="BJ249" s="18" t="s">
        <v>83</v>
      </c>
      <c r="BK249" s="218">
        <f>ROUND(I249*H249,2)</f>
        <v>0</v>
      </c>
      <c r="BL249" s="18" t="s">
        <v>303</v>
      </c>
      <c r="BM249" s="217" t="s">
        <v>2076</v>
      </c>
    </row>
    <row r="250" spans="2:51" s="14" customFormat="1" ht="12">
      <c r="B250" s="230"/>
      <c r="C250" s="231"/>
      <c r="D250" s="221" t="s">
        <v>162</v>
      </c>
      <c r="E250" s="232" t="s">
        <v>1</v>
      </c>
      <c r="F250" s="233" t="s">
        <v>2077</v>
      </c>
      <c r="G250" s="231"/>
      <c r="H250" s="234">
        <v>378.432</v>
      </c>
      <c r="I250" s="235"/>
      <c r="J250" s="231"/>
      <c r="K250" s="231"/>
      <c r="L250" s="236"/>
      <c r="M250" s="237"/>
      <c r="N250" s="238"/>
      <c r="O250" s="238"/>
      <c r="P250" s="238"/>
      <c r="Q250" s="238"/>
      <c r="R250" s="238"/>
      <c r="S250" s="238"/>
      <c r="T250" s="239"/>
      <c r="AT250" s="240" t="s">
        <v>162</v>
      </c>
      <c r="AU250" s="240" t="s">
        <v>85</v>
      </c>
      <c r="AV250" s="14" t="s">
        <v>85</v>
      </c>
      <c r="AW250" s="14" t="s">
        <v>31</v>
      </c>
      <c r="AX250" s="14" t="s">
        <v>83</v>
      </c>
      <c r="AY250" s="240" t="s">
        <v>153</v>
      </c>
    </row>
    <row r="251" spans="1:65" s="2" customFormat="1" ht="21.75" customHeight="1">
      <c r="A251" s="35"/>
      <c r="B251" s="36"/>
      <c r="C251" s="205" t="s">
        <v>591</v>
      </c>
      <c r="D251" s="205" t="s">
        <v>156</v>
      </c>
      <c r="E251" s="206" t="s">
        <v>2078</v>
      </c>
      <c r="F251" s="207" t="s">
        <v>2079</v>
      </c>
      <c r="G251" s="208" t="s">
        <v>276</v>
      </c>
      <c r="H251" s="209">
        <v>90</v>
      </c>
      <c r="I251" s="210"/>
      <c r="J251" s="211">
        <f>ROUND(I251*H251,2)</f>
        <v>0</v>
      </c>
      <c r="K251" s="212"/>
      <c r="L251" s="40"/>
      <c r="M251" s="213" t="s">
        <v>1</v>
      </c>
      <c r="N251" s="214" t="s">
        <v>40</v>
      </c>
      <c r="O251" s="72"/>
      <c r="P251" s="215">
        <f>O251*H251</f>
        <v>0</v>
      </c>
      <c r="Q251" s="215">
        <v>0</v>
      </c>
      <c r="R251" s="215">
        <f>Q251*H251</f>
        <v>0</v>
      </c>
      <c r="S251" s="215">
        <v>0.024</v>
      </c>
      <c r="T251" s="216">
        <f>S251*H251</f>
        <v>2.16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217" t="s">
        <v>303</v>
      </c>
      <c r="AT251" s="217" t="s">
        <v>156</v>
      </c>
      <c r="AU251" s="217" t="s">
        <v>85</v>
      </c>
      <c r="AY251" s="18" t="s">
        <v>153</v>
      </c>
      <c r="BE251" s="218">
        <f>IF(N251="základní",J251,0)</f>
        <v>0</v>
      </c>
      <c r="BF251" s="218">
        <f>IF(N251="snížená",J251,0)</f>
        <v>0</v>
      </c>
      <c r="BG251" s="218">
        <f>IF(N251="zákl. přenesená",J251,0)</f>
        <v>0</v>
      </c>
      <c r="BH251" s="218">
        <f>IF(N251="sníž. přenesená",J251,0)</f>
        <v>0</v>
      </c>
      <c r="BI251" s="218">
        <f>IF(N251="nulová",J251,0)</f>
        <v>0</v>
      </c>
      <c r="BJ251" s="18" t="s">
        <v>83</v>
      </c>
      <c r="BK251" s="218">
        <f>ROUND(I251*H251,2)</f>
        <v>0</v>
      </c>
      <c r="BL251" s="18" t="s">
        <v>303</v>
      </c>
      <c r="BM251" s="217" t="s">
        <v>2080</v>
      </c>
    </row>
    <row r="252" spans="1:65" s="2" customFormat="1" ht="21.75" customHeight="1">
      <c r="A252" s="35"/>
      <c r="B252" s="36"/>
      <c r="C252" s="205" t="s">
        <v>597</v>
      </c>
      <c r="D252" s="205" t="s">
        <v>156</v>
      </c>
      <c r="E252" s="206" t="s">
        <v>2081</v>
      </c>
      <c r="F252" s="207" t="s">
        <v>2082</v>
      </c>
      <c r="G252" s="208" t="s">
        <v>187</v>
      </c>
      <c r="H252" s="209">
        <v>31.518</v>
      </c>
      <c r="I252" s="210"/>
      <c r="J252" s="211">
        <f>ROUND(I252*H252,2)</f>
        <v>0</v>
      </c>
      <c r="K252" s="212"/>
      <c r="L252" s="40"/>
      <c r="M252" s="213" t="s">
        <v>1</v>
      </c>
      <c r="N252" s="214" t="s">
        <v>40</v>
      </c>
      <c r="O252" s="72"/>
      <c r="P252" s="215">
        <f>O252*H252</f>
        <v>0</v>
      </c>
      <c r="Q252" s="215">
        <v>0</v>
      </c>
      <c r="R252" s="215">
        <f>Q252*H252</f>
        <v>0</v>
      </c>
      <c r="S252" s="215">
        <v>0</v>
      </c>
      <c r="T252" s="216">
        <f>S252*H252</f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217" t="s">
        <v>303</v>
      </c>
      <c r="AT252" s="217" t="s">
        <v>156</v>
      </c>
      <c r="AU252" s="217" t="s">
        <v>85</v>
      </c>
      <c r="AY252" s="18" t="s">
        <v>153</v>
      </c>
      <c r="BE252" s="218">
        <f>IF(N252="základní",J252,0)</f>
        <v>0</v>
      </c>
      <c r="BF252" s="218">
        <f>IF(N252="snížená",J252,0)</f>
        <v>0</v>
      </c>
      <c r="BG252" s="218">
        <f>IF(N252="zákl. přenesená",J252,0)</f>
        <v>0</v>
      </c>
      <c r="BH252" s="218">
        <f>IF(N252="sníž. přenesená",J252,0)</f>
        <v>0</v>
      </c>
      <c r="BI252" s="218">
        <f>IF(N252="nulová",J252,0)</f>
        <v>0</v>
      </c>
      <c r="BJ252" s="18" t="s">
        <v>83</v>
      </c>
      <c r="BK252" s="218">
        <f>ROUND(I252*H252,2)</f>
        <v>0</v>
      </c>
      <c r="BL252" s="18" t="s">
        <v>303</v>
      </c>
      <c r="BM252" s="217" t="s">
        <v>2083</v>
      </c>
    </row>
    <row r="253" spans="2:51" s="14" customFormat="1" ht="12">
      <c r="B253" s="230"/>
      <c r="C253" s="231"/>
      <c r="D253" s="221" t="s">
        <v>162</v>
      </c>
      <c r="E253" s="232" t="s">
        <v>1</v>
      </c>
      <c r="F253" s="233" t="s">
        <v>1990</v>
      </c>
      <c r="G253" s="231"/>
      <c r="H253" s="234">
        <v>31.518</v>
      </c>
      <c r="I253" s="235"/>
      <c r="J253" s="231"/>
      <c r="K253" s="231"/>
      <c r="L253" s="236"/>
      <c r="M253" s="237"/>
      <c r="N253" s="238"/>
      <c r="O253" s="238"/>
      <c r="P253" s="238"/>
      <c r="Q253" s="238"/>
      <c r="R253" s="238"/>
      <c r="S253" s="238"/>
      <c r="T253" s="239"/>
      <c r="AT253" s="240" t="s">
        <v>162</v>
      </c>
      <c r="AU253" s="240" t="s">
        <v>85</v>
      </c>
      <c r="AV253" s="14" t="s">
        <v>85</v>
      </c>
      <c r="AW253" s="14" t="s">
        <v>31</v>
      </c>
      <c r="AX253" s="14" t="s">
        <v>83</v>
      </c>
      <c r="AY253" s="240" t="s">
        <v>153</v>
      </c>
    </row>
    <row r="254" spans="1:65" s="2" customFormat="1" ht="16.5" customHeight="1">
      <c r="A254" s="35"/>
      <c r="B254" s="36"/>
      <c r="C254" s="263" t="s">
        <v>601</v>
      </c>
      <c r="D254" s="263" t="s">
        <v>304</v>
      </c>
      <c r="E254" s="264" t="s">
        <v>2084</v>
      </c>
      <c r="F254" s="265" t="s">
        <v>2085</v>
      </c>
      <c r="G254" s="266" t="s">
        <v>187</v>
      </c>
      <c r="H254" s="267">
        <v>39.398</v>
      </c>
      <c r="I254" s="268"/>
      <c r="J254" s="269">
        <f>ROUND(I254*H254,2)</f>
        <v>0</v>
      </c>
      <c r="K254" s="270"/>
      <c r="L254" s="271"/>
      <c r="M254" s="272" t="s">
        <v>1</v>
      </c>
      <c r="N254" s="273" t="s">
        <v>40</v>
      </c>
      <c r="O254" s="72"/>
      <c r="P254" s="215">
        <f>O254*H254</f>
        <v>0</v>
      </c>
      <c r="Q254" s="215">
        <v>0.0163</v>
      </c>
      <c r="R254" s="215">
        <f>Q254*H254</f>
        <v>0.6421874</v>
      </c>
      <c r="S254" s="215">
        <v>0</v>
      </c>
      <c r="T254" s="216">
        <f>S254*H254</f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217" t="s">
        <v>441</v>
      </c>
      <c r="AT254" s="217" t="s">
        <v>304</v>
      </c>
      <c r="AU254" s="217" t="s">
        <v>85</v>
      </c>
      <c r="AY254" s="18" t="s">
        <v>153</v>
      </c>
      <c r="BE254" s="218">
        <f>IF(N254="základní",J254,0)</f>
        <v>0</v>
      </c>
      <c r="BF254" s="218">
        <f>IF(N254="snížená",J254,0)</f>
        <v>0</v>
      </c>
      <c r="BG254" s="218">
        <f>IF(N254="zákl. přenesená",J254,0)</f>
        <v>0</v>
      </c>
      <c r="BH254" s="218">
        <f>IF(N254="sníž. přenesená",J254,0)</f>
        <v>0</v>
      </c>
      <c r="BI254" s="218">
        <f>IF(N254="nulová",J254,0)</f>
        <v>0</v>
      </c>
      <c r="BJ254" s="18" t="s">
        <v>83</v>
      </c>
      <c r="BK254" s="218">
        <f>ROUND(I254*H254,2)</f>
        <v>0</v>
      </c>
      <c r="BL254" s="18" t="s">
        <v>303</v>
      </c>
      <c r="BM254" s="217" t="s">
        <v>2086</v>
      </c>
    </row>
    <row r="255" spans="2:51" s="14" customFormat="1" ht="12">
      <c r="B255" s="230"/>
      <c r="C255" s="231"/>
      <c r="D255" s="221" t="s">
        <v>162</v>
      </c>
      <c r="E255" s="231"/>
      <c r="F255" s="233" t="s">
        <v>2087</v>
      </c>
      <c r="G255" s="231"/>
      <c r="H255" s="234">
        <v>39.398</v>
      </c>
      <c r="I255" s="235"/>
      <c r="J255" s="231"/>
      <c r="K255" s="231"/>
      <c r="L255" s="236"/>
      <c r="M255" s="237"/>
      <c r="N255" s="238"/>
      <c r="O255" s="238"/>
      <c r="P255" s="238"/>
      <c r="Q255" s="238"/>
      <c r="R255" s="238"/>
      <c r="S255" s="238"/>
      <c r="T255" s="239"/>
      <c r="AT255" s="240" t="s">
        <v>162</v>
      </c>
      <c r="AU255" s="240" t="s">
        <v>85</v>
      </c>
      <c r="AV255" s="14" t="s">
        <v>85</v>
      </c>
      <c r="AW255" s="14" t="s">
        <v>4</v>
      </c>
      <c r="AX255" s="14" t="s">
        <v>83</v>
      </c>
      <c r="AY255" s="240" t="s">
        <v>153</v>
      </c>
    </row>
    <row r="256" spans="1:65" s="2" customFormat="1" ht="16.5" customHeight="1">
      <c r="A256" s="35"/>
      <c r="B256" s="36"/>
      <c r="C256" s="205" t="s">
        <v>609</v>
      </c>
      <c r="D256" s="205" t="s">
        <v>156</v>
      </c>
      <c r="E256" s="206" t="s">
        <v>2088</v>
      </c>
      <c r="F256" s="207" t="s">
        <v>2089</v>
      </c>
      <c r="G256" s="208" t="s">
        <v>187</v>
      </c>
      <c r="H256" s="209">
        <v>31.518</v>
      </c>
      <c r="I256" s="210"/>
      <c r="J256" s="211">
        <f>ROUND(I256*H256,2)</f>
        <v>0</v>
      </c>
      <c r="K256" s="212"/>
      <c r="L256" s="40"/>
      <c r="M256" s="213" t="s">
        <v>1</v>
      </c>
      <c r="N256" s="214" t="s">
        <v>40</v>
      </c>
      <c r="O256" s="72"/>
      <c r="P256" s="215">
        <f>O256*H256</f>
        <v>0</v>
      </c>
      <c r="Q256" s="215">
        <v>0</v>
      </c>
      <c r="R256" s="215">
        <f>Q256*H256</f>
        <v>0</v>
      </c>
      <c r="S256" s="215">
        <v>0.015</v>
      </c>
      <c r="T256" s="216">
        <f>S256*H256</f>
        <v>0.47276999999999997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217" t="s">
        <v>303</v>
      </c>
      <c r="AT256" s="217" t="s">
        <v>156</v>
      </c>
      <c r="AU256" s="217" t="s">
        <v>85</v>
      </c>
      <c r="AY256" s="18" t="s">
        <v>153</v>
      </c>
      <c r="BE256" s="218">
        <f>IF(N256="základní",J256,0)</f>
        <v>0</v>
      </c>
      <c r="BF256" s="218">
        <f>IF(N256="snížená",J256,0)</f>
        <v>0</v>
      </c>
      <c r="BG256" s="218">
        <f>IF(N256="zákl. přenesená",J256,0)</f>
        <v>0</v>
      </c>
      <c r="BH256" s="218">
        <f>IF(N256="sníž. přenesená",J256,0)</f>
        <v>0</v>
      </c>
      <c r="BI256" s="218">
        <f>IF(N256="nulová",J256,0)</f>
        <v>0</v>
      </c>
      <c r="BJ256" s="18" t="s">
        <v>83</v>
      </c>
      <c r="BK256" s="218">
        <f>ROUND(I256*H256,2)</f>
        <v>0</v>
      </c>
      <c r="BL256" s="18" t="s">
        <v>303</v>
      </c>
      <c r="BM256" s="217" t="s">
        <v>2090</v>
      </c>
    </row>
    <row r="257" spans="2:51" s="14" customFormat="1" ht="12">
      <c r="B257" s="230"/>
      <c r="C257" s="231"/>
      <c r="D257" s="221" t="s">
        <v>162</v>
      </c>
      <c r="E257" s="232" t="s">
        <v>1</v>
      </c>
      <c r="F257" s="233" t="s">
        <v>1990</v>
      </c>
      <c r="G257" s="231"/>
      <c r="H257" s="234">
        <v>31.518</v>
      </c>
      <c r="I257" s="235"/>
      <c r="J257" s="231"/>
      <c r="K257" s="231"/>
      <c r="L257" s="236"/>
      <c r="M257" s="237"/>
      <c r="N257" s="238"/>
      <c r="O257" s="238"/>
      <c r="P257" s="238"/>
      <c r="Q257" s="238"/>
      <c r="R257" s="238"/>
      <c r="S257" s="238"/>
      <c r="T257" s="239"/>
      <c r="AT257" s="240" t="s">
        <v>162</v>
      </c>
      <c r="AU257" s="240" t="s">
        <v>85</v>
      </c>
      <c r="AV257" s="14" t="s">
        <v>85</v>
      </c>
      <c r="AW257" s="14" t="s">
        <v>31</v>
      </c>
      <c r="AX257" s="14" t="s">
        <v>83</v>
      </c>
      <c r="AY257" s="240" t="s">
        <v>153</v>
      </c>
    </row>
    <row r="258" spans="1:65" s="2" customFormat="1" ht="21.75" customHeight="1">
      <c r="A258" s="35"/>
      <c r="B258" s="36"/>
      <c r="C258" s="205" t="s">
        <v>617</v>
      </c>
      <c r="D258" s="205" t="s">
        <v>156</v>
      </c>
      <c r="E258" s="206" t="s">
        <v>826</v>
      </c>
      <c r="F258" s="207" t="s">
        <v>827</v>
      </c>
      <c r="G258" s="208" t="s">
        <v>276</v>
      </c>
      <c r="H258" s="209">
        <v>79.95</v>
      </c>
      <c r="I258" s="210"/>
      <c r="J258" s="211">
        <f>ROUND(I258*H258,2)</f>
        <v>0</v>
      </c>
      <c r="K258" s="212"/>
      <c r="L258" s="40"/>
      <c r="M258" s="213" t="s">
        <v>1</v>
      </c>
      <c r="N258" s="214" t="s">
        <v>40</v>
      </c>
      <c r="O258" s="72"/>
      <c r="P258" s="215">
        <f>O258*H258</f>
        <v>0</v>
      </c>
      <c r="Q258" s="215">
        <v>0</v>
      </c>
      <c r="R258" s="215">
        <f>Q258*H258</f>
        <v>0</v>
      </c>
      <c r="S258" s="215">
        <v>0</v>
      </c>
      <c r="T258" s="216">
        <f>S258*H258</f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217" t="s">
        <v>303</v>
      </c>
      <c r="AT258" s="217" t="s">
        <v>156</v>
      </c>
      <c r="AU258" s="217" t="s">
        <v>85</v>
      </c>
      <c r="AY258" s="18" t="s">
        <v>153</v>
      </c>
      <c r="BE258" s="218">
        <f>IF(N258="základní",J258,0)</f>
        <v>0</v>
      </c>
      <c r="BF258" s="218">
        <f>IF(N258="snížená",J258,0)</f>
        <v>0</v>
      </c>
      <c r="BG258" s="218">
        <f>IF(N258="zákl. přenesená",J258,0)</f>
        <v>0</v>
      </c>
      <c r="BH258" s="218">
        <f>IF(N258="sníž. přenesená",J258,0)</f>
        <v>0</v>
      </c>
      <c r="BI258" s="218">
        <f>IF(N258="nulová",J258,0)</f>
        <v>0</v>
      </c>
      <c r="BJ258" s="18" t="s">
        <v>83</v>
      </c>
      <c r="BK258" s="218">
        <f>ROUND(I258*H258,2)</f>
        <v>0</v>
      </c>
      <c r="BL258" s="18" t="s">
        <v>303</v>
      </c>
      <c r="BM258" s="217" t="s">
        <v>2091</v>
      </c>
    </row>
    <row r="259" spans="2:51" s="14" customFormat="1" ht="12">
      <c r="B259" s="230"/>
      <c r="C259" s="231"/>
      <c r="D259" s="221" t="s">
        <v>162</v>
      </c>
      <c r="E259" s="232" t="s">
        <v>1</v>
      </c>
      <c r="F259" s="233" t="s">
        <v>2092</v>
      </c>
      <c r="G259" s="231"/>
      <c r="H259" s="234">
        <v>57.65</v>
      </c>
      <c r="I259" s="235"/>
      <c r="J259" s="231"/>
      <c r="K259" s="231"/>
      <c r="L259" s="236"/>
      <c r="M259" s="237"/>
      <c r="N259" s="238"/>
      <c r="O259" s="238"/>
      <c r="P259" s="238"/>
      <c r="Q259" s="238"/>
      <c r="R259" s="238"/>
      <c r="S259" s="238"/>
      <c r="T259" s="239"/>
      <c r="AT259" s="240" t="s">
        <v>162</v>
      </c>
      <c r="AU259" s="240" t="s">
        <v>85</v>
      </c>
      <c r="AV259" s="14" t="s">
        <v>85</v>
      </c>
      <c r="AW259" s="14" t="s">
        <v>31</v>
      </c>
      <c r="AX259" s="14" t="s">
        <v>75</v>
      </c>
      <c r="AY259" s="240" t="s">
        <v>153</v>
      </c>
    </row>
    <row r="260" spans="2:51" s="14" customFormat="1" ht="12">
      <c r="B260" s="230"/>
      <c r="C260" s="231"/>
      <c r="D260" s="221" t="s">
        <v>162</v>
      </c>
      <c r="E260" s="232" t="s">
        <v>1</v>
      </c>
      <c r="F260" s="233" t="s">
        <v>2093</v>
      </c>
      <c r="G260" s="231"/>
      <c r="H260" s="234">
        <v>22.3</v>
      </c>
      <c r="I260" s="235"/>
      <c r="J260" s="231"/>
      <c r="K260" s="231"/>
      <c r="L260" s="236"/>
      <c r="M260" s="237"/>
      <c r="N260" s="238"/>
      <c r="O260" s="238"/>
      <c r="P260" s="238"/>
      <c r="Q260" s="238"/>
      <c r="R260" s="238"/>
      <c r="S260" s="238"/>
      <c r="T260" s="239"/>
      <c r="AT260" s="240" t="s">
        <v>162</v>
      </c>
      <c r="AU260" s="240" t="s">
        <v>85</v>
      </c>
      <c r="AV260" s="14" t="s">
        <v>85</v>
      </c>
      <c r="AW260" s="14" t="s">
        <v>31</v>
      </c>
      <c r="AX260" s="14" t="s">
        <v>75</v>
      </c>
      <c r="AY260" s="240" t="s">
        <v>153</v>
      </c>
    </row>
    <row r="261" spans="2:51" s="15" customFormat="1" ht="12">
      <c r="B261" s="241"/>
      <c r="C261" s="242"/>
      <c r="D261" s="221" t="s">
        <v>162</v>
      </c>
      <c r="E261" s="243" t="s">
        <v>1</v>
      </c>
      <c r="F261" s="244" t="s">
        <v>169</v>
      </c>
      <c r="G261" s="242"/>
      <c r="H261" s="245">
        <v>79.95</v>
      </c>
      <c r="I261" s="246"/>
      <c r="J261" s="242"/>
      <c r="K261" s="242"/>
      <c r="L261" s="247"/>
      <c r="M261" s="248"/>
      <c r="N261" s="249"/>
      <c r="O261" s="249"/>
      <c r="P261" s="249"/>
      <c r="Q261" s="249"/>
      <c r="R261" s="249"/>
      <c r="S261" s="249"/>
      <c r="T261" s="250"/>
      <c r="AT261" s="251" t="s">
        <v>162</v>
      </c>
      <c r="AU261" s="251" t="s">
        <v>85</v>
      </c>
      <c r="AV261" s="15" t="s">
        <v>160</v>
      </c>
      <c r="AW261" s="15" t="s">
        <v>31</v>
      </c>
      <c r="AX261" s="15" t="s">
        <v>83</v>
      </c>
      <c r="AY261" s="251" t="s">
        <v>153</v>
      </c>
    </row>
    <row r="262" spans="1:65" s="2" customFormat="1" ht="21.75" customHeight="1">
      <c r="A262" s="35"/>
      <c r="B262" s="36"/>
      <c r="C262" s="205" t="s">
        <v>623</v>
      </c>
      <c r="D262" s="205" t="s">
        <v>156</v>
      </c>
      <c r="E262" s="206" t="s">
        <v>2094</v>
      </c>
      <c r="F262" s="207" t="s">
        <v>2095</v>
      </c>
      <c r="G262" s="208" t="s">
        <v>276</v>
      </c>
      <c r="H262" s="209">
        <v>89.6</v>
      </c>
      <c r="I262" s="210"/>
      <c r="J262" s="211">
        <f>ROUND(I262*H262,2)</f>
        <v>0</v>
      </c>
      <c r="K262" s="212"/>
      <c r="L262" s="40"/>
      <c r="M262" s="213" t="s">
        <v>1</v>
      </c>
      <c r="N262" s="214" t="s">
        <v>40</v>
      </c>
      <c r="O262" s="72"/>
      <c r="P262" s="215">
        <f>O262*H262</f>
        <v>0</v>
      </c>
      <c r="Q262" s="215">
        <v>0</v>
      </c>
      <c r="R262" s="215">
        <f>Q262*H262</f>
        <v>0</v>
      </c>
      <c r="S262" s="215">
        <v>0</v>
      </c>
      <c r="T262" s="216">
        <f>S262*H262</f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217" t="s">
        <v>303</v>
      </c>
      <c r="AT262" s="217" t="s">
        <v>156</v>
      </c>
      <c r="AU262" s="217" t="s">
        <v>85</v>
      </c>
      <c r="AY262" s="18" t="s">
        <v>153</v>
      </c>
      <c r="BE262" s="218">
        <f>IF(N262="základní",J262,0)</f>
        <v>0</v>
      </c>
      <c r="BF262" s="218">
        <f>IF(N262="snížená",J262,0)</f>
        <v>0</v>
      </c>
      <c r="BG262" s="218">
        <f>IF(N262="zákl. přenesená",J262,0)</f>
        <v>0</v>
      </c>
      <c r="BH262" s="218">
        <f>IF(N262="sníž. přenesená",J262,0)</f>
        <v>0</v>
      </c>
      <c r="BI262" s="218">
        <f>IF(N262="nulová",J262,0)</f>
        <v>0</v>
      </c>
      <c r="BJ262" s="18" t="s">
        <v>83</v>
      </c>
      <c r="BK262" s="218">
        <f>ROUND(I262*H262,2)</f>
        <v>0</v>
      </c>
      <c r="BL262" s="18" t="s">
        <v>303</v>
      </c>
      <c r="BM262" s="217" t="s">
        <v>2096</v>
      </c>
    </row>
    <row r="263" spans="2:51" s="14" customFormat="1" ht="12">
      <c r="B263" s="230"/>
      <c r="C263" s="231"/>
      <c r="D263" s="221" t="s">
        <v>162</v>
      </c>
      <c r="E263" s="232" t="s">
        <v>1</v>
      </c>
      <c r="F263" s="233" t="s">
        <v>2097</v>
      </c>
      <c r="G263" s="231"/>
      <c r="H263" s="234">
        <v>89.6</v>
      </c>
      <c r="I263" s="235"/>
      <c r="J263" s="231"/>
      <c r="K263" s="231"/>
      <c r="L263" s="236"/>
      <c r="M263" s="237"/>
      <c r="N263" s="238"/>
      <c r="O263" s="238"/>
      <c r="P263" s="238"/>
      <c r="Q263" s="238"/>
      <c r="R263" s="238"/>
      <c r="S263" s="238"/>
      <c r="T263" s="239"/>
      <c r="AT263" s="240" t="s">
        <v>162</v>
      </c>
      <c r="AU263" s="240" t="s">
        <v>85</v>
      </c>
      <c r="AV263" s="14" t="s">
        <v>85</v>
      </c>
      <c r="AW263" s="14" t="s">
        <v>31</v>
      </c>
      <c r="AX263" s="14" t="s">
        <v>83</v>
      </c>
      <c r="AY263" s="240" t="s">
        <v>153</v>
      </c>
    </row>
    <row r="264" spans="1:65" s="2" customFormat="1" ht="16.5" customHeight="1">
      <c r="A264" s="35"/>
      <c r="B264" s="36"/>
      <c r="C264" s="263" t="s">
        <v>630</v>
      </c>
      <c r="D264" s="263" t="s">
        <v>304</v>
      </c>
      <c r="E264" s="264" t="s">
        <v>835</v>
      </c>
      <c r="F264" s="265" t="s">
        <v>836</v>
      </c>
      <c r="G264" s="266" t="s">
        <v>159</v>
      </c>
      <c r="H264" s="267">
        <v>4.143</v>
      </c>
      <c r="I264" s="268"/>
      <c r="J264" s="269">
        <f>ROUND(I264*H264,2)</f>
        <v>0</v>
      </c>
      <c r="K264" s="270"/>
      <c r="L264" s="271"/>
      <c r="M264" s="272" t="s">
        <v>1</v>
      </c>
      <c r="N264" s="273" t="s">
        <v>40</v>
      </c>
      <c r="O264" s="72"/>
      <c r="P264" s="215">
        <f>O264*H264</f>
        <v>0</v>
      </c>
      <c r="Q264" s="215">
        <v>0.44</v>
      </c>
      <c r="R264" s="215">
        <f>Q264*H264</f>
        <v>1.8229199999999999</v>
      </c>
      <c r="S264" s="215">
        <v>0</v>
      </c>
      <c r="T264" s="216">
        <f>S264*H264</f>
        <v>0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217" t="s">
        <v>441</v>
      </c>
      <c r="AT264" s="217" t="s">
        <v>304</v>
      </c>
      <c r="AU264" s="217" t="s">
        <v>85</v>
      </c>
      <c r="AY264" s="18" t="s">
        <v>153</v>
      </c>
      <c r="BE264" s="218">
        <f>IF(N264="základní",J264,0)</f>
        <v>0</v>
      </c>
      <c r="BF264" s="218">
        <f>IF(N264="snížená",J264,0)</f>
        <v>0</v>
      </c>
      <c r="BG264" s="218">
        <f>IF(N264="zákl. přenesená",J264,0)</f>
        <v>0</v>
      </c>
      <c r="BH264" s="218">
        <f>IF(N264="sníž. přenesená",J264,0)</f>
        <v>0</v>
      </c>
      <c r="BI264" s="218">
        <f>IF(N264="nulová",J264,0)</f>
        <v>0</v>
      </c>
      <c r="BJ264" s="18" t="s">
        <v>83</v>
      </c>
      <c r="BK264" s="218">
        <f>ROUND(I264*H264,2)</f>
        <v>0</v>
      </c>
      <c r="BL264" s="18" t="s">
        <v>303</v>
      </c>
      <c r="BM264" s="217" t="s">
        <v>2098</v>
      </c>
    </row>
    <row r="265" spans="2:51" s="14" customFormat="1" ht="12">
      <c r="B265" s="230"/>
      <c r="C265" s="231"/>
      <c r="D265" s="221" t="s">
        <v>162</v>
      </c>
      <c r="E265" s="232" t="s">
        <v>1</v>
      </c>
      <c r="F265" s="233" t="s">
        <v>2099</v>
      </c>
      <c r="G265" s="231"/>
      <c r="H265" s="234">
        <v>1.009</v>
      </c>
      <c r="I265" s="235"/>
      <c r="J265" s="231"/>
      <c r="K265" s="231"/>
      <c r="L265" s="236"/>
      <c r="M265" s="237"/>
      <c r="N265" s="238"/>
      <c r="O265" s="238"/>
      <c r="P265" s="238"/>
      <c r="Q265" s="238"/>
      <c r="R265" s="238"/>
      <c r="S265" s="238"/>
      <c r="T265" s="239"/>
      <c r="AT265" s="240" t="s">
        <v>162</v>
      </c>
      <c r="AU265" s="240" t="s">
        <v>85</v>
      </c>
      <c r="AV265" s="14" t="s">
        <v>85</v>
      </c>
      <c r="AW265" s="14" t="s">
        <v>31</v>
      </c>
      <c r="AX265" s="14" t="s">
        <v>75</v>
      </c>
      <c r="AY265" s="240" t="s">
        <v>153</v>
      </c>
    </row>
    <row r="266" spans="2:51" s="14" customFormat="1" ht="12">
      <c r="B266" s="230"/>
      <c r="C266" s="231"/>
      <c r="D266" s="221" t="s">
        <v>162</v>
      </c>
      <c r="E266" s="232" t="s">
        <v>1</v>
      </c>
      <c r="F266" s="233" t="s">
        <v>2100</v>
      </c>
      <c r="G266" s="231"/>
      <c r="H266" s="234">
        <v>0.446</v>
      </c>
      <c r="I266" s="235"/>
      <c r="J266" s="231"/>
      <c r="K266" s="231"/>
      <c r="L266" s="236"/>
      <c r="M266" s="237"/>
      <c r="N266" s="238"/>
      <c r="O266" s="238"/>
      <c r="P266" s="238"/>
      <c r="Q266" s="238"/>
      <c r="R266" s="238"/>
      <c r="S266" s="238"/>
      <c r="T266" s="239"/>
      <c r="AT266" s="240" t="s">
        <v>162</v>
      </c>
      <c r="AU266" s="240" t="s">
        <v>85</v>
      </c>
      <c r="AV266" s="14" t="s">
        <v>85</v>
      </c>
      <c r="AW266" s="14" t="s">
        <v>31</v>
      </c>
      <c r="AX266" s="14" t="s">
        <v>75</v>
      </c>
      <c r="AY266" s="240" t="s">
        <v>153</v>
      </c>
    </row>
    <row r="267" spans="2:51" s="14" customFormat="1" ht="22.5">
      <c r="B267" s="230"/>
      <c r="C267" s="231"/>
      <c r="D267" s="221" t="s">
        <v>162</v>
      </c>
      <c r="E267" s="232" t="s">
        <v>1</v>
      </c>
      <c r="F267" s="233" t="s">
        <v>2101</v>
      </c>
      <c r="G267" s="231"/>
      <c r="H267" s="234">
        <v>2.688</v>
      </c>
      <c r="I267" s="235"/>
      <c r="J267" s="231"/>
      <c r="K267" s="231"/>
      <c r="L267" s="236"/>
      <c r="M267" s="237"/>
      <c r="N267" s="238"/>
      <c r="O267" s="238"/>
      <c r="P267" s="238"/>
      <c r="Q267" s="238"/>
      <c r="R267" s="238"/>
      <c r="S267" s="238"/>
      <c r="T267" s="239"/>
      <c r="AT267" s="240" t="s">
        <v>162</v>
      </c>
      <c r="AU267" s="240" t="s">
        <v>85</v>
      </c>
      <c r="AV267" s="14" t="s">
        <v>85</v>
      </c>
      <c r="AW267" s="14" t="s">
        <v>31</v>
      </c>
      <c r="AX267" s="14" t="s">
        <v>75</v>
      </c>
      <c r="AY267" s="240" t="s">
        <v>153</v>
      </c>
    </row>
    <row r="268" spans="2:51" s="15" customFormat="1" ht="12">
      <c r="B268" s="241"/>
      <c r="C268" s="242"/>
      <c r="D268" s="221" t="s">
        <v>162</v>
      </c>
      <c r="E268" s="243" t="s">
        <v>1</v>
      </c>
      <c r="F268" s="244" t="s">
        <v>169</v>
      </c>
      <c r="G268" s="242"/>
      <c r="H268" s="245">
        <v>4.143</v>
      </c>
      <c r="I268" s="246"/>
      <c r="J268" s="242"/>
      <c r="K268" s="242"/>
      <c r="L268" s="247"/>
      <c r="M268" s="248"/>
      <c r="N268" s="249"/>
      <c r="O268" s="249"/>
      <c r="P268" s="249"/>
      <c r="Q268" s="249"/>
      <c r="R268" s="249"/>
      <c r="S268" s="249"/>
      <c r="T268" s="250"/>
      <c r="AT268" s="251" t="s">
        <v>162</v>
      </c>
      <c r="AU268" s="251" t="s">
        <v>85</v>
      </c>
      <c r="AV268" s="15" t="s">
        <v>160</v>
      </c>
      <c r="AW268" s="15" t="s">
        <v>31</v>
      </c>
      <c r="AX268" s="15" t="s">
        <v>83</v>
      </c>
      <c r="AY268" s="251" t="s">
        <v>153</v>
      </c>
    </row>
    <row r="269" spans="1:65" s="2" customFormat="1" ht="21.75" customHeight="1">
      <c r="A269" s="35"/>
      <c r="B269" s="36"/>
      <c r="C269" s="205" t="s">
        <v>636</v>
      </c>
      <c r="D269" s="205" t="s">
        <v>156</v>
      </c>
      <c r="E269" s="206" t="s">
        <v>839</v>
      </c>
      <c r="F269" s="207" t="s">
        <v>840</v>
      </c>
      <c r="G269" s="208" t="s">
        <v>159</v>
      </c>
      <c r="H269" s="209">
        <v>4.143</v>
      </c>
      <c r="I269" s="210"/>
      <c r="J269" s="211">
        <f>ROUND(I269*H269,2)</f>
        <v>0</v>
      </c>
      <c r="K269" s="212"/>
      <c r="L269" s="40"/>
      <c r="M269" s="213" t="s">
        <v>1</v>
      </c>
      <c r="N269" s="214" t="s">
        <v>40</v>
      </c>
      <c r="O269" s="72"/>
      <c r="P269" s="215">
        <f>O269*H269</f>
        <v>0</v>
      </c>
      <c r="Q269" s="215">
        <v>0.02447</v>
      </c>
      <c r="R269" s="215">
        <f>Q269*H269</f>
        <v>0.10137920999999998</v>
      </c>
      <c r="S269" s="215">
        <v>0</v>
      </c>
      <c r="T269" s="216">
        <f>S269*H269</f>
        <v>0</v>
      </c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R269" s="217" t="s">
        <v>303</v>
      </c>
      <c r="AT269" s="217" t="s">
        <v>156</v>
      </c>
      <c r="AU269" s="217" t="s">
        <v>85</v>
      </c>
      <c r="AY269" s="18" t="s">
        <v>153</v>
      </c>
      <c r="BE269" s="218">
        <f>IF(N269="základní",J269,0)</f>
        <v>0</v>
      </c>
      <c r="BF269" s="218">
        <f>IF(N269="snížená",J269,0)</f>
        <v>0</v>
      </c>
      <c r="BG269" s="218">
        <f>IF(N269="zákl. přenesená",J269,0)</f>
        <v>0</v>
      </c>
      <c r="BH269" s="218">
        <f>IF(N269="sníž. přenesená",J269,0)</f>
        <v>0</v>
      </c>
      <c r="BI269" s="218">
        <f>IF(N269="nulová",J269,0)</f>
        <v>0</v>
      </c>
      <c r="BJ269" s="18" t="s">
        <v>83</v>
      </c>
      <c r="BK269" s="218">
        <f>ROUND(I269*H269,2)</f>
        <v>0</v>
      </c>
      <c r="BL269" s="18" t="s">
        <v>303</v>
      </c>
      <c r="BM269" s="217" t="s">
        <v>2102</v>
      </c>
    </row>
    <row r="270" spans="1:65" s="2" customFormat="1" ht="21.75" customHeight="1">
      <c r="A270" s="35"/>
      <c r="B270" s="36"/>
      <c r="C270" s="205" t="s">
        <v>644</v>
      </c>
      <c r="D270" s="205" t="s">
        <v>156</v>
      </c>
      <c r="E270" s="206" t="s">
        <v>2103</v>
      </c>
      <c r="F270" s="207" t="s">
        <v>2104</v>
      </c>
      <c r="G270" s="208" t="s">
        <v>736</v>
      </c>
      <c r="H270" s="274"/>
      <c r="I270" s="210"/>
      <c r="J270" s="211">
        <f>ROUND(I270*H270,2)</f>
        <v>0</v>
      </c>
      <c r="K270" s="212"/>
      <c r="L270" s="40"/>
      <c r="M270" s="213" t="s">
        <v>1</v>
      </c>
      <c r="N270" s="214" t="s">
        <v>40</v>
      </c>
      <c r="O270" s="72"/>
      <c r="P270" s="215">
        <f>O270*H270</f>
        <v>0</v>
      </c>
      <c r="Q270" s="215">
        <v>0</v>
      </c>
      <c r="R270" s="215">
        <f>Q270*H270</f>
        <v>0</v>
      </c>
      <c r="S270" s="215">
        <v>0</v>
      </c>
      <c r="T270" s="216">
        <f>S270*H270</f>
        <v>0</v>
      </c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R270" s="217" t="s">
        <v>303</v>
      </c>
      <c r="AT270" s="217" t="s">
        <v>156</v>
      </c>
      <c r="AU270" s="217" t="s">
        <v>85</v>
      </c>
      <c r="AY270" s="18" t="s">
        <v>153</v>
      </c>
      <c r="BE270" s="218">
        <f>IF(N270="základní",J270,0)</f>
        <v>0</v>
      </c>
      <c r="BF270" s="218">
        <f>IF(N270="snížená",J270,0)</f>
        <v>0</v>
      </c>
      <c r="BG270" s="218">
        <f>IF(N270="zákl. přenesená",J270,0)</f>
        <v>0</v>
      </c>
      <c r="BH270" s="218">
        <f>IF(N270="sníž. přenesená",J270,0)</f>
        <v>0</v>
      </c>
      <c r="BI270" s="218">
        <f>IF(N270="nulová",J270,0)</f>
        <v>0</v>
      </c>
      <c r="BJ270" s="18" t="s">
        <v>83</v>
      </c>
      <c r="BK270" s="218">
        <f>ROUND(I270*H270,2)</f>
        <v>0</v>
      </c>
      <c r="BL270" s="18" t="s">
        <v>303</v>
      </c>
      <c r="BM270" s="217" t="s">
        <v>2105</v>
      </c>
    </row>
    <row r="271" spans="2:63" s="12" customFormat="1" ht="22.9" customHeight="1">
      <c r="B271" s="189"/>
      <c r="C271" s="190"/>
      <c r="D271" s="191" t="s">
        <v>74</v>
      </c>
      <c r="E271" s="203" t="s">
        <v>845</v>
      </c>
      <c r="F271" s="203" t="s">
        <v>846</v>
      </c>
      <c r="G271" s="190"/>
      <c r="H271" s="190"/>
      <c r="I271" s="193"/>
      <c r="J271" s="204">
        <f>BK271</f>
        <v>0</v>
      </c>
      <c r="K271" s="190"/>
      <c r="L271" s="195"/>
      <c r="M271" s="196"/>
      <c r="N271" s="197"/>
      <c r="O271" s="197"/>
      <c r="P271" s="198">
        <f>SUM(P272:P279)</f>
        <v>0</v>
      </c>
      <c r="Q271" s="197"/>
      <c r="R271" s="198">
        <f>SUM(R272:R279)</f>
        <v>0.021235</v>
      </c>
      <c r="S271" s="197"/>
      <c r="T271" s="199">
        <f>SUM(T272:T279)</f>
        <v>0.070605</v>
      </c>
      <c r="AR271" s="200" t="s">
        <v>85</v>
      </c>
      <c r="AT271" s="201" t="s">
        <v>74</v>
      </c>
      <c r="AU271" s="201" t="s">
        <v>83</v>
      </c>
      <c r="AY271" s="200" t="s">
        <v>153</v>
      </c>
      <c r="BK271" s="202">
        <f>SUM(BK272:BK279)</f>
        <v>0</v>
      </c>
    </row>
    <row r="272" spans="1:65" s="2" customFormat="1" ht="16.5" customHeight="1">
      <c r="A272" s="35"/>
      <c r="B272" s="36"/>
      <c r="C272" s="205" t="s">
        <v>215</v>
      </c>
      <c r="D272" s="205" t="s">
        <v>156</v>
      </c>
      <c r="E272" s="206" t="s">
        <v>1493</v>
      </c>
      <c r="F272" s="207" t="s">
        <v>1494</v>
      </c>
      <c r="G272" s="208" t="s">
        <v>276</v>
      </c>
      <c r="H272" s="209">
        <v>21.1</v>
      </c>
      <c r="I272" s="210"/>
      <c r="J272" s="211">
        <f>ROUND(I272*H272,2)</f>
        <v>0</v>
      </c>
      <c r="K272" s="212"/>
      <c r="L272" s="40"/>
      <c r="M272" s="213" t="s">
        <v>1</v>
      </c>
      <c r="N272" s="214" t="s">
        <v>40</v>
      </c>
      <c r="O272" s="72"/>
      <c r="P272" s="215">
        <f>O272*H272</f>
        <v>0</v>
      </c>
      <c r="Q272" s="215">
        <v>0</v>
      </c>
      <c r="R272" s="215">
        <f>Q272*H272</f>
        <v>0</v>
      </c>
      <c r="S272" s="215">
        <v>0.0017</v>
      </c>
      <c r="T272" s="216">
        <f>S272*H272</f>
        <v>0.03587</v>
      </c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R272" s="217" t="s">
        <v>303</v>
      </c>
      <c r="AT272" s="217" t="s">
        <v>156</v>
      </c>
      <c r="AU272" s="217" t="s">
        <v>85</v>
      </c>
      <c r="AY272" s="18" t="s">
        <v>153</v>
      </c>
      <c r="BE272" s="218">
        <f>IF(N272="základní",J272,0)</f>
        <v>0</v>
      </c>
      <c r="BF272" s="218">
        <f>IF(N272="snížená",J272,0)</f>
        <v>0</v>
      </c>
      <c r="BG272" s="218">
        <f>IF(N272="zákl. přenesená",J272,0)</f>
        <v>0</v>
      </c>
      <c r="BH272" s="218">
        <f>IF(N272="sníž. přenesená",J272,0)</f>
        <v>0</v>
      </c>
      <c r="BI272" s="218">
        <f>IF(N272="nulová",J272,0)</f>
        <v>0</v>
      </c>
      <c r="BJ272" s="18" t="s">
        <v>83</v>
      </c>
      <c r="BK272" s="218">
        <f>ROUND(I272*H272,2)</f>
        <v>0</v>
      </c>
      <c r="BL272" s="18" t="s">
        <v>303</v>
      </c>
      <c r="BM272" s="217" t="s">
        <v>2106</v>
      </c>
    </row>
    <row r="273" spans="2:51" s="14" customFormat="1" ht="12">
      <c r="B273" s="230"/>
      <c r="C273" s="231"/>
      <c r="D273" s="221" t="s">
        <v>162</v>
      </c>
      <c r="E273" s="232" t="s">
        <v>1</v>
      </c>
      <c r="F273" s="233" t="s">
        <v>2107</v>
      </c>
      <c r="G273" s="231"/>
      <c r="H273" s="234">
        <v>21.1</v>
      </c>
      <c r="I273" s="235"/>
      <c r="J273" s="231"/>
      <c r="K273" s="231"/>
      <c r="L273" s="236"/>
      <c r="M273" s="237"/>
      <c r="N273" s="238"/>
      <c r="O273" s="238"/>
      <c r="P273" s="238"/>
      <c r="Q273" s="238"/>
      <c r="R273" s="238"/>
      <c r="S273" s="238"/>
      <c r="T273" s="239"/>
      <c r="AT273" s="240" t="s">
        <v>162</v>
      </c>
      <c r="AU273" s="240" t="s">
        <v>85</v>
      </c>
      <c r="AV273" s="14" t="s">
        <v>85</v>
      </c>
      <c r="AW273" s="14" t="s">
        <v>31</v>
      </c>
      <c r="AX273" s="14" t="s">
        <v>83</v>
      </c>
      <c r="AY273" s="240" t="s">
        <v>153</v>
      </c>
    </row>
    <row r="274" spans="1:65" s="2" customFormat="1" ht="16.5" customHeight="1">
      <c r="A274" s="35"/>
      <c r="B274" s="36"/>
      <c r="C274" s="205" t="s">
        <v>292</v>
      </c>
      <c r="D274" s="205" t="s">
        <v>156</v>
      </c>
      <c r="E274" s="206" t="s">
        <v>1506</v>
      </c>
      <c r="F274" s="207" t="s">
        <v>1507</v>
      </c>
      <c r="G274" s="208" t="s">
        <v>276</v>
      </c>
      <c r="H274" s="209">
        <v>4</v>
      </c>
      <c r="I274" s="210"/>
      <c r="J274" s="211">
        <f aca="true" t="shared" si="0" ref="J274:J279">ROUND(I274*H274,2)</f>
        <v>0</v>
      </c>
      <c r="K274" s="212"/>
      <c r="L274" s="40"/>
      <c r="M274" s="213" t="s">
        <v>1</v>
      </c>
      <c r="N274" s="214" t="s">
        <v>40</v>
      </c>
      <c r="O274" s="72"/>
      <c r="P274" s="215">
        <f aca="true" t="shared" si="1" ref="P274:P279">O274*H274</f>
        <v>0</v>
      </c>
      <c r="Q274" s="215">
        <v>0</v>
      </c>
      <c r="R274" s="215">
        <f aca="true" t="shared" si="2" ref="R274:R279">Q274*H274</f>
        <v>0</v>
      </c>
      <c r="S274" s="215">
        <v>0.00175</v>
      </c>
      <c r="T274" s="216">
        <f aca="true" t="shared" si="3" ref="T274:T279">S274*H274</f>
        <v>0.007</v>
      </c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R274" s="217" t="s">
        <v>303</v>
      </c>
      <c r="AT274" s="217" t="s">
        <v>156</v>
      </c>
      <c r="AU274" s="217" t="s">
        <v>85</v>
      </c>
      <c r="AY274" s="18" t="s">
        <v>153</v>
      </c>
      <c r="BE274" s="218">
        <f aca="true" t="shared" si="4" ref="BE274:BE279">IF(N274="základní",J274,0)</f>
        <v>0</v>
      </c>
      <c r="BF274" s="218">
        <f aca="true" t="shared" si="5" ref="BF274:BF279">IF(N274="snížená",J274,0)</f>
        <v>0</v>
      </c>
      <c r="BG274" s="218">
        <f aca="true" t="shared" si="6" ref="BG274:BG279">IF(N274="zákl. přenesená",J274,0)</f>
        <v>0</v>
      </c>
      <c r="BH274" s="218">
        <f aca="true" t="shared" si="7" ref="BH274:BH279">IF(N274="sníž. přenesená",J274,0)</f>
        <v>0</v>
      </c>
      <c r="BI274" s="218">
        <f aca="true" t="shared" si="8" ref="BI274:BI279">IF(N274="nulová",J274,0)</f>
        <v>0</v>
      </c>
      <c r="BJ274" s="18" t="s">
        <v>83</v>
      </c>
      <c r="BK274" s="218">
        <f aca="true" t="shared" si="9" ref="BK274:BK279">ROUND(I274*H274,2)</f>
        <v>0</v>
      </c>
      <c r="BL274" s="18" t="s">
        <v>303</v>
      </c>
      <c r="BM274" s="217" t="s">
        <v>2108</v>
      </c>
    </row>
    <row r="275" spans="1:65" s="2" customFormat="1" ht="21.75" customHeight="1">
      <c r="A275" s="35"/>
      <c r="B275" s="36"/>
      <c r="C275" s="205" t="s">
        <v>524</v>
      </c>
      <c r="D275" s="205" t="s">
        <v>156</v>
      </c>
      <c r="E275" s="206" t="s">
        <v>2109</v>
      </c>
      <c r="F275" s="207" t="s">
        <v>2110</v>
      </c>
      <c r="G275" s="208" t="s">
        <v>276</v>
      </c>
      <c r="H275" s="209">
        <v>0.5</v>
      </c>
      <c r="I275" s="210"/>
      <c r="J275" s="211">
        <f t="shared" si="0"/>
        <v>0</v>
      </c>
      <c r="K275" s="212"/>
      <c r="L275" s="40"/>
      <c r="M275" s="213" t="s">
        <v>1</v>
      </c>
      <c r="N275" s="214" t="s">
        <v>40</v>
      </c>
      <c r="O275" s="72"/>
      <c r="P275" s="215">
        <f t="shared" si="1"/>
        <v>0</v>
      </c>
      <c r="Q275" s="215">
        <v>0</v>
      </c>
      <c r="R275" s="215">
        <f t="shared" si="2"/>
        <v>0</v>
      </c>
      <c r="S275" s="215">
        <v>0.01213</v>
      </c>
      <c r="T275" s="216">
        <f t="shared" si="3"/>
        <v>0.006065</v>
      </c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R275" s="217" t="s">
        <v>303</v>
      </c>
      <c r="AT275" s="217" t="s">
        <v>156</v>
      </c>
      <c r="AU275" s="217" t="s">
        <v>85</v>
      </c>
      <c r="AY275" s="18" t="s">
        <v>153</v>
      </c>
      <c r="BE275" s="218">
        <f t="shared" si="4"/>
        <v>0</v>
      </c>
      <c r="BF275" s="218">
        <f t="shared" si="5"/>
        <v>0</v>
      </c>
      <c r="BG275" s="218">
        <f t="shared" si="6"/>
        <v>0</v>
      </c>
      <c r="BH275" s="218">
        <f t="shared" si="7"/>
        <v>0</v>
      </c>
      <c r="BI275" s="218">
        <f t="shared" si="8"/>
        <v>0</v>
      </c>
      <c r="BJ275" s="18" t="s">
        <v>83</v>
      </c>
      <c r="BK275" s="218">
        <f t="shared" si="9"/>
        <v>0</v>
      </c>
      <c r="BL275" s="18" t="s">
        <v>303</v>
      </c>
      <c r="BM275" s="217" t="s">
        <v>2111</v>
      </c>
    </row>
    <row r="276" spans="1:65" s="2" customFormat="1" ht="16.5" customHeight="1">
      <c r="A276" s="35"/>
      <c r="B276" s="36"/>
      <c r="C276" s="205" t="s">
        <v>666</v>
      </c>
      <c r="D276" s="205" t="s">
        <v>156</v>
      </c>
      <c r="E276" s="206" t="s">
        <v>872</v>
      </c>
      <c r="F276" s="207" t="s">
        <v>873</v>
      </c>
      <c r="G276" s="208" t="s">
        <v>276</v>
      </c>
      <c r="H276" s="209">
        <v>5.5</v>
      </c>
      <c r="I276" s="210"/>
      <c r="J276" s="211">
        <f t="shared" si="0"/>
        <v>0</v>
      </c>
      <c r="K276" s="212"/>
      <c r="L276" s="40"/>
      <c r="M276" s="213" t="s">
        <v>1</v>
      </c>
      <c r="N276" s="214" t="s">
        <v>40</v>
      </c>
      <c r="O276" s="72"/>
      <c r="P276" s="215">
        <f t="shared" si="1"/>
        <v>0</v>
      </c>
      <c r="Q276" s="215">
        <v>0</v>
      </c>
      <c r="R276" s="215">
        <f t="shared" si="2"/>
        <v>0</v>
      </c>
      <c r="S276" s="215">
        <v>0.00394</v>
      </c>
      <c r="T276" s="216">
        <f t="shared" si="3"/>
        <v>0.02167</v>
      </c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R276" s="217" t="s">
        <v>303</v>
      </c>
      <c r="AT276" s="217" t="s">
        <v>156</v>
      </c>
      <c r="AU276" s="217" t="s">
        <v>85</v>
      </c>
      <c r="AY276" s="18" t="s">
        <v>153</v>
      </c>
      <c r="BE276" s="218">
        <f t="shared" si="4"/>
        <v>0</v>
      </c>
      <c r="BF276" s="218">
        <f t="shared" si="5"/>
        <v>0</v>
      </c>
      <c r="BG276" s="218">
        <f t="shared" si="6"/>
        <v>0</v>
      </c>
      <c r="BH276" s="218">
        <f t="shared" si="7"/>
        <v>0</v>
      </c>
      <c r="BI276" s="218">
        <f t="shared" si="8"/>
        <v>0</v>
      </c>
      <c r="BJ276" s="18" t="s">
        <v>83</v>
      </c>
      <c r="BK276" s="218">
        <f t="shared" si="9"/>
        <v>0</v>
      </c>
      <c r="BL276" s="18" t="s">
        <v>303</v>
      </c>
      <c r="BM276" s="217" t="s">
        <v>2112</v>
      </c>
    </row>
    <row r="277" spans="1:65" s="2" customFormat="1" ht="21.75" customHeight="1">
      <c r="A277" s="35"/>
      <c r="B277" s="36"/>
      <c r="C277" s="205" t="s">
        <v>676</v>
      </c>
      <c r="D277" s="205" t="s">
        <v>156</v>
      </c>
      <c r="E277" s="206" t="s">
        <v>2113</v>
      </c>
      <c r="F277" s="207" t="s">
        <v>2114</v>
      </c>
      <c r="G277" s="208" t="s">
        <v>276</v>
      </c>
      <c r="H277" s="209">
        <v>0.5</v>
      </c>
      <c r="I277" s="210"/>
      <c r="J277" s="211">
        <f t="shared" si="0"/>
        <v>0</v>
      </c>
      <c r="K277" s="212"/>
      <c r="L277" s="40"/>
      <c r="M277" s="213" t="s">
        <v>1</v>
      </c>
      <c r="N277" s="214" t="s">
        <v>40</v>
      </c>
      <c r="O277" s="72"/>
      <c r="P277" s="215">
        <f t="shared" si="1"/>
        <v>0</v>
      </c>
      <c r="Q277" s="215">
        <v>0.01068</v>
      </c>
      <c r="R277" s="215">
        <f t="shared" si="2"/>
        <v>0.00534</v>
      </c>
      <c r="S277" s="215">
        <v>0</v>
      </c>
      <c r="T277" s="216">
        <f t="shared" si="3"/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217" t="s">
        <v>303</v>
      </c>
      <c r="AT277" s="217" t="s">
        <v>156</v>
      </c>
      <c r="AU277" s="217" t="s">
        <v>85</v>
      </c>
      <c r="AY277" s="18" t="s">
        <v>153</v>
      </c>
      <c r="BE277" s="218">
        <f t="shared" si="4"/>
        <v>0</v>
      </c>
      <c r="BF277" s="218">
        <f t="shared" si="5"/>
        <v>0</v>
      </c>
      <c r="BG277" s="218">
        <f t="shared" si="6"/>
        <v>0</v>
      </c>
      <c r="BH277" s="218">
        <f t="shared" si="7"/>
        <v>0</v>
      </c>
      <c r="BI277" s="218">
        <f t="shared" si="8"/>
        <v>0</v>
      </c>
      <c r="BJ277" s="18" t="s">
        <v>83</v>
      </c>
      <c r="BK277" s="218">
        <f t="shared" si="9"/>
        <v>0</v>
      </c>
      <c r="BL277" s="18" t="s">
        <v>303</v>
      </c>
      <c r="BM277" s="217" t="s">
        <v>2115</v>
      </c>
    </row>
    <row r="278" spans="1:65" s="2" customFormat="1" ht="21.75" customHeight="1">
      <c r="A278" s="35"/>
      <c r="B278" s="36"/>
      <c r="C278" s="205" t="s">
        <v>680</v>
      </c>
      <c r="D278" s="205" t="s">
        <v>156</v>
      </c>
      <c r="E278" s="206" t="s">
        <v>1523</v>
      </c>
      <c r="F278" s="207" t="s">
        <v>1524</v>
      </c>
      <c r="G278" s="208" t="s">
        <v>276</v>
      </c>
      <c r="H278" s="209">
        <v>5.5</v>
      </c>
      <c r="I278" s="210"/>
      <c r="J278" s="211">
        <f t="shared" si="0"/>
        <v>0</v>
      </c>
      <c r="K278" s="212"/>
      <c r="L278" s="40"/>
      <c r="M278" s="213" t="s">
        <v>1</v>
      </c>
      <c r="N278" s="214" t="s">
        <v>40</v>
      </c>
      <c r="O278" s="72"/>
      <c r="P278" s="215">
        <f t="shared" si="1"/>
        <v>0</v>
      </c>
      <c r="Q278" s="215">
        <v>0.00289</v>
      </c>
      <c r="R278" s="215">
        <f t="shared" si="2"/>
        <v>0.015895</v>
      </c>
      <c r="S278" s="215">
        <v>0</v>
      </c>
      <c r="T278" s="216">
        <f t="shared" si="3"/>
        <v>0</v>
      </c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R278" s="217" t="s">
        <v>303</v>
      </c>
      <c r="AT278" s="217" t="s">
        <v>156</v>
      </c>
      <c r="AU278" s="217" t="s">
        <v>85</v>
      </c>
      <c r="AY278" s="18" t="s">
        <v>153</v>
      </c>
      <c r="BE278" s="218">
        <f t="shared" si="4"/>
        <v>0</v>
      </c>
      <c r="BF278" s="218">
        <f t="shared" si="5"/>
        <v>0</v>
      </c>
      <c r="BG278" s="218">
        <f t="shared" si="6"/>
        <v>0</v>
      </c>
      <c r="BH278" s="218">
        <f t="shared" si="7"/>
        <v>0</v>
      </c>
      <c r="BI278" s="218">
        <f t="shared" si="8"/>
        <v>0</v>
      </c>
      <c r="BJ278" s="18" t="s">
        <v>83</v>
      </c>
      <c r="BK278" s="218">
        <f t="shared" si="9"/>
        <v>0</v>
      </c>
      <c r="BL278" s="18" t="s">
        <v>303</v>
      </c>
      <c r="BM278" s="217" t="s">
        <v>2116</v>
      </c>
    </row>
    <row r="279" spans="1:65" s="2" customFormat="1" ht="21.75" customHeight="1">
      <c r="A279" s="35"/>
      <c r="B279" s="36"/>
      <c r="C279" s="205" t="s">
        <v>688</v>
      </c>
      <c r="D279" s="205" t="s">
        <v>156</v>
      </c>
      <c r="E279" s="206" t="s">
        <v>2117</v>
      </c>
      <c r="F279" s="207" t="s">
        <v>2118</v>
      </c>
      <c r="G279" s="208" t="s">
        <v>736</v>
      </c>
      <c r="H279" s="274"/>
      <c r="I279" s="210"/>
      <c r="J279" s="211">
        <f t="shared" si="0"/>
        <v>0</v>
      </c>
      <c r="K279" s="212"/>
      <c r="L279" s="40"/>
      <c r="M279" s="213" t="s">
        <v>1</v>
      </c>
      <c r="N279" s="214" t="s">
        <v>40</v>
      </c>
      <c r="O279" s="72"/>
      <c r="P279" s="215">
        <f t="shared" si="1"/>
        <v>0</v>
      </c>
      <c r="Q279" s="215">
        <v>0</v>
      </c>
      <c r="R279" s="215">
        <f t="shared" si="2"/>
        <v>0</v>
      </c>
      <c r="S279" s="215">
        <v>0</v>
      </c>
      <c r="T279" s="216">
        <f t="shared" si="3"/>
        <v>0</v>
      </c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R279" s="217" t="s">
        <v>303</v>
      </c>
      <c r="AT279" s="217" t="s">
        <v>156</v>
      </c>
      <c r="AU279" s="217" t="s">
        <v>85</v>
      </c>
      <c r="AY279" s="18" t="s">
        <v>153</v>
      </c>
      <c r="BE279" s="218">
        <f t="shared" si="4"/>
        <v>0</v>
      </c>
      <c r="BF279" s="218">
        <f t="shared" si="5"/>
        <v>0</v>
      </c>
      <c r="BG279" s="218">
        <f t="shared" si="6"/>
        <v>0</v>
      </c>
      <c r="BH279" s="218">
        <f t="shared" si="7"/>
        <v>0</v>
      </c>
      <c r="BI279" s="218">
        <f t="shared" si="8"/>
        <v>0</v>
      </c>
      <c r="BJ279" s="18" t="s">
        <v>83</v>
      </c>
      <c r="BK279" s="218">
        <f t="shared" si="9"/>
        <v>0</v>
      </c>
      <c r="BL279" s="18" t="s">
        <v>303</v>
      </c>
      <c r="BM279" s="217" t="s">
        <v>2119</v>
      </c>
    </row>
    <row r="280" spans="2:63" s="12" customFormat="1" ht="22.9" customHeight="1">
      <c r="B280" s="189"/>
      <c r="C280" s="190"/>
      <c r="D280" s="191" t="s">
        <v>74</v>
      </c>
      <c r="E280" s="203" t="s">
        <v>927</v>
      </c>
      <c r="F280" s="203" t="s">
        <v>928</v>
      </c>
      <c r="G280" s="190"/>
      <c r="H280" s="190"/>
      <c r="I280" s="193"/>
      <c r="J280" s="204">
        <f>BK280</f>
        <v>0</v>
      </c>
      <c r="K280" s="190"/>
      <c r="L280" s="195"/>
      <c r="M280" s="196"/>
      <c r="N280" s="197"/>
      <c r="O280" s="197"/>
      <c r="P280" s="198">
        <f>SUM(P281:P286)</f>
        <v>0</v>
      </c>
      <c r="Q280" s="197"/>
      <c r="R280" s="198">
        <f>SUM(R281:R286)</f>
        <v>0</v>
      </c>
      <c r="S280" s="197"/>
      <c r="T280" s="199">
        <f>SUM(T281:T286)</f>
        <v>0.91119184</v>
      </c>
      <c r="AR280" s="200" t="s">
        <v>85</v>
      </c>
      <c r="AT280" s="201" t="s">
        <v>74</v>
      </c>
      <c r="AU280" s="201" t="s">
        <v>83</v>
      </c>
      <c r="AY280" s="200" t="s">
        <v>153</v>
      </c>
      <c r="BK280" s="202">
        <f>SUM(BK281:BK286)</f>
        <v>0</v>
      </c>
    </row>
    <row r="281" spans="1:65" s="2" customFormat="1" ht="16.5" customHeight="1">
      <c r="A281" s="35"/>
      <c r="B281" s="36"/>
      <c r="C281" s="205" t="s">
        <v>692</v>
      </c>
      <c r="D281" s="205" t="s">
        <v>156</v>
      </c>
      <c r="E281" s="206" t="s">
        <v>2120</v>
      </c>
      <c r="F281" s="207" t="s">
        <v>2121</v>
      </c>
      <c r="G281" s="208" t="s">
        <v>187</v>
      </c>
      <c r="H281" s="209">
        <v>16.95</v>
      </c>
      <c r="I281" s="210"/>
      <c r="J281" s="211">
        <f>ROUND(I281*H281,2)</f>
        <v>0</v>
      </c>
      <c r="K281" s="212"/>
      <c r="L281" s="40"/>
      <c r="M281" s="213" t="s">
        <v>1</v>
      </c>
      <c r="N281" s="214" t="s">
        <v>40</v>
      </c>
      <c r="O281" s="72"/>
      <c r="P281" s="215">
        <f>O281*H281</f>
        <v>0</v>
      </c>
      <c r="Q281" s="215">
        <v>0</v>
      </c>
      <c r="R281" s="215">
        <f>Q281*H281</f>
        <v>0</v>
      </c>
      <c r="S281" s="215">
        <v>0.01098</v>
      </c>
      <c r="T281" s="216">
        <f>S281*H281</f>
        <v>0.186111</v>
      </c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R281" s="217" t="s">
        <v>303</v>
      </c>
      <c r="AT281" s="217" t="s">
        <v>156</v>
      </c>
      <c r="AU281" s="217" t="s">
        <v>85</v>
      </c>
      <c r="AY281" s="18" t="s">
        <v>153</v>
      </c>
      <c r="BE281" s="218">
        <f>IF(N281="základní",J281,0)</f>
        <v>0</v>
      </c>
      <c r="BF281" s="218">
        <f>IF(N281="snížená",J281,0)</f>
        <v>0</v>
      </c>
      <c r="BG281" s="218">
        <f>IF(N281="zákl. přenesená",J281,0)</f>
        <v>0</v>
      </c>
      <c r="BH281" s="218">
        <f>IF(N281="sníž. přenesená",J281,0)</f>
        <v>0</v>
      </c>
      <c r="BI281" s="218">
        <f>IF(N281="nulová",J281,0)</f>
        <v>0</v>
      </c>
      <c r="BJ281" s="18" t="s">
        <v>83</v>
      </c>
      <c r="BK281" s="218">
        <f>ROUND(I281*H281,2)</f>
        <v>0</v>
      </c>
      <c r="BL281" s="18" t="s">
        <v>303</v>
      </c>
      <c r="BM281" s="217" t="s">
        <v>2122</v>
      </c>
    </row>
    <row r="282" spans="2:51" s="14" customFormat="1" ht="12">
      <c r="B282" s="230"/>
      <c r="C282" s="231"/>
      <c r="D282" s="221" t="s">
        <v>162</v>
      </c>
      <c r="E282" s="232" t="s">
        <v>1</v>
      </c>
      <c r="F282" s="233" t="s">
        <v>2123</v>
      </c>
      <c r="G282" s="231"/>
      <c r="H282" s="234">
        <v>16.95</v>
      </c>
      <c r="I282" s="235"/>
      <c r="J282" s="231"/>
      <c r="K282" s="231"/>
      <c r="L282" s="236"/>
      <c r="M282" s="237"/>
      <c r="N282" s="238"/>
      <c r="O282" s="238"/>
      <c r="P282" s="238"/>
      <c r="Q282" s="238"/>
      <c r="R282" s="238"/>
      <c r="S282" s="238"/>
      <c r="T282" s="239"/>
      <c r="AT282" s="240" t="s">
        <v>162</v>
      </c>
      <c r="AU282" s="240" t="s">
        <v>85</v>
      </c>
      <c r="AV282" s="14" t="s">
        <v>85</v>
      </c>
      <c r="AW282" s="14" t="s">
        <v>31</v>
      </c>
      <c r="AX282" s="14" t="s">
        <v>83</v>
      </c>
      <c r="AY282" s="240" t="s">
        <v>153</v>
      </c>
    </row>
    <row r="283" spans="1:65" s="2" customFormat="1" ht="21.75" customHeight="1">
      <c r="A283" s="35"/>
      <c r="B283" s="36"/>
      <c r="C283" s="205" t="s">
        <v>696</v>
      </c>
      <c r="D283" s="205" t="s">
        <v>156</v>
      </c>
      <c r="E283" s="206" t="s">
        <v>2124</v>
      </c>
      <c r="F283" s="207" t="s">
        <v>2125</v>
      </c>
      <c r="G283" s="208" t="s">
        <v>187</v>
      </c>
      <c r="H283" s="209">
        <v>16.95</v>
      </c>
      <c r="I283" s="210"/>
      <c r="J283" s="211">
        <f>ROUND(I283*H283,2)</f>
        <v>0</v>
      </c>
      <c r="K283" s="212"/>
      <c r="L283" s="40"/>
      <c r="M283" s="213" t="s">
        <v>1</v>
      </c>
      <c r="N283" s="214" t="s">
        <v>40</v>
      </c>
      <c r="O283" s="72"/>
      <c r="P283" s="215">
        <f>O283*H283</f>
        <v>0</v>
      </c>
      <c r="Q283" s="215">
        <v>0</v>
      </c>
      <c r="R283" s="215">
        <f>Q283*H283</f>
        <v>0</v>
      </c>
      <c r="S283" s="215">
        <v>0.008</v>
      </c>
      <c r="T283" s="216">
        <f>S283*H283</f>
        <v>0.1356</v>
      </c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R283" s="217" t="s">
        <v>303</v>
      </c>
      <c r="AT283" s="217" t="s">
        <v>156</v>
      </c>
      <c r="AU283" s="217" t="s">
        <v>85</v>
      </c>
      <c r="AY283" s="18" t="s">
        <v>153</v>
      </c>
      <c r="BE283" s="218">
        <f>IF(N283="základní",J283,0)</f>
        <v>0</v>
      </c>
      <c r="BF283" s="218">
        <f>IF(N283="snížená",J283,0)</f>
        <v>0</v>
      </c>
      <c r="BG283" s="218">
        <f>IF(N283="zákl. přenesená",J283,0)</f>
        <v>0</v>
      </c>
      <c r="BH283" s="218">
        <f>IF(N283="sníž. přenesená",J283,0)</f>
        <v>0</v>
      </c>
      <c r="BI283" s="218">
        <f>IF(N283="nulová",J283,0)</f>
        <v>0</v>
      </c>
      <c r="BJ283" s="18" t="s">
        <v>83</v>
      </c>
      <c r="BK283" s="218">
        <f>ROUND(I283*H283,2)</f>
        <v>0</v>
      </c>
      <c r="BL283" s="18" t="s">
        <v>303</v>
      </c>
      <c r="BM283" s="217" t="s">
        <v>2126</v>
      </c>
    </row>
    <row r="284" spans="1:65" s="2" customFormat="1" ht="16.5" customHeight="1">
      <c r="A284" s="35"/>
      <c r="B284" s="36"/>
      <c r="C284" s="205" t="s">
        <v>701</v>
      </c>
      <c r="D284" s="205" t="s">
        <v>156</v>
      </c>
      <c r="E284" s="206" t="s">
        <v>2127</v>
      </c>
      <c r="F284" s="207" t="s">
        <v>2128</v>
      </c>
      <c r="G284" s="208" t="s">
        <v>187</v>
      </c>
      <c r="H284" s="209">
        <v>31.058</v>
      </c>
      <c r="I284" s="210"/>
      <c r="J284" s="211">
        <f>ROUND(I284*H284,2)</f>
        <v>0</v>
      </c>
      <c r="K284" s="212"/>
      <c r="L284" s="40"/>
      <c r="M284" s="213" t="s">
        <v>1</v>
      </c>
      <c r="N284" s="214" t="s">
        <v>40</v>
      </c>
      <c r="O284" s="72"/>
      <c r="P284" s="215">
        <f>O284*H284</f>
        <v>0</v>
      </c>
      <c r="Q284" s="215">
        <v>0</v>
      </c>
      <c r="R284" s="215">
        <f>Q284*H284</f>
        <v>0</v>
      </c>
      <c r="S284" s="215">
        <v>0.01098</v>
      </c>
      <c r="T284" s="216">
        <f>S284*H284</f>
        <v>0.34101684</v>
      </c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R284" s="217" t="s">
        <v>303</v>
      </c>
      <c r="AT284" s="217" t="s">
        <v>156</v>
      </c>
      <c r="AU284" s="217" t="s">
        <v>85</v>
      </c>
      <c r="AY284" s="18" t="s">
        <v>153</v>
      </c>
      <c r="BE284" s="218">
        <f>IF(N284="základní",J284,0)</f>
        <v>0</v>
      </c>
      <c r="BF284" s="218">
        <f>IF(N284="snížená",J284,0)</f>
        <v>0</v>
      </c>
      <c r="BG284" s="218">
        <f>IF(N284="zákl. přenesená",J284,0)</f>
        <v>0</v>
      </c>
      <c r="BH284" s="218">
        <f>IF(N284="sníž. přenesená",J284,0)</f>
        <v>0</v>
      </c>
      <c r="BI284" s="218">
        <f>IF(N284="nulová",J284,0)</f>
        <v>0</v>
      </c>
      <c r="BJ284" s="18" t="s">
        <v>83</v>
      </c>
      <c r="BK284" s="218">
        <f>ROUND(I284*H284,2)</f>
        <v>0</v>
      </c>
      <c r="BL284" s="18" t="s">
        <v>303</v>
      </c>
      <c r="BM284" s="217" t="s">
        <v>2129</v>
      </c>
    </row>
    <row r="285" spans="2:51" s="14" customFormat="1" ht="12">
      <c r="B285" s="230"/>
      <c r="C285" s="231"/>
      <c r="D285" s="221" t="s">
        <v>162</v>
      </c>
      <c r="E285" s="232" t="s">
        <v>1</v>
      </c>
      <c r="F285" s="233" t="s">
        <v>2130</v>
      </c>
      <c r="G285" s="231"/>
      <c r="H285" s="234">
        <v>31.058</v>
      </c>
      <c r="I285" s="235"/>
      <c r="J285" s="231"/>
      <c r="K285" s="231"/>
      <c r="L285" s="236"/>
      <c r="M285" s="237"/>
      <c r="N285" s="238"/>
      <c r="O285" s="238"/>
      <c r="P285" s="238"/>
      <c r="Q285" s="238"/>
      <c r="R285" s="238"/>
      <c r="S285" s="238"/>
      <c r="T285" s="239"/>
      <c r="AT285" s="240" t="s">
        <v>162</v>
      </c>
      <c r="AU285" s="240" t="s">
        <v>85</v>
      </c>
      <c r="AV285" s="14" t="s">
        <v>85</v>
      </c>
      <c r="AW285" s="14" t="s">
        <v>31</v>
      </c>
      <c r="AX285" s="14" t="s">
        <v>83</v>
      </c>
      <c r="AY285" s="240" t="s">
        <v>153</v>
      </c>
    </row>
    <row r="286" spans="1:65" s="2" customFormat="1" ht="21.75" customHeight="1">
      <c r="A286" s="35"/>
      <c r="B286" s="36"/>
      <c r="C286" s="205" t="s">
        <v>707</v>
      </c>
      <c r="D286" s="205" t="s">
        <v>156</v>
      </c>
      <c r="E286" s="206" t="s">
        <v>2131</v>
      </c>
      <c r="F286" s="207" t="s">
        <v>2132</v>
      </c>
      <c r="G286" s="208" t="s">
        <v>187</v>
      </c>
      <c r="H286" s="209">
        <v>31.058</v>
      </c>
      <c r="I286" s="210"/>
      <c r="J286" s="211">
        <f>ROUND(I286*H286,2)</f>
        <v>0</v>
      </c>
      <c r="K286" s="212"/>
      <c r="L286" s="40"/>
      <c r="M286" s="213" t="s">
        <v>1</v>
      </c>
      <c r="N286" s="214" t="s">
        <v>40</v>
      </c>
      <c r="O286" s="72"/>
      <c r="P286" s="215">
        <f>O286*H286</f>
        <v>0</v>
      </c>
      <c r="Q286" s="215">
        <v>0</v>
      </c>
      <c r="R286" s="215">
        <f>Q286*H286</f>
        <v>0</v>
      </c>
      <c r="S286" s="215">
        <v>0.008</v>
      </c>
      <c r="T286" s="216">
        <f>S286*H286</f>
        <v>0.248464</v>
      </c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R286" s="217" t="s">
        <v>303</v>
      </c>
      <c r="AT286" s="217" t="s">
        <v>156</v>
      </c>
      <c r="AU286" s="217" t="s">
        <v>85</v>
      </c>
      <c r="AY286" s="18" t="s">
        <v>153</v>
      </c>
      <c r="BE286" s="218">
        <f>IF(N286="základní",J286,0)</f>
        <v>0</v>
      </c>
      <c r="BF286" s="218">
        <f>IF(N286="snížená",J286,0)</f>
        <v>0</v>
      </c>
      <c r="BG286" s="218">
        <f>IF(N286="zákl. přenesená",J286,0)</f>
        <v>0</v>
      </c>
      <c r="BH286" s="218">
        <f>IF(N286="sníž. přenesená",J286,0)</f>
        <v>0</v>
      </c>
      <c r="BI286" s="218">
        <f>IF(N286="nulová",J286,0)</f>
        <v>0</v>
      </c>
      <c r="BJ286" s="18" t="s">
        <v>83</v>
      </c>
      <c r="BK286" s="218">
        <f>ROUND(I286*H286,2)</f>
        <v>0</v>
      </c>
      <c r="BL286" s="18" t="s">
        <v>303</v>
      </c>
      <c r="BM286" s="217" t="s">
        <v>2133</v>
      </c>
    </row>
    <row r="287" spans="2:63" s="12" customFormat="1" ht="22.9" customHeight="1">
      <c r="B287" s="189"/>
      <c r="C287" s="190"/>
      <c r="D287" s="191" t="s">
        <v>74</v>
      </c>
      <c r="E287" s="203" t="s">
        <v>1086</v>
      </c>
      <c r="F287" s="203" t="s">
        <v>1087</v>
      </c>
      <c r="G287" s="190"/>
      <c r="H287" s="190"/>
      <c r="I287" s="193"/>
      <c r="J287" s="204">
        <f>BK287</f>
        <v>0</v>
      </c>
      <c r="K287" s="190"/>
      <c r="L287" s="195"/>
      <c r="M287" s="196"/>
      <c r="N287" s="197"/>
      <c r="O287" s="197"/>
      <c r="P287" s="198">
        <f>SUM(P288:P310)</f>
        <v>0</v>
      </c>
      <c r="Q287" s="197"/>
      <c r="R287" s="198">
        <f>SUM(R288:R310)</f>
        <v>0.11290178000000001</v>
      </c>
      <c r="S287" s="197"/>
      <c r="T287" s="199">
        <f>SUM(T288:T310)</f>
        <v>0</v>
      </c>
      <c r="AR287" s="200" t="s">
        <v>85</v>
      </c>
      <c r="AT287" s="201" t="s">
        <v>74</v>
      </c>
      <c r="AU287" s="201" t="s">
        <v>83</v>
      </c>
      <c r="AY287" s="200" t="s">
        <v>153</v>
      </c>
      <c r="BK287" s="202">
        <f>SUM(BK288:BK310)</f>
        <v>0</v>
      </c>
    </row>
    <row r="288" spans="1:65" s="2" customFormat="1" ht="21.75" customHeight="1">
      <c r="A288" s="35"/>
      <c r="B288" s="36"/>
      <c r="C288" s="205" t="s">
        <v>715</v>
      </c>
      <c r="D288" s="205" t="s">
        <v>156</v>
      </c>
      <c r="E288" s="206" t="s">
        <v>1089</v>
      </c>
      <c r="F288" s="207" t="s">
        <v>1090</v>
      </c>
      <c r="G288" s="208" t="s">
        <v>187</v>
      </c>
      <c r="H288" s="209">
        <v>214.969</v>
      </c>
      <c r="I288" s="210"/>
      <c r="J288" s="211">
        <f>ROUND(I288*H288,2)</f>
        <v>0</v>
      </c>
      <c r="K288" s="212"/>
      <c r="L288" s="40"/>
      <c r="M288" s="213" t="s">
        <v>1</v>
      </c>
      <c r="N288" s="214" t="s">
        <v>40</v>
      </c>
      <c r="O288" s="72"/>
      <c r="P288" s="215">
        <f>O288*H288</f>
        <v>0</v>
      </c>
      <c r="Q288" s="215">
        <v>0.00016</v>
      </c>
      <c r="R288" s="215">
        <f>Q288*H288</f>
        <v>0.03439504</v>
      </c>
      <c r="S288" s="215">
        <v>0</v>
      </c>
      <c r="T288" s="216">
        <f>S288*H288</f>
        <v>0</v>
      </c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R288" s="217" t="s">
        <v>303</v>
      </c>
      <c r="AT288" s="217" t="s">
        <v>156</v>
      </c>
      <c r="AU288" s="217" t="s">
        <v>85</v>
      </c>
      <c r="AY288" s="18" t="s">
        <v>153</v>
      </c>
      <c r="BE288" s="218">
        <f>IF(N288="základní",J288,0)</f>
        <v>0</v>
      </c>
      <c r="BF288" s="218">
        <f>IF(N288="snížená",J288,0)</f>
        <v>0</v>
      </c>
      <c r="BG288" s="218">
        <f>IF(N288="zákl. přenesená",J288,0)</f>
        <v>0</v>
      </c>
      <c r="BH288" s="218">
        <f>IF(N288="sníž. přenesená",J288,0)</f>
        <v>0</v>
      </c>
      <c r="BI288" s="218">
        <f>IF(N288="nulová",J288,0)</f>
        <v>0</v>
      </c>
      <c r="BJ288" s="18" t="s">
        <v>83</v>
      </c>
      <c r="BK288" s="218">
        <f>ROUND(I288*H288,2)</f>
        <v>0</v>
      </c>
      <c r="BL288" s="18" t="s">
        <v>303</v>
      </c>
      <c r="BM288" s="217" t="s">
        <v>2134</v>
      </c>
    </row>
    <row r="289" spans="1:65" s="2" customFormat="1" ht="21.75" customHeight="1">
      <c r="A289" s="35"/>
      <c r="B289" s="36"/>
      <c r="C289" s="205" t="s">
        <v>719</v>
      </c>
      <c r="D289" s="205" t="s">
        <v>156</v>
      </c>
      <c r="E289" s="206" t="s">
        <v>1093</v>
      </c>
      <c r="F289" s="207" t="s">
        <v>1094</v>
      </c>
      <c r="G289" s="208" t="s">
        <v>187</v>
      </c>
      <c r="H289" s="209">
        <v>214.969</v>
      </c>
      <c r="I289" s="210"/>
      <c r="J289" s="211">
        <f>ROUND(I289*H289,2)</f>
        <v>0</v>
      </c>
      <c r="K289" s="212"/>
      <c r="L289" s="40"/>
      <c r="M289" s="213" t="s">
        <v>1</v>
      </c>
      <c r="N289" s="214" t="s">
        <v>40</v>
      </c>
      <c r="O289" s="72"/>
      <c r="P289" s="215">
        <f>O289*H289</f>
        <v>0</v>
      </c>
      <c r="Q289" s="215">
        <v>0.00015</v>
      </c>
      <c r="R289" s="215">
        <f>Q289*H289</f>
        <v>0.03224535</v>
      </c>
      <c r="S289" s="215">
        <v>0</v>
      </c>
      <c r="T289" s="216">
        <f>S289*H289</f>
        <v>0</v>
      </c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R289" s="217" t="s">
        <v>303</v>
      </c>
      <c r="AT289" s="217" t="s">
        <v>156</v>
      </c>
      <c r="AU289" s="217" t="s">
        <v>85</v>
      </c>
      <c r="AY289" s="18" t="s">
        <v>153</v>
      </c>
      <c r="BE289" s="218">
        <f>IF(N289="základní",J289,0)</f>
        <v>0</v>
      </c>
      <c r="BF289" s="218">
        <f>IF(N289="snížená",J289,0)</f>
        <v>0</v>
      </c>
      <c r="BG289" s="218">
        <f>IF(N289="zákl. přenesená",J289,0)</f>
        <v>0</v>
      </c>
      <c r="BH289" s="218">
        <f>IF(N289="sníž. přenesená",J289,0)</f>
        <v>0</v>
      </c>
      <c r="BI289" s="218">
        <f>IF(N289="nulová",J289,0)</f>
        <v>0</v>
      </c>
      <c r="BJ289" s="18" t="s">
        <v>83</v>
      </c>
      <c r="BK289" s="218">
        <f>ROUND(I289*H289,2)</f>
        <v>0</v>
      </c>
      <c r="BL289" s="18" t="s">
        <v>303</v>
      </c>
      <c r="BM289" s="217" t="s">
        <v>2135</v>
      </c>
    </row>
    <row r="290" spans="2:51" s="14" customFormat="1" ht="12">
      <c r="B290" s="230"/>
      <c r="C290" s="231"/>
      <c r="D290" s="221" t="s">
        <v>162</v>
      </c>
      <c r="E290" s="232" t="s">
        <v>1</v>
      </c>
      <c r="F290" s="233" t="s">
        <v>2136</v>
      </c>
      <c r="G290" s="231"/>
      <c r="H290" s="234">
        <v>27.672</v>
      </c>
      <c r="I290" s="235"/>
      <c r="J290" s="231"/>
      <c r="K290" s="231"/>
      <c r="L290" s="236"/>
      <c r="M290" s="237"/>
      <c r="N290" s="238"/>
      <c r="O290" s="238"/>
      <c r="P290" s="238"/>
      <c r="Q290" s="238"/>
      <c r="R290" s="238"/>
      <c r="S290" s="238"/>
      <c r="T290" s="239"/>
      <c r="AT290" s="240" t="s">
        <v>162</v>
      </c>
      <c r="AU290" s="240" t="s">
        <v>85</v>
      </c>
      <c r="AV290" s="14" t="s">
        <v>85</v>
      </c>
      <c r="AW290" s="14" t="s">
        <v>31</v>
      </c>
      <c r="AX290" s="14" t="s">
        <v>75</v>
      </c>
      <c r="AY290" s="240" t="s">
        <v>153</v>
      </c>
    </row>
    <row r="291" spans="2:51" s="14" customFormat="1" ht="12">
      <c r="B291" s="230"/>
      <c r="C291" s="231"/>
      <c r="D291" s="221" t="s">
        <v>162</v>
      </c>
      <c r="E291" s="232" t="s">
        <v>1</v>
      </c>
      <c r="F291" s="233" t="s">
        <v>2137</v>
      </c>
      <c r="G291" s="231"/>
      <c r="H291" s="234">
        <v>11.596</v>
      </c>
      <c r="I291" s="235"/>
      <c r="J291" s="231"/>
      <c r="K291" s="231"/>
      <c r="L291" s="236"/>
      <c r="M291" s="237"/>
      <c r="N291" s="238"/>
      <c r="O291" s="238"/>
      <c r="P291" s="238"/>
      <c r="Q291" s="238"/>
      <c r="R291" s="238"/>
      <c r="S291" s="238"/>
      <c r="T291" s="239"/>
      <c r="AT291" s="240" t="s">
        <v>162</v>
      </c>
      <c r="AU291" s="240" t="s">
        <v>85</v>
      </c>
      <c r="AV291" s="14" t="s">
        <v>85</v>
      </c>
      <c r="AW291" s="14" t="s">
        <v>31</v>
      </c>
      <c r="AX291" s="14" t="s">
        <v>75</v>
      </c>
      <c r="AY291" s="240" t="s">
        <v>153</v>
      </c>
    </row>
    <row r="292" spans="2:51" s="14" customFormat="1" ht="22.5">
      <c r="B292" s="230"/>
      <c r="C292" s="231"/>
      <c r="D292" s="221" t="s">
        <v>162</v>
      </c>
      <c r="E292" s="232" t="s">
        <v>1</v>
      </c>
      <c r="F292" s="233" t="s">
        <v>2138</v>
      </c>
      <c r="G292" s="231"/>
      <c r="H292" s="234">
        <v>60.928</v>
      </c>
      <c r="I292" s="235"/>
      <c r="J292" s="231"/>
      <c r="K292" s="231"/>
      <c r="L292" s="236"/>
      <c r="M292" s="237"/>
      <c r="N292" s="238"/>
      <c r="O292" s="238"/>
      <c r="P292" s="238"/>
      <c r="Q292" s="238"/>
      <c r="R292" s="238"/>
      <c r="S292" s="238"/>
      <c r="T292" s="239"/>
      <c r="AT292" s="240" t="s">
        <v>162</v>
      </c>
      <c r="AU292" s="240" t="s">
        <v>85</v>
      </c>
      <c r="AV292" s="14" t="s">
        <v>85</v>
      </c>
      <c r="AW292" s="14" t="s">
        <v>31</v>
      </c>
      <c r="AX292" s="14" t="s">
        <v>75</v>
      </c>
      <c r="AY292" s="240" t="s">
        <v>153</v>
      </c>
    </row>
    <row r="293" spans="2:51" s="14" customFormat="1" ht="12">
      <c r="B293" s="230"/>
      <c r="C293" s="231"/>
      <c r="D293" s="221" t="s">
        <v>162</v>
      </c>
      <c r="E293" s="232" t="s">
        <v>1</v>
      </c>
      <c r="F293" s="233" t="s">
        <v>2139</v>
      </c>
      <c r="G293" s="231"/>
      <c r="H293" s="234">
        <v>83.255</v>
      </c>
      <c r="I293" s="235"/>
      <c r="J293" s="231"/>
      <c r="K293" s="231"/>
      <c r="L293" s="236"/>
      <c r="M293" s="237"/>
      <c r="N293" s="238"/>
      <c r="O293" s="238"/>
      <c r="P293" s="238"/>
      <c r="Q293" s="238"/>
      <c r="R293" s="238"/>
      <c r="S293" s="238"/>
      <c r="T293" s="239"/>
      <c r="AT293" s="240" t="s">
        <v>162</v>
      </c>
      <c r="AU293" s="240" t="s">
        <v>85</v>
      </c>
      <c r="AV293" s="14" t="s">
        <v>85</v>
      </c>
      <c r="AW293" s="14" t="s">
        <v>31</v>
      </c>
      <c r="AX293" s="14" t="s">
        <v>75</v>
      </c>
      <c r="AY293" s="240" t="s">
        <v>153</v>
      </c>
    </row>
    <row r="294" spans="2:51" s="14" customFormat="1" ht="12">
      <c r="B294" s="230"/>
      <c r="C294" s="231"/>
      <c r="D294" s="221" t="s">
        <v>162</v>
      </c>
      <c r="E294" s="232" t="s">
        <v>1</v>
      </c>
      <c r="F294" s="233" t="s">
        <v>2140</v>
      </c>
      <c r="G294" s="231"/>
      <c r="H294" s="234">
        <v>31.518</v>
      </c>
      <c r="I294" s="235"/>
      <c r="J294" s="231"/>
      <c r="K294" s="231"/>
      <c r="L294" s="236"/>
      <c r="M294" s="237"/>
      <c r="N294" s="238"/>
      <c r="O294" s="238"/>
      <c r="P294" s="238"/>
      <c r="Q294" s="238"/>
      <c r="R294" s="238"/>
      <c r="S294" s="238"/>
      <c r="T294" s="239"/>
      <c r="AT294" s="240" t="s">
        <v>162</v>
      </c>
      <c r="AU294" s="240" t="s">
        <v>85</v>
      </c>
      <c r="AV294" s="14" t="s">
        <v>85</v>
      </c>
      <c r="AW294" s="14" t="s">
        <v>31</v>
      </c>
      <c r="AX294" s="14" t="s">
        <v>75</v>
      </c>
      <c r="AY294" s="240" t="s">
        <v>153</v>
      </c>
    </row>
    <row r="295" spans="2:51" s="15" customFormat="1" ht="12">
      <c r="B295" s="241"/>
      <c r="C295" s="242"/>
      <c r="D295" s="221" t="s">
        <v>162</v>
      </c>
      <c r="E295" s="243" t="s">
        <v>1</v>
      </c>
      <c r="F295" s="244" t="s">
        <v>169</v>
      </c>
      <c r="G295" s="242"/>
      <c r="H295" s="245">
        <v>214.969</v>
      </c>
      <c r="I295" s="246"/>
      <c r="J295" s="242"/>
      <c r="K295" s="242"/>
      <c r="L295" s="247"/>
      <c r="M295" s="248"/>
      <c r="N295" s="249"/>
      <c r="O295" s="249"/>
      <c r="P295" s="249"/>
      <c r="Q295" s="249"/>
      <c r="R295" s="249"/>
      <c r="S295" s="249"/>
      <c r="T295" s="250"/>
      <c r="AT295" s="251" t="s">
        <v>162</v>
      </c>
      <c r="AU295" s="251" t="s">
        <v>85</v>
      </c>
      <c r="AV295" s="15" t="s">
        <v>160</v>
      </c>
      <c r="AW295" s="15" t="s">
        <v>31</v>
      </c>
      <c r="AX295" s="15" t="s">
        <v>83</v>
      </c>
      <c r="AY295" s="251" t="s">
        <v>153</v>
      </c>
    </row>
    <row r="296" spans="1:65" s="2" customFormat="1" ht="21.75" customHeight="1">
      <c r="A296" s="35"/>
      <c r="B296" s="36"/>
      <c r="C296" s="205" t="s">
        <v>724</v>
      </c>
      <c r="D296" s="205" t="s">
        <v>156</v>
      </c>
      <c r="E296" s="206" t="s">
        <v>1099</v>
      </c>
      <c r="F296" s="207" t="s">
        <v>1100</v>
      </c>
      <c r="G296" s="208" t="s">
        <v>187</v>
      </c>
      <c r="H296" s="209">
        <v>38.235</v>
      </c>
      <c r="I296" s="210"/>
      <c r="J296" s="211">
        <f>ROUND(I296*H296,2)</f>
        <v>0</v>
      </c>
      <c r="K296" s="212"/>
      <c r="L296" s="40"/>
      <c r="M296" s="213" t="s">
        <v>1</v>
      </c>
      <c r="N296" s="214" t="s">
        <v>40</v>
      </c>
      <c r="O296" s="72"/>
      <c r="P296" s="215">
        <f>O296*H296</f>
        <v>0</v>
      </c>
      <c r="Q296" s="215">
        <v>0</v>
      </c>
      <c r="R296" s="215">
        <f>Q296*H296</f>
        <v>0</v>
      </c>
      <c r="S296" s="215">
        <v>0</v>
      </c>
      <c r="T296" s="216">
        <f>S296*H296</f>
        <v>0</v>
      </c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R296" s="217" t="s">
        <v>303</v>
      </c>
      <c r="AT296" s="217" t="s">
        <v>156</v>
      </c>
      <c r="AU296" s="217" t="s">
        <v>85</v>
      </c>
      <c r="AY296" s="18" t="s">
        <v>153</v>
      </c>
      <c r="BE296" s="218">
        <f>IF(N296="základní",J296,0)</f>
        <v>0</v>
      </c>
      <c r="BF296" s="218">
        <f>IF(N296="snížená",J296,0)</f>
        <v>0</v>
      </c>
      <c r="BG296" s="218">
        <f>IF(N296="zákl. přenesená",J296,0)</f>
        <v>0</v>
      </c>
      <c r="BH296" s="218">
        <f>IF(N296="sníž. přenesená",J296,0)</f>
        <v>0</v>
      </c>
      <c r="BI296" s="218">
        <f>IF(N296="nulová",J296,0)</f>
        <v>0</v>
      </c>
      <c r="BJ296" s="18" t="s">
        <v>83</v>
      </c>
      <c r="BK296" s="218">
        <f>ROUND(I296*H296,2)</f>
        <v>0</v>
      </c>
      <c r="BL296" s="18" t="s">
        <v>303</v>
      </c>
      <c r="BM296" s="217" t="s">
        <v>2141</v>
      </c>
    </row>
    <row r="297" spans="1:65" s="2" customFormat="1" ht="21.75" customHeight="1">
      <c r="A297" s="35"/>
      <c r="B297" s="36"/>
      <c r="C297" s="205" t="s">
        <v>728</v>
      </c>
      <c r="D297" s="205" t="s">
        <v>156</v>
      </c>
      <c r="E297" s="206" t="s">
        <v>2142</v>
      </c>
      <c r="F297" s="207" t="s">
        <v>2143</v>
      </c>
      <c r="G297" s="208" t="s">
        <v>187</v>
      </c>
      <c r="H297" s="209">
        <v>38.235</v>
      </c>
      <c r="I297" s="210"/>
      <c r="J297" s="211">
        <f>ROUND(I297*H297,2)</f>
        <v>0</v>
      </c>
      <c r="K297" s="212"/>
      <c r="L297" s="40"/>
      <c r="M297" s="213" t="s">
        <v>1</v>
      </c>
      <c r="N297" s="214" t="s">
        <v>40</v>
      </c>
      <c r="O297" s="72"/>
      <c r="P297" s="215">
        <f>O297*H297</f>
        <v>0</v>
      </c>
      <c r="Q297" s="215">
        <v>0.00017</v>
      </c>
      <c r="R297" s="215">
        <f>Q297*H297</f>
        <v>0.00649995</v>
      </c>
      <c r="S297" s="215">
        <v>0</v>
      </c>
      <c r="T297" s="216">
        <f>S297*H297</f>
        <v>0</v>
      </c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R297" s="217" t="s">
        <v>303</v>
      </c>
      <c r="AT297" s="217" t="s">
        <v>156</v>
      </c>
      <c r="AU297" s="217" t="s">
        <v>85</v>
      </c>
      <c r="AY297" s="18" t="s">
        <v>153</v>
      </c>
      <c r="BE297" s="218">
        <f>IF(N297="základní",J297,0)</f>
        <v>0</v>
      </c>
      <c r="BF297" s="218">
        <f>IF(N297="snížená",J297,0)</f>
        <v>0</v>
      </c>
      <c r="BG297" s="218">
        <f>IF(N297="zákl. přenesená",J297,0)</f>
        <v>0</v>
      </c>
      <c r="BH297" s="218">
        <f>IF(N297="sníž. přenesená",J297,0)</f>
        <v>0</v>
      </c>
      <c r="BI297" s="218">
        <f>IF(N297="nulová",J297,0)</f>
        <v>0</v>
      </c>
      <c r="BJ297" s="18" t="s">
        <v>83</v>
      </c>
      <c r="BK297" s="218">
        <f>ROUND(I297*H297,2)</f>
        <v>0</v>
      </c>
      <c r="BL297" s="18" t="s">
        <v>303</v>
      </c>
      <c r="BM297" s="217" t="s">
        <v>2144</v>
      </c>
    </row>
    <row r="298" spans="2:51" s="13" customFormat="1" ht="12">
      <c r="B298" s="219"/>
      <c r="C298" s="220"/>
      <c r="D298" s="221" t="s">
        <v>162</v>
      </c>
      <c r="E298" s="222" t="s">
        <v>1</v>
      </c>
      <c r="F298" s="223" t="s">
        <v>2145</v>
      </c>
      <c r="G298" s="220"/>
      <c r="H298" s="222" t="s">
        <v>1</v>
      </c>
      <c r="I298" s="224"/>
      <c r="J298" s="220"/>
      <c r="K298" s="220"/>
      <c r="L298" s="225"/>
      <c r="M298" s="226"/>
      <c r="N298" s="227"/>
      <c r="O298" s="227"/>
      <c r="P298" s="227"/>
      <c r="Q298" s="227"/>
      <c r="R298" s="227"/>
      <c r="S298" s="227"/>
      <c r="T298" s="228"/>
      <c r="AT298" s="229" t="s">
        <v>162</v>
      </c>
      <c r="AU298" s="229" t="s">
        <v>85</v>
      </c>
      <c r="AV298" s="13" t="s">
        <v>83</v>
      </c>
      <c r="AW298" s="13" t="s">
        <v>31</v>
      </c>
      <c r="AX298" s="13" t="s">
        <v>75</v>
      </c>
      <c r="AY298" s="229" t="s">
        <v>153</v>
      </c>
    </row>
    <row r="299" spans="2:51" s="14" customFormat="1" ht="12">
      <c r="B299" s="230"/>
      <c r="C299" s="231"/>
      <c r="D299" s="221" t="s">
        <v>162</v>
      </c>
      <c r="E299" s="232" t="s">
        <v>1</v>
      </c>
      <c r="F299" s="233" t="s">
        <v>2146</v>
      </c>
      <c r="G299" s="231"/>
      <c r="H299" s="234">
        <v>21.1</v>
      </c>
      <c r="I299" s="235"/>
      <c r="J299" s="231"/>
      <c r="K299" s="231"/>
      <c r="L299" s="236"/>
      <c r="M299" s="237"/>
      <c r="N299" s="238"/>
      <c r="O299" s="238"/>
      <c r="P299" s="238"/>
      <c r="Q299" s="238"/>
      <c r="R299" s="238"/>
      <c r="S299" s="238"/>
      <c r="T299" s="239"/>
      <c r="AT299" s="240" t="s">
        <v>162</v>
      </c>
      <c r="AU299" s="240" t="s">
        <v>85</v>
      </c>
      <c r="AV299" s="14" t="s">
        <v>85</v>
      </c>
      <c r="AW299" s="14" t="s">
        <v>31</v>
      </c>
      <c r="AX299" s="14" t="s">
        <v>75</v>
      </c>
      <c r="AY299" s="240" t="s">
        <v>153</v>
      </c>
    </row>
    <row r="300" spans="2:51" s="14" customFormat="1" ht="12">
      <c r="B300" s="230"/>
      <c r="C300" s="231"/>
      <c r="D300" s="221" t="s">
        <v>162</v>
      </c>
      <c r="E300" s="232" t="s">
        <v>1</v>
      </c>
      <c r="F300" s="233" t="s">
        <v>2147</v>
      </c>
      <c r="G300" s="231"/>
      <c r="H300" s="234">
        <v>6.5</v>
      </c>
      <c r="I300" s="235"/>
      <c r="J300" s="231"/>
      <c r="K300" s="231"/>
      <c r="L300" s="236"/>
      <c r="M300" s="237"/>
      <c r="N300" s="238"/>
      <c r="O300" s="238"/>
      <c r="P300" s="238"/>
      <c r="Q300" s="238"/>
      <c r="R300" s="238"/>
      <c r="S300" s="238"/>
      <c r="T300" s="239"/>
      <c r="AT300" s="240" t="s">
        <v>162</v>
      </c>
      <c r="AU300" s="240" t="s">
        <v>85</v>
      </c>
      <c r="AV300" s="14" t="s">
        <v>85</v>
      </c>
      <c r="AW300" s="14" t="s">
        <v>31</v>
      </c>
      <c r="AX300" s="14" t="s">
        <v>75</v>
      </c>
      <c r="AY300" s="240" t="s">
        <v>153</v>
      </c>
    </row>
    <row r="301" spans="2:51" s="14" customFormat="1" ht="12">
      <c r="B301" s="230"/>
      <c r="C301" s="231"/>
      <c r="D301" s="221" t="s">
        <v>162</v>
      </c>
      <c r="E301" s="232" t="s">
        <v>1</v>
      </c>
      <c r="F301" s="233" t="s">
        <v>2148</v>
      </c>
      <c r="G301" s="231"/>
      <c r="H301" s="234">
        <v>7.1</v>
      </c>
      <c r="I301" s="235"/>
      <c r="J301" s="231"/>
      <c r="K301" s="231"/>
      <c r="L301" s="236"/>
      <c r="M301" s="237"/>
      <c r="N301" s="238"/>
      <c r="O301" s="238"/>
      <c r="P301" s="238"/>
      <c r="Q301" s="238"/>
      <c r="R301" s="238"/>
      <c r="S301" s="238"/>
      <c r="T301" s="239"/>
      <c r="AT301" s="240" t="s">
        <v>162</v>
      </c>
      <c r="AU301" s="240" t="s">
        <v>85</v>
      </c>
      <c r="AV301" s="14" t="s">
        <v>85</v>
      </c>
      <c r="AW301" s="14" t="s">
        <v>31</v>
      </c>
      <c r="AX301" s="14" t="s">
        <v>75</v>
      </c>
      <c r="AY301" s="240" t="s">
        <v>153</v>
      </c>
    </row>
    <row r="302" spans="2:51" s="16" customFormat="1" ht="12">
      <c r="B302" s="252"/>
      <c r="C302" s="253"/>
      <c r="D302" s="221" t="s">
        <v>162</v>
      </c>
      <c r="E302" s="254" t="s">
        <v>1</v>
      </c>
      <c r="F302" s="255" t="s">
        <v>286</v>
      </c>
      <c r="G302" s="253"/>
      <c r="H302" s="256">
        <v>34.7</v>
      </c>
      <c r="I302" s="257"/>
      <c r="J302" s="253"/>
      <c r="K302" s="253"/>
      <c r="L302" s="258"/>
      <c r="M302" s="259"/>
      <c r="N302" s="260"/>
      <c r="O302" s="260"/>
      <c r="P302" s="260"/>
      <c r="Q302" s="260"/>
      <c r="R302" s="260"/>
      <c r="S302" s="260"/>
      <c r="T302" s="261"/>
      <c r="AT302" s="262" t="s">
        <v>162</v>
      </c>
      <c r="AU302" s="262" t="s">
        <v>85</v>
      </c>
      <c r="AV302" s="16" t="s">
        <v>154</v>
      </c>
      <c r="AW302" s="16" t="s">
        <v>31</v>
      </c>
      <c r="AX302" s="16" t="s">
        <v>75</v>
      </c>
      <c r="AY302" s="262" t="s">
        <v>153</v>
      </c>
    </row>
    <row r="303" spans="2:51" s="13" customFormat="1" ht="12">
      <c r="B303" s="219"/>
      <c r="C303" s="220"/>
      <c r="D303" s="221" t="s">
        <v>162</v>
      </c>
      <c r="E303" s="222" t="s">
        <v>1</v>
      </c>
      <c r="F303" s="223" t="s">
        <v>2149</v>
      </c>
      <c r="G303" s="220"/>
      <c r="H303" s="222" t="s">
        <v>1</v>
      </c>
      <c r="I303" s="224"/>
      <c r="J303" s="220"/>
      <c r="K303" s="220"/>
      <c r="L303" s="225"/>
      <c r="M303" s="226"/>
      <c r="N303" s="227"/>
      <c r="O303" s="227"/>
      <c r="P303" s="227"/>
      <c r="Q303" s="227"/>
      <c r="R303" s="227"/>
      <c r="S303" s="227"/>
      <c r="T303" s="228"/>
      <c r="AT303" s="229" t="s">
        <v>162</v>
      </c>
      <c r="AU303" s="229" t="s">
        <v>85</v>
      </c>
      <c r="AV303" s="13" t="s">
        <v>83</v>
      </c>
      <c r="AW303" s="13" t="s">
        <v>31</v>
      </c>
      <c r="AX303" s="13" t="s">
        <v>75</v>
      </c>
      <c r="AY303" s="229" t="s">
        <v>153</v>
      </c>
    </row>
    <row r="304" spans="2:51" s="14" customFormat="1" ht="12">
      <c r="B304" s="230"/>
      <c r="C304" s="231"/>
      <c r="D304" s="221" t="s">
        <v>162</v>
      </c>
      <c r="E304" s="232" t="s">
        <v>1</v>
      </c>
      <c r="F304" s="233" t="s">
        <v>2150</v>
      </c>
      <c r="G304" s="231"/>
      <c r="H304" s="234">
        <v>3.535</v>
      </c>
      <c r="I304" s="235"/>
      <c r="J304" s="231"/>
      <c r="K304" s="231"/>
      <c r="L304" s="236"/>
      <c r="M304" s="237"/>
      <c r="N304" s="238"/>
      <c r="O304" s="238"/>
      <c r="P304" s="238"/>
      <c r="Q304" s="238"/>
      <c r="R304" s="238"/>
      <c r="S304" s="238"/>
      <c r="T304" s="239"/>
      <c r="AT304" s="240" t="s">
        <v>162</v>
      </c>
      <c r="AU304" s="240" t="s">
        <v>85</v>
      </c>
      <c r="AV304" s="14" t="s">
        <v>85</v>
      </c>
      <c r="AW304" s="14" t="s">
        <v>31</v>
      </c>
      <c r="AX304" s="14" t="s">
        <v>75</v>
      </c>
      <c r="AY304" s="240" t="s">
        <v>153</v>
      </c>
    </row>
    <row r="305" spans="2:51" s="16" customFormat="1" ht="12">
      <c r="B305" s="252"/>
      <c r="C305" s="253"/>
      <c r="D305" s="221" t="s">
        <v>162</v>
      </c>
      <c r="E305" s="254" t="s">
        <v>1</v>
      </c>
      <c r="F305" s="255" t="s">
        <v>286</v>
      </c>
      <c r="G305" s="253"/>
      <c r="H305" s="256">
        <v>3.535</v>
      </c>
      <c r="I305" s="257"/>
      <c r="J305" s="253"/>
      <c r="K305" s="253"/>
      <c r="L305" s="258"/>
      <c r="M305" s="259"/>
      <c r="N305" s="260"/>
      <c r="O305" s="260"/>
      <c r="P305" s="260"/>
      <c r="Q305" s="260"/>
      <c r="R305" s="260"/>
      <c r="S305" s="260"/>
      <c r="T305" s="261"/>
      <c r="AT305" s="262" t="s">
        <v>162</v>
      </c>
      <c r="AU305" s="262" t="s">
        <v>85</v>
      </c>
      <c r="AV305" s="16" t="s">
        <v>154</v>
      </c>
      <c r="AW305" s="16" t="s">
        <v>31</v>
      </c>
      <c r="AX305" s="16" t="s">
        <v>75</v>
      </c>
      <c r="AY305" s="262" t="s">
        <v>153</v>
      </c>
    </row>
    <row r="306" spans="2:51" s="15" customFormat="1" ht="12">
      <c r="B306" s="241"/>
      <c r="C306" s="242"/>
      <c r="D306" s="221" t="s">
        <v>162</v>
      </c>
      <c r="E306" s="243" t="s">
        <v>1</v>
      </c>
      <c r="F306" s="244" t="s">
        <v>169</v>
      </c>
      <c r="G306" s="242"/>
      <c r="H306" s="245">
        <v>38.235</v>
      </c>
      <c r="I306" s="246"/>
      <c r="J306" s="242"/>
      <c r="K306" s="242"/>
      <c r="L306" s="247"/>
      <c r="M306" s="248"/>
      <c r="N306" s="249"/>
      <c r="O306" s="249"/>
      <c r="P306" s="249"/>
      <c r="Q306" s="249"/>
      <c r="R306" s="249"/>
      <c r="S306" s="249"/>
      <c r="T306" s="250"/>
      <c r="AT306" s="251" t="s">
        <v>162</v>
      </c>
      <c r="AU306" s="251" t="s">
        <v>85</v>
      </c>
      <c r="AV306" s="15" t="s">
        <v>160</v>
      </c>
      <c r="AW306" s="15" t="s">
        <v>31</v>
      </c>
      <c r="AX306" s="15" t="s">
        <v>83</v>
      </c>
      <c r="AY306" s="251" t="s">
        <v>153</v>
      </c>
    </row>
    <row r="307" spans="1:65" s="2" customFormat="1" ht="21.75" customHeight="1">
      <c r="A307" s="35"/>
      <c r="B307" s="36"/>
      <c r="C307" s="205" t="s">
        <v>733</v>
      </c>
      <c r="D307" s="205" t="s">
        <v>156</v>
      </c>
      <c r="E307" s="206" t="s">
        <v>2151</v>
      </c>
      <c r="F307" s="207" t="s">
        <v>2152</v>
      </c>
      <c r="G307" s="208" t="s">
        <v>187</v>
      </c>
      <c r="H307" s="209">
        <v>38.235</v>
      </c>
      <c r="I307" s="210"/>
      <c r="J307" s="211">
        <f>ROUND(I307*H307,2)</f>
        <v>0</v>
      </c>
      <c r="K307" s="212"/>
      <c r="L307" s="40"/>
      <c r="M307" s="213" t="s">
        <v>1</v>
      </c>
      <c r="N307" s="214" t="s">
        <v>40</v>
      </c>
      <c r="O307" s="72"/>
      <c r="P307" s="215">
        <f>O307*H307</f>
        <v>0</v>
      </c>
      <c r="Q307" s="215">
        <v>0.00012</v>
      </c>
      <c r="R307" s="215">
        <f>Q307*H307</f>
        <v>0.0045882</v>
      </c>
      <c r="S307" s="215">
        <v>0</v>
      </c>
      <c r="T307" s="216">
        <f>S307*H307</f>
        <v>0</v>
      </c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R307" s="217" t="s">
        <v>303</v>
      </c>
      <c r="AT307" s="217" t="s">
        <v>156</v>
      </c>
      <c r="AU307" s="217" t="s">
        <v>85</v>
      </c>
      <c r="AY307" s="18" t="s">
        <v>153</v>
      </c>
      <c r="BE307" s="218">
        <f>IF(N307="základní",J307,0)</f>
        <v>0</v>
      </c>
      <c r="BF307" s="218">
        <f>IF(N307="snížená",J307,0)</f>
        <v>0</v>
      </c>
      <c r="BG307" s="218">
        <f>IF(N307="zákl. přenesená",J307,0)</f>
        <v>0</v>
      </c>
      <c r="BH307" s="218">
        <f>IF(N307="sníž. přenesená",J307,0)</f>
        <v>0</v>
      </c>
      <c r="BI307" s="218">
        <f>IF(N307="nulová",J307,0)</f>
        <v>0</v>
      </c>
      <c r="BJ307" s="18" t="s">
        <v>83</v>
      </c>
      <c r="BK307" s="218">
        <f>ROUND(I307*H307,2)</f>
        <v>0</v>
      </c>
      <c r="BL307" s="18" t="s">
        <v>303</v>
      </c>
      <c r="BM307" s="217" t="s">
        <v>2153</v>
      </c>
    </row>
    <row r="308" spans="1:65" s="2" customFormat="1" ht="21.75" customHeight="1">
      <c r="A308" s="35"/>
      <c r="B308" s="36"/>
      <c r="C308" s="205" t="s">
        <v>740</v>
      </c>
      <c r="D308" s="205" t="s">
        <v>156</v>
      </c>
      <c r="E308" s="206" t="s">
        <v>1113</v>
      </c>
      <c r="F308" s="207" t="s">
        <v>1114</v>
      </c>
      <c r="G308" s="208" t="s">
        <v>187</v>
      </c>
      <c r="H308" s="209">
        <v>38.235</v>
      </c>
      <c r="I308" s="210"/>
      <c r="J308" s="211">
        <f>ROUND(I308*H308,2)</f>
        <v>0</v>
      </c>
      <c r="K308" s="212"/>
      <c r="L308" s="40"/>
      <c r="M308" s="213" t="s">
        <v>1</v>
      </c>
      <c r="N308" s="214" t="s">
        <v>40</v>
      </c>
      <c r="O308" s="72"/>
      <c r="P308" s="215">
        <f>O308*H308</f>
        <v>0</v>
      </c>
      <c r="Q308" s="215">
        <v>0.00012</v>
      </c>
      <c r="R308" s="215">
        <f>Q308*H308</f>
        <v>0.0045882</v>
      </c>
      <c r="S308" s="215">
        <v>0</v>
      </c>
      <c r="T308" s="216">
        <f>S308*H308</f>
        <v>0</v>
      </c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R308" s="217" t="s">
        <v>303</v>
      </c>
      <c r="AT308" s="217" t="s">
        <v>156</v>
      </c>
      <c r="AU308" s="217" t="s">
        <v>85</v>
      </c>
      <c r="AY308" s="18" t="s">
        <v>153</v>
      </c>
      <c r="BE308" s="218">
        <f>IF(N308="základní",J308,0)</f>
        <v>0</v>
      </c>
      <c r="BF308" s="218">
        <f>IF(N308="snížená",J308,0)</f>
        <v>0</v>
      </c>
      <c r="BG308" s="218">
        <f>IF(N308="zákl. přenesená",J308,0)</f>
        <v>0</v>
      </c>
      <c r="BH308" s="218">
        <f>IF(N308="sníž. přenesená",J308,0)</f>
        <v>0</v>
      </c>
      <c r="BI308" s="218">
        <f>IF(N308="nulová",J308,0)</f>
        <v>0</v>
      </c>
      <c r="BJ308" s="18" t="s">
        <v>83</v>
      </c>
      <c r="BK308" s="218">
        <f>ROUND(I308*H308,2)</f>
        <v>0</v>
      </c>
      <c r="BL308" s="18" t="s">
        <v>303</v>
      </c>
      <c r="BM308" s="217" t="s">
        <v>2154</v>
      </c>
    </row>
    <row r="309" spans="1:65" s="2" customFormat="1" ht="21.75" customHeight="1">
      <c r="A309" s="35"/>
      <c r="B309" s="36"/>
      <c r="C309" s="205" t="s">
        <v>744</v>
      </c>
      <c r="D309" s="205" t="s">
        <v>156</v>
      </c>
      <c r="E309" s="206" t="s">
        <v>1139</v>
      </c>
      <c r="F309" s="207" t="s">
        <v>2155</v>
      </c>
      <c r="G309" s="208" t="s">
        <v>187</v>
      </c>
      <c r="H309" s="209">
        <v>35.564</v>
      </c>
      <c r="I309" s="210"/>
      <c r="J309" s="211">
        <f>ROUND(I309*H309,2)</f>
        <v>0</v>
      </c>
      <c r="K309" s="212"/>
      <c r="L309" s="40"/>
      <c r="M309" s="213" t="s">
        <v>1</v>
      </c>
      <c r="N309" s="214" t="s">
        <v>40</v>
      </c>
      <c r="O309" s="72"/>
      <c r="P309" s="215">
        <f>O309*H309</f>
        <v>0</v>
      </c>
      <c r="Q309" s="215">
        <v>0.00014</v>
      </c>
      <c r="R309" s="215">
        <f>Q309*H309</f>
        <v>0.004978959999999999</v>
      </c>
      <c r="S309" s="215">
        <v>0</v>
      </c>
      <c r="T309" s="216">
        <f>S309*H309</f>
        <v>0</v>
      </c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R309" s="217" t="s">
        <v>303</v>
      </c>
      <c r="AT309" s="217" t="s">
        <v>156</v>
      </c>
      <c r="AU309" s="217" t="s">
        <v>85</v>
      </c>
      <c r="AY309" s="18" t="s">
        <v>153</v>
      </c>
      <c r="BE309" s="218">
        <f>IF(N309="základní",J309,0)</f>
        <v>0</v>
      </c>
      <c r="BF309" s="218">
        <f>IF(N309="snížená",J309,0)</f>
        <v>0</v>
      </c>
      <c r="BG309" s="218">
        <f>IF(N309="zákl. přenesená",J309,0)</f>
        <v>0</v>
      </c>
      <c r="BH309" s="218">
        <f>IF(N309="sníž. přenesená",J309,0)</f>
        <v>0</v>
      </c>
      <c r="BI309" s="218">
        <f>IF(N309="nulová",J309,0)</f>
        <v>0</v>
      </c>
      <c r="BJ309" s="18" t="s">
        <v>83</v>
      </c>
      <c r="BK309" s="218">
        <f>ROUND(I309*H309,2)</f>
        <v>0</v>
      </c>
      <c r="BL309" s="18" t="s">
        <v>303</v>
      </c>
      <c r="BM309" s="217" t="s">
        <v>2156</v>
      </c>
    </row>
    <row r="310" spans="1:65" s="2" customFormat="1" ht="33" customHeight="1">
      <c r="A310" s="35"/>
      <c r="B310" s="36"/>
      <c r="C310" s="205" t="s">
        <v>748</v>
      </c>
      <c r="D310" s="205" t="s">
        <v>156</v>
      </c>
      <c r="E310" s="206" t="s">
        <v>1143</v>
      </c>
      <c r="F310" s="207" t="s">
        <v>1144</v>
      </c>
      <c r="G310" s="208" t="s">
        <v>187</v>
      </c>
      <c r="H310" s="209">
        <v>35.564</v>
      </c>
      <c r="I310" s="210"/>
      <c r="J310" s="211">
        <f>ROUND(I310*H310,2)</f>
        <v>0</v>
      </c>
      <c r="K310" s="212"/>
      <c r="L310" s="40"/>
      <c r="M310" s="275" t="s">
        <v>1</v>
      </c>
      <c r="N310" s="276" t="s">
        <v>40</v>
      </c>
      <c r="O310" s="277"/>
      <c r="P310" s="278">
        <f>O310*H310</f>
        <v>0</v>
      </c>
      <c r="Q310" s="278">
        <v>0.00072</v>
      </c>
      <c r="R310" s="278">
        <f>Q310*H310</f>
        <v>0.025606080000000003</v>
      </c>
      <c r="S310" s="278">
        <v>0</v>
      </c>
      <c r="T310" s="279">
        <f>S310*H310</f>
        <v>0</v>
      </c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R310" s="217" t="s">
        <v>303</v>
      </c>
      <c r="AT310" s="217" t="s">
        <v>156</v>
      </c>
      <c r="AU310" s="217" t="s">
        <v>85</v>
      </c>
      <c r="AY310" s="18" t="s">
        <v>153</v>
      </c>
      <c r="BE310" s="218">
        <f>IF(N310="základní",J310,0)</f>
        <v>0</v>
      </c>
      <c r="BF310" s="218">
        <f>IF(N310="snížená",J310,0)</f>
        <v>0</v>
      </c>
      <c r="BG310" s="218">
        <f>IF(N310="zákl. přenesená",J310,0)</f>
        <v>0</v>
      </c>
      <c r="BH310" s="218">
        <f>IF(N310="sníž. přenesená",J310,0)</f>
        <v>0</v>
      </c>
      <c r="BI310" s="218">
        <f>IF(N310="nulová",J310,0)</f>
        <v>0</v>
      </c>
      <c r="BJ310" s="18" t="s">
        <v>83</v>
      </c>
      <c r="BK310" s="218">
        <f>ROUND(I310*H310,2)</f>
        <v>0</v>
      </c>
      <c r="BL310" s="18" t="s">
        <v>303</v>
      </c>
      <c r="BM310" s="217" t="s">
        <v>2157</v>
      </c>
    </row>
    <row r="311" spans="1:31" s="2" customFormat="1" ht="6.95" customHeight="1">
      <c r="A311" s="35"/>
      <c r="B311" s="55"/>
      <c r="C311" s="56"/>
      <c r="D311" s="56"/>
      <c r="E311" s="56"/>
      <c r="F311" s="56"/>
      <c r="G311" s="56"/>
      <c r="H311" s="56"/>
      <c r="I311" s="153"/>
      <c r="J311" s="56"/>
      <c r="K311" s="56"/>
      <c r="L311" s="40"/>
      <c r="M311" s="35"/>
      <c r="O311" s="35"/>
      <c r="P311" s="35"/>
      <c r="Q311" s="35"/>
      <c r="R311" s="35"/>
      <c r="S311" s="35"/>
      <c r="T311" s="35"/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</row>
  </sheetData>
  <sheetProtection algorithmName="SHA-512" hashValue="0VBrZ0Q35dCizAkAk542a20AKST3WKRM3wnr/XvobHtEe3agz0JY3jezcxc/zmIXa02rf/9K/dBClHM45JrNhw==" saltValue="JTOH72ihzLLpCzOst8Bxl6otVWOAWN2q3SMuO4Wcaeju2XInezGqYTbb55z23fe0KuCeH52jiQXOp4H+wzgzgw==" spinCount="100000" sheet="1" objects="1" scenarios="1" formatColumns="0" formatRows="0" autoFilter="0"/>
  <autoFilter ref="C130:K310"/>
  <mergeCells count="9">
    <mergeCell ref="E87:H87"/>
    <mergeCell ref="E121:H121"/>
    <mergeCell ref="E123:H12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9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9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9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AT2" s="18" t="s">
        <v>97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1"/>
      <c r="AT3" s="18" t="s">
        <v>85</v>
      </c>
    </row>
    <row r="4" spans="2:46" s="1" customFormat="1" ht="24.95" customHeight="1">
      <c r="B4" s="21"/>
      <c r="D4" s="113" t="s">
        <v>107</v>
      </c>
      <c r="I4" s="109"/>
      <c r="L4" s="21"/>
      <c r="M4" s="114" t="s">
        <v>10</v>
      </c>
      <c r="AT4" s="18" t="s">
        <v>4</v>
      </c>
    </row>
    <row r="5" spans="2:12" s="1" customFormat="1" ht="6.95" customHeight="1">
      <c r="B5" s="21"/>
      <c r="I5" s="109"/>
      <c r="L5" s="21"/>
    </row>
    <row r="6" spans="2:12" s="1" customFormat="1" ht="12" customHeight="1">
      <c r="B6" s="21"/>
      <c r="D6" s="115" t="s">
        <v>16</v>
      </c>
      <c r="I6" s="109"/>
      <c r="L6" s="21"/>
    </row>
    <row r="7" spans="2:12" s="1" customFormat="1" ht="16.5" customHeight="1">
      <c r="B7" s="21"/>
      <c r="E7" s="327" t="str">
        <f>'Rekapitulace stavby'!K6</f>
        <v>ZŠ Malé Hoštice - Zateplení + střecha</v>
      </c>
      <c r="F7" s="328"/>
      <c r="G7" s="328"/>
      <c r="H7" s="328"/>
      <c r="I7" s="109"/>
      <c r="L7" s="21"/>
    </row>
    <row r="8" spans="1:31" s="2" customFormat="1" ht="12" customHeight="1">
      <c r="A8" s="35"/>
      <c r="B8" s="40"/>
      <c r="C8" s="35"/>
      <c r="D8" s="115" t="s">
        <v>108</v>
      </c>
      <c r="E8" s="35"/>
      <c r="F8" s="35"/>
      <c r="G8" s="35"/>
      <c r="H8" s="35"/>
      <c r="I8" s="116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29" t="s">
        <v>2158</v>
      </c>
      <c r="F9" s="330"/>
      <c r="G9" s="330"/>
      <c r="H9" s="330"/>
      <c r="I9" s="116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5" t="s">
        <v>18</v>
      </c>
      <c r="E11" s="35"/>
      <c r="F11" s="117" t="s">
        <v>1</v>
      </c>
      <c r="G11" s="35"/>
      <c r="H11" s="35"/>
      <c r="I11" s="118" t="s">
        <v>19</v>
      </c>
      <c r="J11" s="117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5" t="s">
        <v>20</v>
      </c>
      <c r="E12" s="35"/>
      <c r="F12" s="117" t="s">
        <v>21</v>
      </c>
      <c r="G12" s="35"/>
      <c r="H12" s="35"/>
      <c r="I12" s="118" t="s">
        <v>22</v>
      </c>
      <c r="J12" s="119">
        <f>'Rekapitulace stavby'!AN8</f>
        <v>0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5" t="s">
        <v>23</v>
      </c>
      <c r="E14" s="35"/>
      <c r="F14" s="35"/>
      <c r="G14" s="35"/>
      <c r="H14" s="35"/>
      <c r="I14" s="118" t="s">
        <v>24</v>
      </c>
      <c r="J14" s="117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7" t="s">
        <v>25</v>
      </c>
      <c r="F15" s="35"/>
      <c r="G15" s="35"/>
      <c r="H15" s="35"/>
      <c r="I15" s="118" t="s">
        <v>26</v>
      </c>
      <c r="J15" s="117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5" t="s">
        <v>27</v>
      </c>
      <c r="E17" s="35"/>
      <c r="F17" s="35"/>
      <c r="G17" s="35"/>
      <c r="H17" s="35"/>
      <c r="I17" s="118" t="s">
        <v>24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31" t="str">
        <f>'Rekapitulace stavby'!E14</f>
        <v>Vyplň údaj</v>
      </c>
      <c r="F18" s="332"/>
      <c r="G18" s="332"/>
      <c r="H18" s="332"/>
      <c r="I18" s="118" t="s">
        <v>26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5" t="s">
        <v>29</v>
      </c>
      <c r="E20" s="35"/>
      <c r="F20" s="35"/>
      <c r="G20" s="35"/>
      <c r="H20" s="35"/>
      <c r="I20" s="118" t="s">
        <v>24</v>
      </c>
      <c r="J20" s="117" t="s">
        <v>1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7" t="s">
        <v>30</v>
      </c>
      <c r="F21" s="35"/>
      <c r="G21" s="35"/>
      <c r="H21" s="35"/>
      <c r="I21" s="118" t="s">
        <v>26</v>
      </c>
      <c r="J21" s="117" t="s">
        <v>1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5" t="s">
        <v>32</v>
      </c>
      <c r="E23" s="35"/>
      <c r="F23" s="35"/>
      <c r="G23" s="35"/>
      <c r="H23" s="35"/>
      <c r="I23" s="118" t="s">
        <v>24</v>
      </c>
      <c r="J23" s="117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7" t="str">
        <f>IF('Rekapitulace stavby'!E20="","",'Rekapitulace stavby'!E20)</f>
        <v xml:space="preserve"> </v>
      </c>
      <c r="F24" s="35"/>
      <c r="G24" s="35"/>
      <c r="H24" s="35"/>
      <c r="I24" s="118" t="s">
        <v>26</v>
      </c>
      <c r="J24" s="117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5" t="s">
        <v>34</v>
      </c>
      <c r="E26" s="35"/>
      <c r="F26" s="35"/>
      <c r="G26" s="35"/>
      <c r="H26" s="35"/>
      <c r="I26" s="116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33" t="s">
        <v>1</v>
      </c>
      <c r="F27" s="333"/>
      <c r="G27" s="333"/>
      <c r="H27" s="333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35</v>
      </c>
      <c r="E30" s="35"/>
      <c r="F30" s="35"/>
      <c r="G30" s="35"/>
      <c r="H30" s="35"/>
      <c r="I30" s="116"/>
      <c r="J30" s="127">
        <f>ROUND(J130,2)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8" t="s">
        <v>37</v>
      </c>
      <c r="G32" s="35"/>
      <c r="H32" s="35"/>
      <c r="I32" s="129" t="s">
        <v>36</v>
      </c>
      <c r="J32" s="128" t="s">
        <v>38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30" t="s">
        <v>39</v>
      </c>
      <c r="E33" s="115" t="s">
        <v>40</v>
      </c>
      <c r="F33" s="131">
        <f>ROUND((SUM(BE130:BE298)),2)</f>
        <v>0</v>
      </c>
      <c r="G33" s="35"/>
      <c r="H33" s="35"/>
      <c r="I33" s="132">
        <v>0.21</v>
      </c>
      <c r="J33" s="131">
        <f>ROUND(((SUM(BE130:BE298))*I33),2)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5" t="s">
        <v>41</v>
      </c>
      <c r="F34" s="131">
        <f>ROUND((SUM(BF130:BF298)),2)</f>
        <v>0</v>
      </c>
      <c r="G34" s="35"/>
      <c r="H34" s="35"/>
      <c r="I34" s="132">
        <v>0.15</v>
      </c>
      <c r="J34" s="131">
        <f>ROUND(((SUM(BF130:BF298))*I34),2)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5" t="s">
        <v>42</v>
      </c>
      <c r="F35" s="131">
        <f>ROUND((SUM(BG130:BG298)),2)</f>
        <v>0</v>
      </c>
      <c r="G35" s="35"/>
      <c r="H35" s="35"/>
      <c r="I35" s="132">
        <v>0.21</v>
      </c>
      <c r="J35" s="131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5" t="s">
        <v>43</v>
      </c>
      <c r="F36" s="131">
        <f>ROUND((SUM(BH130:BH298)),2)</f>
        <v>0</v>
      </c>
      <c r="G36" s="35"/>
      <c r="H36" s="35"/>
      <c r="I36" s="132">
        <v>0.15</v>
      </c>
      <c r="J36" s="131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5" t="s">
        <v>44</v>
      </c>
      <c r="F37" s="131">
        <f>ROUND((SUM(BI130:BI298)),2)</f>
        <v>0</v>
      </c>
      <c r="G37" s="35"/>
      <c r="H37" s="35"/>
      <c r="I37" s="132">
        <v>0</v>
      </c>
      <c r="J37" s="131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116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3"/>
      <c r="D39" s="134" t="s">
        <v>45</v>
      </c>
      <c r="E39" s="135"/>
      <c r="F39" s="135"/>
      <c r="G39" s="136" t="s">
        <v>46</v>
      </c>
      <c r="H39" s="137" t="s">
        <v>47</v>
      </c>
      <c r="I39" s="138"/>
      <c r="J39" s="139">
        <f>SUM(J30:J37)</f>
        <v>0</v>
      </c>
      <c r="K39" s="140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116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I41" s="109"/>
      <c r="L41" s="21"/>
    </row>
    <row r="42" spans="2:12" s="1" customFormat="1" ht="14.45" customHeight="1">
      <c r="B42" s="21"/>
      <c r="I42" s="109"/>
      <c r="L42" s="21"/>
    </row>
    <row r="43" spans="2:12" s="1" customFormat="1" ht="14.45" customHeight="1">
      <c r="B43" s="21"/>
      <c r="I43" s="109"/>
      <c r="L43" s="21"/>
    </row>
    <row r="44" spans="2:12" s="1" customFormat="1" ht="14.45" customHeight="1">
      <c r="B44" s="21"/>
      <c r="I44" s="109"/>
      <c r="L44" s="21"/>
    </row>
    <row r="45" spans="2:12" s="1" customFormat="1" ht="14.45" customHeight="1">
      <c r="B45" s="21"/>
      <c r="I45" s="109"/>
      <c r="L45" s="21"/>
    </row>
    <row r="46" spans="2:12" s="1" customFormat="1" ht="14.45" customHeight="1">
      <c r="B46" s="21"/>
      <c r="I46" s="109"/>
      <c r="L46" s="21"/>
    </row>
    <row r="47" spans="2:12" s="1" customFormat="1" ht="14.45" customHeight="1">
      <c r="B47" s="21"/>
      <c r="I47" s="109"/>
      <c r="L47" s="21"/>
    </row>
    <row r="48" spans="2:12" s="1" customFormat="1" ht="14.45" customHeight="1">
      <c r="B48" s="21"/>
      <c r="I48" s="109"/>
      <c r="L48" s="21"/>
    </row>
    <row r="49" spans="2:12" s="1" customFormat="1" ht="14.45" customHeight="1">
      <c r="B49" s="21"/>
      <c r="I49" s="109"/>
      <c r="L49" s="21"/>
    </row>
    <row r="50" spans="2:12" s="2" customFormat="1" ht="14.45" customHeight="1">
      <c r="B50" s="52"/>
      <c r="D50" s="141" t="s">
        <v>48</v>
      </c>
      <c r="E50" s="142"/>
      <c r="F50" s="142"/>
      <c r="G50" s="141" t="s">
        <v>49</v>
      </c>
      <c r="H50" s="142"/>
      <c r="I50" s="143"/>
      <c r="J50" s="142"/>
      <c r="K50" s="142"/>
      <c r="L50" s="52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5"/>
      <c r="B61" s="40"/>
      <c r="C61" s="35"/>
      <c r="D61" s="144" t="s">
        <v>50</v>
      </c>
      <c r="E61" s="145"/>
      <c r="F61" s="146" t="s">
        <v>51</v>
      </c>
      <c r="G61" s="144" t="s">
        <v>50</v>
      </c>
      <c r="H61" s="145"/>
      <c r="I61" s="147"/>
      <c r="J61" s="148" t="s">
        <v>51</v>
      </c>
      <c r="K61" s="145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5"/>
      <c r="B65" s="40"/>
      <c r="C65" s="35"/>
      <c r="D65" s="141" t="s">
        <v>52</v>
      </c>
      <c r="E65" s="149"/>
      <c r="F65" s="149"/>
      <c r="G65" s="141" t="s">
        <v>53</v>
      </c>
      <c r="H65" s="149"/>
      <c r="I65" s="150"/>
      <c r="J65" s="149"/>
      <c r="K65" s="14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5"/>
      <c r="B76" s="40"/>
      <c r="C76" s="35"/>
      <c r="D76" s="144" t="s">
        <v>50</v>
      </c>
      <c r="E76" s="145"/>
      <c r="F76" s="146" t="s">
        <v>51</v>
      </c>
      <c r="G76" s="144" t="s">
        <v>50</v>
      </c>
      <c r="H76" s="145"/>
      <c r="I76" s="147"/>
      <c r="J76" s="148" t="s">
        <v>51</v>
      </c>
      <c r="K76" s="145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51"/>
      <c r="C77" s="152"/>
      <c r="D77" s="152"/>
      <c r="E77" s="152"/>
      <c r="F77" s="152"/>
      <c r="G77" s="152"/>
      <c r="H77" s="152"/>
      <c r="I77" s="153"/>
      <c r="J77" s="152"/>
      <c r="K77" s="152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54"/>
      <c r="C81" s="155"/>
      <c r="D81" s="155"/>
      <c r="E81" s="155"/>
      <c r="F81" s="155"/>
      <c r="G81" s="155"/>
      <c r="H81" s="155"/>
      <c r="I81" s="156"/>
      <c r="J81" s="155"/>
      <c r="K81" s="155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110</v>
      </c>
      <c r="D82" s="37"/>
      <c r="E82" s="37"/>
      <c r="F82" s="37"/>
      <c r="G82" s="37"/>
      <c r="H82" s="37"/>
      <c r="I82" s="116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16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116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25" t="str">
        <f>E7</f>
        <v>ZŠ Malé Hoštice - Zateplení + střecha</v>
      </c>
      <c r="F85" s="326"/>
      <c r="G85" s="326"/>
      <c r="H85" s="326"/>
      <c r="I85" s="116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108</v>
      </c>
      <c r="D86" s="37"/>
      <c r="E86" s="37"/>
      <c r="F86" s="37"/>
      <c r="G86" s="37"/>
      <c r="H86" s="37"/>
      <c r="I86" s="116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304" t="str">
        <f>E9</f>
        <v>05 - Oprava venkovního schodiště do tělocvičny vč. stříšky</v>
      </c>
      <c r="F87" s="324"/>
      <c r="G87" s="324"/>
      <c r="H87" s="324"/>
      <c r="I87" s="116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16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20</v>
      </c>
      <c r="D89" s="37"/>
      <c r="E89" s="37"/>
      <c r="F89" s="28" t="str">
        <f>F12</f>
        <v>k.ú. Malé Hoštice, parc.č. 38, Dvořákova ulice</v>
      </c>
      <c r="G89" s="37"/>
      <c r="H89" s="37"/>
      <c r="I89" s="118" t="s">
        <v>22</v>
      </c>
      <c r="J89" s="67">
        <f>IF(J12="","",J12)</f>
        <v>0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16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25.7" customHeight="1">
      <c r="A91" s="35"/>
      <c r="B91" s="36"/>
      <c r="C91" s="30" t="s">
        <v>23</v>
      </c>
      <c r="D91" s="37"/>
      <c r="E91" s="37"/>
      <c r="F91" s="28" t="str">
        <f>E15</f>
        <v>Statutární město Opava</v>
      </c>
      <c r="G91" s="37"/>
      <c r="H91" s="37"/>
      <c r="I91" s="118" t="s">
        <v>29</v>
      </c>
      <c r="J91" s="33" t="str">
        <f>E21</f>
        <v>Ing. arch. Petr Mlýnek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118" t="s">
        <v>32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116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57" t="s">
        <v>111</v>
      </c>
      <c r="D94" s="158"/>
      <c r="E94" s="158"/>
      <c r="F94" s="158"/>
      <c r="G94" s="158"/>
      <c r="H94" s="158"/>
      <c r="I94" s="159"/>
      <c r="J94" s="160" t="s">
        <v>112</v>
      </c>
      <c r="K94" s="158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116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61" t="s">
        <v>113</v>
      </c>
      <c r="D96" s="37"/>
      <c r="E96" s="37"/>
      <c r="F96" s="37"/>
      <c r="G96" s="37"/>
      <c r="H96" s="37"/>
      <c r="I96" s="116"/>
      <c r="J96" s="85">
        <f>J130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114</v>
      </c>
    </row>
    <row r="97" spans="2:12" s="9" customFormat="1" ht="24.95" customHeight="1">
      <c r="B97" s="162"/>
      <c r="C97" s="163"/>
      <c r="D97" s="164" t="s">
        <v>115</v>
      </c>
      <c r="E97" s="165"/>
      <c r="F97" s="165"/>
      <c r="G97" s="165"/>
      <c r="H97" s="165"/>
      <c r="I97" s="166"/>
      <c r="J97" s="167">
        <f>J131</f>
        <v>0</v>
      </c>
      <c r="K97" s="163"/>
      <c r="L97" s="168"/>
    </row>
    <row r="98" spans="2:12" s="10" customFormat="1" ht="19.9" customHeight="1">
      <c r="B98" s="169"/>
      <c r="C98" s="170"/>
      <c r="D98" s="171" t="s">
        <v>118</v>
      </c>
      <c r="E98" s="172"/>
      <c r="F98" s="172"/>
      <c r="G98" s="172"/>
      <c r="H98" s="172"/>
      <c r="I98" s="173"/>
      <c r="J98" s="174">
        <f>J132</f>
        <v>0</v>
      </c>
      <c r="K98" s="170"/>
      <c r="L98" s="175"/>
    </row>
    <row r="99" spans="2:12" s="10" customFormat="1" ht="19.9" customHeight="1">
      <c r="B99" s="169"/>
      <c r="C99" s="170"/>
      <c r="D99" s="171" t="s">
        <v>120</v>
      </c>
      <c r="E99" s="172"/>
      <c r="F99" s="172"/>
      <c r="G99" s="172"/>
      <c r="H99" s="172"/>
      <c r="I99" s="173"/>
      <c r="J99" s="174">
        <f>J165</f>
        <v>0</v>
      </c>
      <c r="K99" s="170"/>
      <c r="L99" s="175"/>
    </row>
    <row r="100" spans="2:12" s="10" customFormat="1" ht="19.9" customHeight="1">
      <c r="B100" s="169"/>
      <c r="C100" s="170"/>
      <c r="D100" s="171" t="s">
        <v>121</v>
      </c>
      <c r="E100" s="172"/>
      <c r="F100" s="172"/>
      <c r="G100" s="172"/>
      <c r="H100" s="172"/>
      <c r="I100" s="173"/>
      <c r="J100" s="174">
        <f>J170</f>
        <v>0</v>
      </c>
      <c r="K100" s="170"/>
      <c r="L100" s="175"/>
    </row>
    <row r="101" spans="2:12" s="10" customFormat="1" ht="19.9" customHeight="1">
      <c r="B101" s="169"/>
      <c r="C101" s="170"/>
      <c r="D101" s="171" t="s">
        <v>1931</v>
      </c>
      <c r="E101" s="172"/>
      <c r="F101" s="172"/>
      <c r="G101" s="172"/>
      <c r="H101" s="172"/>
      <c r="I101" s="173"/>
      <c r="J101" s="174">
        <f>J172</f>
        <v>0</v>
      </c>
      <c r="K101" s="170"/>
      <c r="L101" s="175"/>
    </row>
    <row r="102" spans="2:12" s="10" customFormat="1" ht="19.9" customHeight="1">
      <c r="B102" s="169"/>
      <c r="C102" s="170"/>
      <c r="D102" s="171" t="s">
        <v>1932</v>
      </c>
      <c r="E102" s="172"/>
      <c r="F102" s="172"/>
      <c r="G102" s="172"/>
      <c r="H102" s="172"/>
      <c r="I102" s="173"/>
      <c r="J102" s="174">
        <f>J189</f>
        <v>0</v>
      </c>
      <c r="K102" s="170"/>
      <c r="L102" s="175"/>
    </row>
    <row r="103" spans="2:12" s="10" customFormat="1" ht="19.9" customHeight="1">
      <c r="B103" s="169"/>
      <c r="C103" s="170"/>
      <c r="D103" s="171" t="s">
        <v>123</v>
      </c>
      <c r="E103" s="172"/>
      <c r="F103" s="172"/>
      <c r="G103" s="172"/>
      <c r="H103" s="172"/>
      <c r="I103" s="173"/>
      <c r="J103" s="174">
        <f>J198</f>
        <v>0</v>
      </c>
      <c r="K103" s="170"/>
      <c r="L103" s="175"/>
    </row>
    <row r="104" spans="2:12" s="10" customFormat="1" ht="19.9" customHeight="1">
      <c r="B104" s="169"/>
      <c r="C104" s="170"/>
      <c r="D104" s="171" t="s">
        <v>124</v>
      </c>
      <c r="E104" s="172"/>
      <c r="F104" s="172"/>
      <c r="G104" s="172"/>
      <c r="H104" s="172"/>
      <c r="I104" s="173"/>
      <c r="J104" s="174">
        <f>J204</f>
        <v>0</v>
      </c>
      <c r="K104" s="170"/>
      <c r="L104" s="175"/>
    </row>
    <row r="105" spans="2:12" s="9" customFormat="1" ht="24.95" customHeight="1">
      <c r="B105" s="162"/>
      <c r="C105" s="163"/>
      <c r="D105" s="164" t="s">
        <v>125</v>
      </c>
      <c r="E105" s="165"/>
      <c r="F105" s="165"/>
      <c r="G105" s="165"/>
      <c r="H105" s="165"/>
      <c r="I105" s="166"/>
      <c r="J105" s="167">
        <f>J206</f>
        <v>0</v>
      </c>
      <c r="K105" s="163"/>
      <c r="L105" s="168"/>
    </row>
    <row r="106" spans="2:12" s="10" customFormat="1" ht="19.9" customHeight="1">
      <c r="B106" s="169"/>
      <c r="C106" s="170"/>
      <c r="D106" s="171" t="s">
        <v>127</v>
      </c>
      <c r="E106" s="172"/>
      <c r="F106" s="172"/>
      <c r="G106" s="172"/>
      <c r="H106" s="172"/>
      <c r="I106" s="173"/>
      <c r="J106" s="174">
        <f>J207</f>
        <v>0</v>
      </c>
      <c r="K106" s="170"/>
      <c r="L106" s="175"/>
    </row>
    <row r="107" spans="2:12" s="10" customFormat="1" ht="19.9" customHeight="1">
      <c r="B107" s="169"/>
      <c r="C107" s="170"/>
      <c r="D107" s="171" t="s">
        <v>128</v>
      </c>
      <c r="E107" s="172"/>
      <c r="F107" s="172"/>
      <c r="G107" s="172"/>
      <c r="H107" s="172"/>
      <c r="I107" s="173"/>
      <c r="J107" s="174">
        <f>J234</f>
        <v>0</v>
      </c>
      <c r="K107" s="170"/>
      <c r="L107" s="175"/>
    </row>
    <row r="108" spans="2:12" s="10" customFormat="1" ht="19.9" customHeight="1">
      <c r="B108" s="169"/>
      <c r="C108" s="170"/>
      <c r="D108" s="171" t="s">
        <v>131</v>
      </c>
      <c r="E108" s="172"/>
      <c r="F108" s="172"/>
      <c r="G108" s="172"/>
      <c r="H108" s="172"/>
      <c r="I108" s="173"/>
      <c r="J108" s="174">
        <f>J241</f>
        <v>0</v>
      </c>
      <c r="K108" s="170"/>
      <c r="L108" s="175"/>
    </row>
    <row r="109" spans="2:12" s="10" customFormat="1" ht="19.9" customHeight="1">
      <c r="B109" s="169"/>
      <c r="C109" s="170"/>
      <c r="D109" s="171" t="s">
        <v>132</v>
      </c>
      <c r="E109" s="172"/>
      <c r="F109" s="172"/>
      <c r="G109" s="172"/>
      <c r="H109" s="172"/>
      <c r="I109" s="173"/>
      <c r="J109" s="174">
        <f>J270</f>
        <v>0</v>
      </c>
      <c r="K109" s="170"/>
      <c r="L109" s="175"/>
    </row>
    <row r="110" spans="2:12" s="10" customFormat="1" ht="19.9" customHeight="1">
      <c r="B110" s="169"/>
      <c r="C110" s="170"/>
      <c r="D110" s="171" t="s">
        <v>135</v>
      </c>
      <c r="E110" s="172"/>
      <c r="F110" s="172"/>
      <c r="G110" s="172"/>
      <c r="H110" s="172"/>
      <c r="I110" s="173"/>
      <c r="J110" s="174">
        <f>J279</f>
        <v>0</v>
      </c>
      <c r="K110" s="170"/>
      <c r="L110" s="175"/>
    </row>
    <row r="111" spans="1:31" s="2" customFormat="1" ht="21.75" customHeight="1">
      <c r="A111" s="35"/>
      <c r="B111" s="36"/>
      <c r="C111" s="37"/>
      <c r="D111" s="37"/>
      <c r="E111" s="37"/>
      <c r="F111" s="37"/>
      <c r="G111" s="37"/>
      <c r="H111" s="37"/>
      <c r="I111" s="116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5" customHeight="1">
      <c r="A112" s="35"/>
      <c r="B112" s="55"/>
      <c r="C112" s="56"/>
      <c r="D112" s="56"/>
      <c r="E112" s="56"/>
      <c r="F112" s="56"/>
      <c r="G112" s="56"/>
      <c r="H112" s="56"/>
      <c r="I112" s="153"/>
      <c r="J112" s="56"/>
      <c r="K112" s="56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6" spans="1:31" s="2" customFormat="1" ht="6.95" customHeight="1">
      <c r="A116" s="35"/>
      <c r="B116" s="57"/>
      <c r="C116" s="58"/>
      <c r="D116" s="58"/>
      <c r="E116" s="58"/>
      <c r="F116" s="58"/>
      <c r="G116" s="58"/>
      <c r="H116" s="58"/>
      <c r="I116" s="156"/>
      <c r="J116" s="58"/>
      <c r="K116" s="58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24.95" customHeight="1">
      <c r="A117" s="35"/>
      <c r="B117" s="36"/>
      <c r="C117" s="24" t="s">
        <v>138</v>
      </c>
      <c r="D117" s="37"/>
      <c r="E117" s="37"/>
      <c r="F117" s="37"/>
      <c r="G117" s="37"/>
      <c r="H117" s="37"/>
      <c r="I117" s="116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6.95" customHeight="1">
      <c r="A118" s="35"/>
      <c r="B118" s="36"/>
      <c r="C118" s="37"/>
      <c r="D118" s="37"/>
      <c r="E118" s="37"/>
      <c r="F118" s="37"/>
      <c r="G118" s="37"/>
      <c r="H118" s="37"/>
      <c r="I118" s="116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2" customHeight="1">
      <c r="A119" s="35"/>
      <c r="B119" s="36"/>
      <c r="C119" s="30" t="s">
        <v>16</v>
      </c>
      <c r="D119" s="37"/>
      <c r="E119" s="37"/>
      <c r="F119" s="37"/>
      <c r="G119" s="37"/>
      <c r="H119" s="37"/>
      <c r="I119" s="116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6.5" customHeight="1">
      <c r="A120" s="35"/>
      <c r="B120" s="36"/>
      <c r="C120" s="37"/>
      <c r="D120" s="37"/>
      <c r="E120" s="325" t="str">
        <f>E7</f>
        <v>ZŠ Malé Hoštice - Zateplení + střecha</v>
      </c>
      <c r="F120" s="326"/>
      <c r="G120" s="326"/>
      <c r="H120" s="326"/>
      <c r="I120" s="116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2" customHeight="1">
      <c r="A121" s="35"/>
      <c r="B121" s="36"/>
      <c r="C121" s="30" t="s">
        <v>108</v>
      </c>
      <c r="D121" s="37"/>
      <c r="E121" s="37"/>
      <c r="F121" s="37"/>
      <c r="G121" s="37"/>
      <c r="H121" s="37"/>
      <c r="I121" s="116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6.5" customHeight="1">
      <c r="A122" s="35"/>
      <c r="B122" s="36"/>
      <c r="C122" s="37"/>
      <c r="D122" s="37"/>
      <c r="E122" s="304" t="str">
        <f>E9</f>
        <v>05 - Oprava venkovního schodiště do tělocvičny vč. stříšky</v>
      </c>
      <c r="F122" s="324"/>
      <c r="G122" s="324"/>
      <c r="H122" s="324"/>
      <c r="I122" s="116"/>
      <c r="J122" s="37"/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6.95" customHeight="1">
      <c r="A123" s="35"/>
      <c r="B123" s="36"/>
      <c r="C123" s="37"/>
      <c r="D123" s="37"/>
      <c r="E123" s="37"/>
      <c r="F123" s="37"/>
      <c r="G123" s="37"/>
      <c r="H123" s="37"/>
      <c r="I123" s="116"/>
      <c r="J123" s="37"/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2" customHeight="1">
      <c r="A124" s="35"/>
      <c r="B124" s="36"/>
      <c r="C124" s="30" t="s">
        <v>20</v>
      </c>
      <c r="D124" s="37"/>
      <c r="E124" s="37"/>
      <c r="F124" s="28" t="str">
        <f>F12</f>
        <v>k.ú. Malé Hoštice, parc.č. 38, Dvořákova ulice</v>
      </c>
      <c r="G124" s="37"/>
      <c r="H124" s="37"/>
      <c r="I124" s="118" t="s">
        <v>22</v>
      </c>
      <c r="J124" s="67">
        <f>IF(J12="","",J12)</f>
        <v>0</v>
      </c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6.95" customHeight="1">
      <c r="A125" s="35"/>
      <c r="B125" s="36"/>
      <c r="C125" s="37"/>
      <c r="D125" s="37"/>
      <c r="E125" s="37"/>
      <c r="F125" s="37"/>
      <c r="G125" s="37"/>
      <c r="H125" s="37"/>
      <c r="I125" s="116"/>
      <c r="J125" s="37"/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25.7" customHeight="1">
      <c r="A126" s="35"/>
      <c r="B126" s="36"/>
      <c r="C126" s="30" t="s">
        <v>23</v>
      </c>
      <c r="D126" s="37"/>
      <c r="E126" s="37"/>
      <c r="F126" s="28" t="str">
        <f>E15</f>
        <v>Statutární město Opava</v>
      </c>
      <c r="G126" s="37"/>
      <c r="H126" s="37"/>
      <c r="I126" s="118" t="s">
        <v>29</v>
      </c>
      <c r="J126" s="33" t="str">
        <f>E21</f>
        <v>Ing. arch. Petr Mlýnek</v>
      </c>
      <c r="K126" s="37"/>
      <c r="L126" s="5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15.2" customHeight="1">
      <c r="A127" s="35"/>
      <c r="B127" s="36"/>
      <c r="C127" s="30" t="s">
        <v>27</v>
      </c>
      <c r="D127" s="37"/>
      <c r="E127" s="37"/>
      <c r="F127" s="28" t="str">
        <f>IF(E18="","",E18)</f>
        <v>Vyplň údaj</v>
      </c>
      <c r="G127" s="37"/>
      <c r="H127" s="37"/>
      <c r="I127" s="118" t="s">
        <v>32</v>
      </c>
      <c r="J127" s="33" t="str">
        <f>E24</f>
        <v xml:space="preserve"> </v>
      </c>
      <c r="K127" s="37"/>
      <c r="L127" s="52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10.35" customHeight="1">
      <c r="A128" s="35"/>
      <c r="B128" s="36"/>
      <c r="C128" s="37"/>
      <c r="D128" s="37"/>
      <c r="E128" s="37"/>
      <c r="F128" s="37"/>
      <c r="G128" s="37"/>
      <c r="H128" s="37"/>
      <c r="I128" s="116"/>
      <c r="J128" s="37"/>
      <c r="K128" s="37"/>
      <c r="L128" s="52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31" s="11" customFormat="1" ht="29.25" customHeight="1">
      <c r="A129" s="176"/>
      <c r="B129" s="177"/>
      <c r="C129" s="178" t="s">
        <v>139</v>
      </c>
      <c r="D129" s="179" t="s">
        <v>60</v>
      </c>
      <c r="E129" s="179" t="s">
        <v>56</v>
      </c>
      <c r="F129" s="179" t="s">
        <v>57</v>
      </c>
      <c r="G129" s="179" t="s">
        <v>140</v>
      </c>
      <c r="H129" s="179" t="s">
        <v>141</v>
      </c>
      <c r="I129" s="180" t="s">
        <v>142</v>
      </c>
      <c r="J129" s="181" t="s">
        <v>112</v>
      </c>
      <c r="K129" s="182" t="s">
        <v>143</v>
      </c>
      <c r="L129" s="183"/>
      <c r="M129" s="76" t="s">
        <v>1</v>
      </c>
      <c r="N129" s="77" t="s">
        <v>39</v>
      </c>
      <c r="O129" s="77" t="s">
        <v>144</v>
      </c>
      <c r="P129" s="77" t="s">
        <v>145</v>
      </c>
      <c r="Q129" s="77" t="s">
        <v>146</v>
      </c>
      <c r="R129" s="77" t="s">
        <v>147</v>
      </c>
      <c r="S129" s="77" t="s">
        <v>148</v>
      </c>
      <c r="T129" s="78" t="s">
        <v>149</v>
      </c>
      <c r="U129" s="176"/>
      <c r="V129" s="176"/>
      <c r="W129" s="176"/>
      <c r="X129" s="176"/>
      <c r="Y129" s="176"/>
      <c r="Z129" s="176"/>
      <c r="AA129" s="176"/>
      <c r="AB129" s="176"/>
      <c r="AC129" s="176"/>
      <c r="AD129" s="176"/>
      <c r="AE129" s="176"/>
    </row>
    <row r="130" spans="1:63" s="2" customFormat="1" ht="22.9" customHeight="1">
      <c r="A130" s="35"/>
      <c r="B130" s="36"/>
      <c r="C130" s="83" t="s">
        <v>150</v>
      </c>
      <c r="D130" s="37"/>
      <c r="E130" s="37"/>
      <c r="F130" s="37"/>
      <c r="G130" s="37"/>
      <c r="H130" s="37"/>
      <c r="I130" s="116"/>
      <c r="J130" s="184">
        <f>BK130</f>
        <v>0</v>
      </c>
      <c r="K130" s="37"/>
      <c r="L130" s="40"/>
      <c r="M130" s="79"/>
      <c r="N130" s="185"/>
      <c r="O130" s="80"/>
      <c r="P130" s="186">
        <f>P131+P206</f>
        <v>0</v>
      </c>
      <c r="Q130" s="80"/>
      <c r="R130" s="186">
        <f>R131+R206</f>
        <v>1.99361234</v>
      </c>
      <c r="S130" s="80"/>
      <c r="T130" s="187">
        <f>T131+T206</f>
        <v>1.4034844000000002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8" t="s">
        <v>74</v>
      </c>
      <c r="AU130" s="18" t="s">
        <v>114</v>
      </c>
      <c r="BK130" s="188">
        <f>BK131+BK206</f>
        <v>0</v>
      </c>
    </row>
    <row r="131" spans="2:63" s="12" customFormat="1" ht="25.9" customHeight="1">
      <c r="B131" s="189"/>
      <c r="C131" s="190"/>
      <c r="D131" s="191" t="s">
        <v>74</v>
      </c>
      <c r="E131" s="192" t="s">
        <v>151</v>
      </c>
      <c r="F131" s="192" t="s">
        <v>152</v>
      </c>
      <c r="G131" s="190"/>
      <c r="H131" s="190"/>
      <c r="I131" s="193"/>
      <c r="J131" s="194">
        <f>BK131</f>
        <v>0</v>
      </c>
      <c r="K131" s="190"/>
      <c r="L131" s="195"/>
      <c r="M131" s="196"/>
      <c r="N131" s="197"/>
      <c r="O131" s="197"/>
      <c r="P131" s="198">
        <f>P132+P165+P170+P172+P189+P198+P204</f>
        <v>0</v>
      </c>
      <c r="Q131" s="197"/>
      <c r="R131" s="198">
        <f>R132+R165+R170+R172+R189+R198+R204</f>
        <v>0.95681803</v>
      </c>
      <c r="S131" s="197"/>
      <c r="T131" s="199">
        <f>T132+T165+T170+T172+T189+T198+T204</f>
        <v>1.3068160000000002</v>
      </c>
      <c r="AR131" s="200" t="s">
        <v>83</v>
      </c>
      <c r="AT131" s="201" t="s">
        <v>74</v>
      </c>
      <c r="AU131" s="201" t="s">
        <v>75</v>
      </c>
      <c r="AY131" s="200" t="s">
        <v>153</v>
      </c>
      <c r="BK131" s="202">
        <f>BK132+BK165+BK170+BK172+BK189+BK198+BK204</f>
        <v>0</v>
      </c>
    </row>
    <row r="132" spans="2:63" s="12" customFormat="1" ht="22.9" customHeight="1">
      <c r="B132" s="189"/>
      <c r="C132" s="190"/>
      <c r="D132" s="191" t="s">
        <v>74</v>
      </c>
      <c r="E132" s="203" t="s">
        <v>292</v>
      </c>
      <c r="F132" s="203" t="s">
        <v>293</v>
      </c>
      <c r="G132" s="190"/>
      <c r="H132" s="190"/>
      <c r="I132" s="193"/>
      <c r="J132" s="204">
        <f>BK132</f>
        <v>0</v>
      </c>
      <c r="K132" s="190"/>
      <c r="L132" s="195"/>
      <c r="M132" s="196"/>
      <c r="N132" s="197"/>
      <c r="O132" s="197"/>
      <c r="P132" s="198">
        <f>SUM(P133:P164)</f>
        <v>0</v>
      </c>
      <c r="Q132" s="197"/>
      <c r="R132" s="198">
        <f>SUM(R133:R164)</f>
        <v>0.48057111999999996</v>
      </c>
      <c r="S132" s="197"/>
      <c r="T132" s="199">
        <f>SUM(T133:T164)</f>
        <v>0</v>
      </c>
      <c r="AR132" s="200" t="s">
        <v>83</v>
      </c>
      <c r="AT132" s="201" t="s">
        <v>74</v>
      </c>
      <c r="AU132" s="201" t="s">
        <v>83</v>
      </c>
      <c r="AY132" s="200" t="s">
        <v>153</v>
      </c>
      <c r="BK132" s="202">
        <f>SUM(BK133:BK164)</f>
        <v>0</v>
      </c>
    </row>
    <row r="133" spans="1:65" s="2" customFormat="1" ht="44.25" customHeight="1">
      <c r="A133" s="35"/>
      <c r="B133" s="36"/>
      <c r="C133" s="205" t="s">
        <v>83</v>
      </c>
      <c r="D133" s="205" t="s">
        <v>156</v>
      </c>
      <c r="E133" s="206" t="s">
        <v>2159</v>
      </c>
      <c r="F133" s="207" t="s">
        <v>2160</v>
      </c>
      <c r="G133" s="208" t="s">
        <v>187</v>
      </c>
      <c r="H133" s="209">
        <v>8.032</v>
      </c>
      <c r="I133" s="210"/>
      <c r="J133" s="211">
        <f>ROUND(I133*H133,2)</f>
        <v>0</v>
      </c>
      <c r="K133" s="212"/>
      <c r="L133" s="40"/>
      <c r="M133" s="213" t="s">
        <v>1</v>
      </c>
      <c r="N133" s="214" t="s">
        <v>40</v>
      </c>
      <c r="O133" s="72"/>
      <c r="P133" s="215">
        <f>O133*H133</f>
        <v>0</v>
      </c>
      <c r="Q133" s="215">
        <v>0.00839</v>
      </c>
      <c r="R133" s="215">
        <f>Q133*H133</f>
        <v>0.06738848</v>
      </c>
      <c r="S133" s="215">
        <v>0</v>
      </c>
      <c r="T133" s="216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17" t="s">
        <v>160</v>
      </c>
      <c r="AT133" s="217" t="s">
        <v>156</v>
      </c>
      <c r="AU133" s="217" t="s">
        <v>85</v>
      </c>
      <c r="AY133" s="18" t="s">
        <v>153</v>
      </c>
      <c r="BE133" s="218">
        <f>IF(N133="základní",J133,0)</f>
        <v>0</v>
      </c>
      <c r="BF133" s="218">
        <f>IF(N133="snížená",J133,0)</f>
        <v>0</v>
      </c>
      <c r="BG133" s="218">
        <f>IF(N133="zákl. přenesená",J133,0)</f>
        <v>0</v>
      </c>
      <c r="BH133" s="218">
        <f>IF(N133="sníž. přenesená",J133,0)</f>
        <v>0</v>
      </c>
      <c r="BI133" s="218">
        <f>IF(N133="nulová",J133,0)</f>
        <v>0</v>
      </c>
      <c r="BJ133" s="18" t="s">
        <v>83</v>
      </c>
      <c r="BK133" s="218">
        <f>ROUND(I133*H133,2)</f>
        <v>0</v>
      </c>
      <c r="BL133" s="18" t="s">
        <v>160</v>
      </c>
      <c r="BM133" s="217" t="s">
        <v>2161</v>
      </c>
    </row>
    <row r="134" spans="2:51" s="13" customFormat="1" ht="12">
      <c r="B134" s="219"/>
      <c r="C134" s="220"/>
      <c r="D134" s="221" t="s">
        <v>162</v>
      </c>
      <c r="E134" s="222" t="s">
        <v>1</v>
      </c>
      <c r="F134" s="223" t="s">
        <v>2162</v>
      </c>
      <c r="G134" s="220"/>
      <c r="H134" s="222" t="s">
        <v>1</v>
      </c>
      <c r="I134" s="224"/>
      <c r="J134" s="220"/>
      <c r="K134" s="220"/>
      <c r="L134" s="225"/>
      <c r="M134" s="226"/>
      <c r="N134" s="227"/>
      <c r="O134" s="227"/>
      <c r="P134" s="227"/>
      <c r="Q134" s="227"/>
      <c r="R134" s="227"/>
      <c r="S134" s="227"/>
      <c r="T134" s="228"/>
      <c r="AT134" s="229" t="s">
        <v>162</v>
      </c>
      <c r="AU134" s="229" t="s">
        <v>85</v>
      </c>
      <c r="AV134" s="13" t="s">
        <v>83</v>
      </c>
      <c r="AW134" s="13" t="s">
        <v>31</v>
      </c>
      <c r="AX134" s="13" t="s">
        <v>75</v>
      </c>
      <c r="AY134" s="229" t="s">
        <v>153</v>
      </c>
    </row>
    <row r="135" spans="2:51" s="14" customFormat="1" ht="12">
      <c r="B135" s="230"/>
      <c r="C135" s="231"/>
      <c r="D135" s="221" t="s">
        <v>162</v>
      </c>
      <c r="E135" s="232" t="s">
        <v>1</v>
      </c>
      <c r="F135" s="233" t="s">
        <v>2163</v>
      </c>
      <c r="G135" s="231"/>
      <c r="H135" s="234">
        <v>8.032</v>
      </c>
      <c r="I135" s="235"/>
      <c r="J135" s="231"/>
      <c r="K135" s="231"/>
      <c r="L135" s="236"/>
      <c r="M135" s="237"/>
      <c r="N135" s="238"/>
      <c r="O135" s="238"/>
      <c r="P135" s="238"/>
      <c r="Q135" s="238"/>
      <c r="R135" s="238"/>
      <c r="S135" s="238"/>
      <c r="T135" s="239"/>
      <c r="AT135" s="240" t="s">
        <v>162</v>
      </c>
      <c r="AU135" s="240" t="s">
        <v>85</v>
      </c>
      <c r="AV135" s="14" t="s">
        <v>85</v>
      </c>
      <c r="AW135" s="14" t="s">
        <v>31</v>
      </c>
      <c r="AX135" s="14" t="s">
        <v>83</v>
      </c>
      <c r="AY135" s="240" t="s">
        <v>153</v>
      </c>
    </row>
    <row r="136" spans="1:65" s="2" customFormat="1" ht="21.75" customHeight="1">
      <c r="A136" s="35"/>
      <c r="B136" s="36"/>
      <c r="C136" s="263" t="s">
        <v>85</v>
      </c>
      <c r="D136" s="263" t="s">
        <v>304</v>
      </c>
      <c r="E136" s="264" t="s">
        <v>1458</v>
      </c>
      <c r="F136" s="265" t="s">
        <v>1459</v>
      </c>
      <c r="G136" s="266" t="s">
        <v>187</v>
      </c>
      <c r="H136" s="267">
        <v>8.193</v>
      </c>
      <c r="I136" s="268"/>
      <c r="J136" s="269">
        <f>ROUND(I136*H136,2)</f>
        <v>0</v>
      </c>
      <c r="K136" s="270"/>
      <c r="L136" s="271"/>
      <c r="M136" s="272" t="s">
        <v>1</v>
      </c>
      <c r="N136" s="273" t="s">
        <v>40</v>
      </c>
      <c r="O136" s="72"/>
      <c r="P136" s="215">
        <f>O136*H136</f>
        <v>0</v>
      </c>
      <c r="Q136" s="215">
        <v>0.0015</v>
      </c>
      <c r="R136" s="215">
        <f>Q136*H136</f>
        <v>0.0122895</v>
      </c>
      <c r="S136" s="215">
        <v>0</v>
      </c>
      <c r="T136" s="216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17" t="s">
        <v>221</v>
      </c>
      <c r="AT136" s="217" t="s">
        <v>304</v>
      </c>
      <c r="AU136" s="217" t="s">
        <v>85</v>
      </c>
      <c r="AY136" s="18" t="s">
        <v>153</v>
      </c>
      <c r="BE136" s="218">
        <f>IF(N136="základní",J136,0)</f>
        <v>0</v>
      </c>
      <c r="BF136" s="218">
        <f>IF(N136="snížená",J136,0)</f>
        <v>0</v>
      </c>
      <c r="BG136" s="218">
        <f>IF(N136="zákl. přenesená",J136,0)</f>
        <v>0</v>
      </c>
      <c r="BH136" s="218">
        <f>IF(N136="sníž. přenesená",J136,0)</f>
        <v>0</v>
      </c>
      <c r="BI136" s="218">
        <f>IF(N136="nulová",J136,0)</f>
        <v>0</v>
      </c>
      <c r="BJ136" s="18" t="s">
        <v>83</v>
      </c>
      <c r="BK136" s="218">
        <f>ROUND(I136*H136,2)</f>
        <v>0</v>
      </c>
      <c r="BL136" s="18" t="s">
        <v>160</v>
      </c>
      <c r="BM136" s="217" t="s">
        <v>2164</v>
      </c>
    </row>
    <row r="137" spans="2:51" s="14" customFormat="1" ht="12">
      <c r="B137" s="230"/>
      <c r="C137" s="231"/>
      <c r="D137" s="221" t="s">
        <v>162</v>
      </c>
      <c r="E137" s="231"/>
      <c r="F137" s="233" t="s">
        <v>2165</v>
      </c>
      <c r="G137" s="231"/>
      <c r="H137" s="234">
        <v>8.193</v>
      </c>
      <c r="I137" s="235"/>
      <c r="J137" s="231"/>
      <c r="K137" s="231"/>
      <c r="L137" s="236"/>
      <c r="M137" s="237"/>
      <c r="N137" s="238"/>
      <c r="O137" s="238"/>
      <c r="P137" s="238"/>
      <c r="Q137" s="238"/>
      <c r="R137" s="238"/>
      <c r="S137" s="238"/>
      <c r="T137" s="239"/>
      <c r="AT137" s="240" t="s">
        <v>162</v>
      </c>
      <c r="AU137" s="240" t="s">
        <v>85</v>
      </c>
      <c r="AV137" s="14" t="s">
        <v>85</v>
      </c>
      <c r="AW137" s="14" t="s">
        <v>4</v>
      </c>
      <c r="AX137" s="14" t="s">
        <v>83</v>
      </c>
      <c r="AY137" s="240" t="s">
        <v>153</v>
      </c>
    </row>
    <row r="138" spans="1:65" s="2" customFormat="1" ht="21.75" customHeight="1">
      <c r="A138" s="35"/>
      <c r="B138" s="36"/>
      <c r="C138" s="205" t="s">
        <v>154</v>
      </c>
      <c r="D138" s="205" t="s">
        <v>156</v>
      </c>
      <c r="E138" s="206" t="s">
        <v>2166</v>
      </c>
      <c r="F138" s="207" t="s">
        <v>2167</v>
      </c>
      <c r="G138" s="208" t="s">
        <v>187</v>
      </c>
      <c r="H138" s="209">
        <v>7.447</v>
      </c>
      <c r="I138" s="210"/>
      <c r="J138" s="211">
        <f>ROUND(I138*H138,2)</f>
        <v>0</v>
      </c>
      <c r="K138" s="212"/>
      <c r="L138" s="40"/>
      <c r="M138" s="213" t="s">
        <v>1</v>
      </c>
      <c r="N138" s="214" t="s">
        <v>40</v>
      </c>
      <c r="O138" s="72"/>
      <c r="P138" s="215">
        <f>O138*H138</f>
        <v>0</v>
      </c>
      <c r="Q138" s="215">
        <v>0.01457</v>
      </c>
      <c r="R138" s="215">
        <f>Q138*H138</f>
        <v>0.10850279</v>
      </c>
      <c r="S138" s="215">
        <v>0</v>
      </c>
      <c r="T138" s="216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17" t="s">
        <v>160</v>
      </c>
      <c r="AT138" s="217" t="s">
        <v>156</v>
      </c>
      <c r="AU138" s="217" t="s">
        <v>85</v>
      </c>
      <c r="AY138" s="18" t="s">
        <v>153</v>
      </c>
      <c r="BE138" s="218">
        <f>IF(N138="základní",J138,0)</f>
        <v>0</v>
      </c>
      <c r="BF138" s="218">
        <f>IF(N138="snížená",J138,0)</f>
        <v>0</v>
      </c>
      <c r="BG138" s="218">
        <f>IF(N138="zákl. přenesená",J138,0)</f>
        <v>0</v>
      </c>
      <c r="BH138" s="218">
        <f>IF(N138="sníž. přenesená",J138,0)</f>
        <v>0</v>
      </c>
      <c r="BI138" s="218">
        <f>IF(N138="nulová",J138,0)</f>
        <v>0</v>
      </c>
      <c r="BJ138" s="18" t="s">
        <v>83</v>
      </c>
      <c r="BK138" s="218">
        <f>ROUND(I138*H138,2)</f>
        <v>0</v>
      </c>
      <c r="BL138" s="18" t="s">
        <v>160</v>
      </c>
      <c r="BM138" s="217" t="s">
        <v>2168</v>
      </c>
    </row>
    <row r="139" spans="2:51" s="13" customFormat="1" ht="12">
      <c r="B139" s="219"/>
      <c r="C139" s="220"/>
      <c r="D139" s="221" t="s">
        <v>162</v>
      </c>
      <c r="E139" s="222" t="s">
        <v>1</v>
      </c>
      <c r="F139" s="223" t="s">
        <v>2169</v>
      </c>
      <c r="G139" s="220"/>
      <c r="H139" s="222" t="s">
        <v>1</v>
      </c>
      <c r="I139" s="224"/>
      <c r="J139" s="220"/>
      <c r="K139" s="220"/>
      <c r="L139" s="225"/>
      <c r="M139" s="226"/>
      <c r="N139" s="227"/>
      <c r="O139" s="227"/>
      <c r="P139" s="227"/>
      <c r="Q139" s="227"/>
      <c r="R139" s="227"/>
      <c r="S139" s="227"/>
      <c r="T139" s="228"/>
      <c r="AT139" s="229" t="s">
        <v>162</v>
      </c>
      <c r="AU139" s="229" t="s">
        <v>85</v>
      </c>
      <c r="AV139" s="13" t="s">
        <v>83</v>
      </c>
      <c r="AW139" s="13" t="s">
        <v>31</v>
      </c>
      <c r="AX139" s="13" t="s">
        <v>75</v>
      </c>
      <c r="AY139" s="229" t="s">
        <v>153</v>
      </c>
    </row>
    <row r="140" spans="2:51" s="14" customFormat="1" ht="12">
      <c r="B140" s="230"/>
      <c r="C140" s="231"/>
      <c r="D140" s="221" t="s">
        <v>162</v>
      </c>
      <c r="E140" s="232" t="s">
        <v>1</v>
      </c>
      <c r="F140" s="233" t="s">
        <v>2170</v>
      </c>
      <c r="G140" s="231"/>
      <c r="H140" s="234">
        <v>0.79</v>
      </c>
      <c r="I140" s="235"/>
      <c r="J140" s="231"/>
      <c r="K140" s="231"/>
      <c r="L140" s="236"/>
      <c r="M140" s="237"/>
      <c r="N140" s="238"/>
      <c r="O140" s="238"/>
      <c r="P140" s="238"/>
      <c r="Q140" s="238"/>
      <c r="R140" s="238"/>
      <c r="S140" s="238"/>
      <c r="T140" s="239"/>
      <c r="AT140" s="240" t="s">
        <v>162</v>
      </c>
      <c r="AU140" s="240" t="s">
        <v>85</v>
      </c>
      <c r="AV140" s="14" t="s">
        <v>85</v>
      </c>
      <c r="AW140" s="14" t="s">
        <v>31</v>
      </c>
      <c r="AX140" s="14" t="s">
        <v>75</v>
      </c>
      <c r="AY140" s="240" t="s">
        <v>153</v>
      </c>
    </row>
    <row r="141" spans="2:51" s="13" customFormat="1" ht="12">
      <c r="B141" s="219"/>
      <c r="C141" s="220"/>
      <c r="D141" s="221" t="s">
        <v>162</v>
      </c>
      <c r="E141" s="222" t="s">
        <v>1</v>
      </c>
      <c r="F141" s="223" t="s">
        <v>2162</v>
      </c>
      <c r="G141" s="220"/>
      <c r="H141" s="222" t="s">
        <v>1</v>
      </c>
      <c r="I141" s="224"/>
      <c r="J141" s="220"/>
      <c r="K141" s="220"/>
      <c r="L141" s="225"/>
      <c r="M141" s="226"/>
      <c r="N141" s="227"/>
      <c r="O141" s="227"/>
      <c r="P141" s="227"/>
      <c r="Q141" s="227"/>
      <c r="R141" s="227"/>
      <c r="S141" s="227"/>
      <c r="T141" s="228"/>
      <c r="AT141" s="229" t="s">
        <v>162</v>
      </c>
      <c r="AU141" s="229" t="s">
        <v>85</v>
      </c>
      <c r="AV141" s="13" t="s">
        <v>83</v>
      </c>
      <c r="AW141" s="13" t="s">
        <v>31</v>
      </c>
      <c r="AX141" s="13" t="s">
        <v>75</v>
      </c>
      <c r="AY141" s="229" t="s">
        <v>153</v>
      </c>
    </row>
    <row r="142" spans="2:51" s="14" customFormat="1" ht="12">
      <c r="B142" s="230"/>
      <c r="C142" s="231"/>
      <c r="D142" s="221" t="s">
        <v>162</v>
      </c>
      <c r="E142" s="232" t="s">
        <v>1</v>
      </c>
      <c r="F142" s="233" t="s">
        <v>2171</v>
      </c>
      <c r="G142" s="231"/>
      <c r="H142" s="234">
        <v>5.693</v>
      </c>
      <c r="I142" s="235"/>
      <c r="J142" s="231"/>
      <c r="K142" s="231"/>
      <c r="L142" s="236"/>
      <c r="M142" s="237"/>
      <c r="N142" s="238"/>
      <c r="O142" s="238"/>
      <c r="P142" s="238"/>
      <c r="Q142" s="238"/>
      <c r="R142" s="238"/>
      <c r="S142" s="238"/>
      <c r="T142" s="239"/>
      <c r="AT142" s="240" t="s">
        <v>162</v>
      </c>
      <c r="AU142" s="240" t="s">
        <v>85</v>
      </c>
      <c r="AV142" s="14" t="s">
        <v>85</v>
      </c>
      <c r="AW142" s="14" t="s">
        <v>31</v>
      </c>
      <c r="AX142" s="14" t="s">
        <v>75</v>
      </c>
      <c r="AY142" s="240" t="s">
        <v>153</v>
      </c>
    </row>
    <row r="143" spans="2:51" s="14" customFormat="1" ht="12">
      <c r="B143" s="230"/>
      <c r="C143" s="231"/>
      <c r="D143" s="221" t="s">
        <v>162</v>
      </c>
      <c r="E143" s="232" t="s">
        <v>1</v>
      </c>
      <c r="F143" s="233" t="s">
        <v>2172</v>
      </c>
      <c r="G143" s="231"/>
      <c r="H143" s="234">
        <v>0.964</v>
      </c>
      <c r="I143" s="235"/>
      <c r="J143" s="231"/>
      <c r="K143" s="231"/>
      <c r="L143" s="236"/>
      <c r="M143" s="237"/>
      <c r="N143" s="238"/>
      <c r="O143" s="238"/>
      <c r="P143" s="238"/>
      <c r="Q143" s="238"/>
      <c r="R143" s="238"/>
      <c r="S143" s="238"/>
      <c r="T143" s="239"/>
      <c r="AT143" s="240" t="s">
        <v>162</v>
      </c>
      <c r="AU143" s="240" t="s">
        <v>85</v>
      </c>
      <c r="AV143" s="14" t="s">
        <v>85</v>
      </c>
      <c r="AW143" s="14" t="s">
        <v>31</v>
      </c>
      <c r="AX143" s="14" t="s">
        <v>75</v>
      </c>
      <c r="AY143" s="240" t="s">
        <v>153</v>
      </c>
    </row>
    <row r="144" spans="2:51" s="15" customFormat="1" ht="12">
      <c r="B144" s="241"/>
      <c r="C144" s="242"/>
      <c r="D144" s="221" t="s">
        <v>162</v>
      </c>
      <c r="E144" s="243" t="s">
        <v>1</v>
      </c>
      <c r="F144" s="244" t="s">
        <v>169</v>
      </c>
      <c r="G144" s="242"/>
      <c r="H144" s="245">
        <v>7.447</v>
      </c>
      <c r="I144" s="246"/>
      <c r="J144" s="242"/>
      <c r="K144" s="242"/>
      <c r="L144" s="247"/>
      <c r="M144" s="248"/>
      <c r="N144" s="249"/>
      <c r="O144" s="249"/>
      <c r="P144" s="249"/>
      <c r="Q144" s="249"/>
      <c r="R144" s="249"/>
      <c r="S144" s="249"/>
      <c r="T144" s="250"/>
      <c r="AT144" s="251" t="s">
        <v>162</v>
      </c>
      <c r="AU144" s="251" t="s">
        <v>85</v>
      </c>
      <c r="AV144" s="15" t="s">
        <v>160</v>
      </c>
      <c r="AW144" s="15" t="s">
        <v>31</v>
      </c>
      <c r="AX144" s="15" t="s">
        <v>83</v>
      </c>
      <c r="AY144" s="251" t="s">
        <v>153</v>
      </c>
    </row>
    <row r="145" spans="1:65" s="2" customFormat="1" ht="21.75" customHeight="1">
      <c r="A145" s="35"/>
      <c r="B145" s="36"/>
      <c r="C145" s="205" t="s">
        <v>160</v>
      </c>
      <c r="D145" s="205" t="s">
        <v>156</v>
      </c>
      <c r="E145" s="206" t="s">
        <v>295</v>
      </c>
      <c r="F145" s="207" t="s">
        <v>296</v>
      </c>
      <c r="G145" s="208" t="s">
        <v>187</v>
      </c>
      <c r="H145" s="209">
        <v>7.447</v>
      </c>
      <c r="I145" s="210"/>
      <c r="J145" s="211">
        <f>ROUND(I145*H145,2)</f>
        <v>0</v>
      </c>
      <c r="K145" s="212"/>
      <c r="L145" s="40"/>
      <c r="M145" s="213" t="s">
        <v>1</v>
      </c>
      <c r="N145" s="214" t="s">
        <v>40</v>
      </c>
      <c r="O145" s="72"/>
      <c r="P145" s="215">
        <f>O145*H145</f>
        <v>0</v>
      </c>
      <c r="Q145" s="215">
        <v>0.00026</v>
      </c>
      <c r="R145" s="215">
        <f>Q145*H145</f>
        <v>0.0019362199999999998</v>
      </c>
      <c r="S145" s="215">
        <v>0</v>
      </c>
      <c r="T145" s="216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17" t="s">
        <v>160</v>
      </c>
      <c r="AT145" s="217" t="s">
        <v>156</v>
      </c>
      <c r="AU145" s="217" t="s">
        <v>85</v>
      </c>
      <c r="AY145" s="18" t="s">
        <v>153</v>
      </c>
      <c r="BE145" s="218">
        <f>IF(N145="základní",J145,0)</f>
        <v>0</v>
      </c>
      <c r="BF145" s="218">
        <f>IF(N145="snížená",J145,0)</f>
        <v>0</v>
      </c>
      <c r="BG145" s="218">
        <f>IF(N145="zákl. přenesená",J145,0)</f>
        <v>0</v>
      </c>
      <c r="BH145" s="218">
        <f>IF(N145="sníž. přenesená",J145,0)</f>
        <v>0</v>
      </c>
      <c r="BI145" s="218">
        <f>IF(N145="nulová",J145,0)</f>
        <v>0</v>
      </c>
      <c r="BJ145" s="18" t="s">
        <v>83</v>
      </c>
      <c r="BK145" s="218">
        <f>ROUND(I145*H145,2)</f>
        <v>0</v>
      </c>
      <c r="BL145" s="18" t="s">
        <v>160</v>
      </c>
      <c r="BM145" s="217" t="s">
        <v>2173</v>
      </c>
    </row>
    <row r="146" spans="1:65" s="2" customFormat="1" ht="21.75" customHeight="1">
      <c r="A146" s="35"/>
      <c r="B146" s="36"/>
      <c r="C146" s="205" t="s">
        <v>192</v>
      </c>
      <c r="D146" s="205" t="s">
        <v>156</v>
      </c>
      <c r="E146" s="206" t="s">
        <v>2174</v>
      </c>
      <c r="F146" s="207" t="s">
        <v>2175</v>
      </c>
      <c r="G146" s="208" t="s">
        <v>187</v>
      </c>
      <c r="H146" s="209">
        <v>0.79</v>
      </c>
      <c r="I146" s="210"/>
      <c r="J146" s="211">
        <f>ROUND(I146*H146,2)</f>
        <v>0</v>
      </c>
      <c r="K146" s="212"/>
      <c r="L146" s="40"/>
      <c r="M146" s="213" t="s">
        <v>1</v>
      </c>
      <c r="N146" s="214" t="s">
        <v>40</v>
      </c>
      <c r="O146" s="72"/>
      <c r="P146" s="215">
        <f>O146*H146</f>
        <v>0</v>
      </c>
      <c r="Q146" s="215">
        <v>0.00273</v>
      </c>
      <c r="R146" s="215">
        <f>Q146*H146</f>
        <v>0.0021567</v>
      </c>
      <c r="S146" s="215">
        <v>0</v>
      </c>
      <c r="T146" s="216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17" t="s">
        <v>160</v>
      </c>
      <c r="AT146" s="217" t="s">
        <v>156</v>
      </c>
      <c r="AU146" s="217" t="s">
        <v>85</v>
      </c>
      <c r="AY146" s="18" t="s">
        <v>153</v>
      </c>
      <c r="BE146" s="218">
        <f>IF(N146="základní",J146,0)</f>
        <v>0</v>
      </c>
      <c r="BF146" s="218">
        <f>IF(N146="snížená",J146,0)</f>
        <v>0</v>
      </c>
      <c r="BG146" s="218">
        <f>IF(N146="zákl. přenesená",J146,0)</f>
        <v>0</v>
      </c>
      <c r="BH146" s="218">
        <f>IF(N146="sníž. přenesená",J146,0)</f>
        <v>0</v>
      </c>
      <c r="BI146" s="218">
        <f>IF(N146="nulová",J146,0)</f>
        <v>0</v>
      </c>
      <c r="BJ146" s="18" t="s">
        <v>83</v>
      </c>
      <c r="BK146" s="218">
        <f>ROUND(I146*H146,2)</f>
        <v>0</v>
      </c>
      <c r="BL146" s="18" t="s">
        <v>160</v>
      </c>
      <c r="BM146" s="217" t="s">
        <v>2176</v>
      </c>
    </row>
    <row r="147" spans="1:65" s="2" customFormat="1" ht="33" customHeight="1">
      <c r="A147" s="35"/>
      <c r="B147" s="36"/>
      <c r="C147" s="205" t="s">
        <v>199</v>
      </c>
      <c r="D147" s="205" t="s">
        <v>156</v>
      </c>
      <c r="E147" s="206" t="s">
        <v>314</v>
      </c>
      <c r="F147" s="207" t="s">
        <v>315</v>
      </c>
      <c r="G147" s="208" t="s">
        <v>187</v>
      </c>
      <c r="H147" s="209">
        <v>8.032</v>
      </c>
      <c r="I147" s="210"/>
      <c r="J147" s="211">
        <f>ROUND(I147*H147,2)</f>
        <v>0</v>
      </c>
      <c r="K147" s="212"/>
      <c r="L147" s="40"/>
      <c r="M147" s="213" t="s">
        <v>1</v>
      </c>
      <c r="N147" s="214" t="s">
        <v>40</v>
      </c>
      <c r="O147" s="72"/>
      <c r="P147" s="215">
        <f>O147*H147</f>
        <v>0</v>
      </c>
      <c r="Q147" s="215">
        <v>0.00268</v>
      </c>
      <c r="R147" s="215">
        <f>Q147*H147</f>
        <v>0.02152576</v>
      </c>
      <c r="S147" s="215">
        <v>0</v>
      </c>
      <c r="T147" s="216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17" t="s">
        <v>160</v>
      </c>
      <c r="AT147" s="217" t="s">
        <v>156</v>
      </c>
      <c r="AU147" s="217" t="s">
        <v>85</v>
      </c>
      <c r="AY147" s="18" t="s">
        <v>153</v>
      </c>
      <c r="BE147" s="218">
        <f>IF(N147="základní",J147,0)</f>
        <v>0</v>
      </c>
      <c r="BF147" s="218">
        <f>IF(N147="snížená",J147,0)</f>
        <v>0</v>
      </c>
      <c r="BG147" s="218">
        <f>IF(N147="zákl. přenesená",J147,0)</f>
        <v>0</v>
      </c>
      <c r="BH147" s="218">
        <f>IF(N147="sníž. přenesená",J147,0)</f>
        <v>0</v>
      </c>
      <c r="BI147" s="218">
        <f>IF(N147="nulová",J147,0)</f>
        <v>0</v>
      </c>
      <c r="BJ147" s="18" t="s">
        <v>83</v>
      </c>
      <c r="BK147" s="218">
        <f>ROUND(I147*H147,2)</f>
        <v>0</v>
      </c>
      <c r="BL147" s="18" t="s">
        <v>160</v>
      </c>
      <c r="BM147" s="217" t="s">
        <v>2177</v>
      </c>
    </row>
    <row r="148" spans="2:51" s="13" customFormat="1" ht="12">
      <c r="B148" s="219"/>
      <c r="C148" s="220"/>
      <c r="D148" s="221" t="s">
        <v>162</v>
      </c>
      <c r="E148" s="222" t="s">
        <v>1</v>
      </c>
      <c r="F148" s="223" t="s">
        <v>2162</v>
      </c>
      <c r="G148" s="220"/>
      <c r="H148" s="222" t="s">
        <v>1</v>
      </c>
      <c r="I148" s="224"/>
      <c r="J148" s="220"/>
      <c r="K148" s="220"/>
      <c r="L148" s="225"/>
      <c r="M148" s="226"/>
      <c r="N148" s="227"/>
      <c r="O148" s="227"/>
      <c r="P148" s="227"/>
      <c r="Q148" s="227"/>
      <c r="R148" s="227"/>
      <c r="S148" s="227"/>
      <c r="T148" s="228"/>
      <c r="AT148" s="229" t="s">
        <v>162</v>
      </c>
      <c r="AU148" s="229" t="s">
        <v>85</v>
      </c>
      <c r="AV148" s="13" t="s">
        <v>83</v>
      </c>
      <c r="AW148" s="13" t="s">
        <v>31</v>
      </c>
      <c r="AX148" s="13" t="s">
        <v>75</v>
      </c>
      <c r="AY148" s="229" t="s">
        <v>153</v>
      </c>
    </row>
    <row r="149" spans="2:51" s="14" customFormat="1" ht="12">
      <c r="B149" s="230"/>
      <c r="C149" s="231"/>
      <c r="D149" s="221" t="s">
        <v>162</v>
      </c>
      <c r="E149" s="232" t="s">
        <v>1</v>
      </c>
      <c r="F149" s="233" t="s">
        <v>2163</v>
      </c>
      <c r="G149" s="231"/>
      <c r="H149" s="234">
        <v>8.032</v>
      </c>
      <c r="I149" s="235"/>
      <c r="J149" s="231"/>
      <c r="K149" s="231"/>
      <c r="L149" s="236"/>
      <c r="M149" s="237"/>
      <c r="N149" s="238"/>
      <c r="O149" s="238"/>
      <c r="P149" s="238"/>
      <c r="Q149" s="238"/>
      <c r="R149" s="238"/>
      <c r="S149" s="238"/>
      <c r="T149" s="239"/>
      <c r="AT149" s="240" t="s">
        <v>162</v>
      </c>
      <c r="AU149" s="240" t="s">
        <v>85</v>
      </c>
      <c r="AV149" s="14" t="s">
        <v>85</v>
      </c>
      <c r="AW149" s="14" t="s">
        <v>31</v>
      </c>
      <c r="AX149" s="14" t="s">
        <v>83</v>
      </c>
      <c r="AY149" s="240" t="s">
        <v>153</v>
      </c>
    </row>
    <row r="150" spans="1:65" s="2" customFormat="1" ht="16.5" customHeight="1">
      <c r="A150" s="35"/>
      <c r="B150" s="36"/>
      <c r="C150" s="205" t="s">
        <v>217</v>
      </c>
      <c r="D150" s="205" t="s">
        <v>156</v>
      </c>
      <c r="E150" s="206" t="s">
        <v>478</v>
      </c>
      <c r="F150" s="207" t="s">
        <v>479</v>
      </c>
      <c r="G150" s="208" t="s">
        <v>276</v>
      </c>
      <c r="H150" s="209">
        <v>5.17</v>
      </c>
      <c r="I150" s="210"/>
      <c r="J150" s="211">
        <f>ROUND(I150*H150,2)</f>
        <v>0</v>
      </c>
      <c r="K150" s="212"/>
      <c r="L150" s="40"/>
      <c r="M150" s="213" t="s">
        <v>1</v>
      </c>
      <c r="N150" s="214" t="s">
        <v>40</v>
      </c>
      <c r="O150" s="72"/>
      <c r="P150" s="215">
        <f>O150*H150</f>
        <v>0</v>
      </c>
      <c r="Q150" s="215">
        <v>0</v>
      </c>
      <c r="R150" s="215">
        <f>Q150*H150</f>
        <v>0</v>
      </c>
      <c r="S150" s="215">
        <v>0</v>
      </c>
      <c r="T150" s="216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17" t="s">
        <v>160</v>
      </c>
      <c r="AT150" s="217" t="s">
        <v>156</v>
      </c>
      <c r="AU150" s="217" t="s">
        <v>85</v>
      </c>
      <c r="AY150" s="18" t="s">
        <v>153</v>
      </c>
      <c r="BE150" s="218">
        <f>IF(N150="základní",J150,0)</f>
        <v>0</v>
      </c>
      <c r="BF150" s="218">
        <f>IF(N150="snížená",J150,0)</f>
        <v>0</v>
      </c>
      <c r="BG150" s="218">
        <f>IF(N150="zákl. přenesená",J150,0)</f>
        <v>0</v>
      </c>
      <c r="BH150" s="218">
        <f>IF(N150="sníž. přenesená",J150,0)</f>
        <v>0</v>
      </c>
      <c r="BI150" s="218">
        <f>IF(N150="nulová",J150,0)</f>
        <v>0</v>
      </c>
      <c r="BJ150" s="18" t="s">
        <v>83</v>
      </c>
      <c r="BK150" s="218">
        <f>ROUND(I150*H150,2)</f>
        <v>0</v>
      </c>
      <c r="BL150" s="18" t="s">
        <v>160</v>
      </c>
      <c r="BM150" s="217" t="s">
        <v>2178</v>
      </c>
    </row>
    <row r="151" spans="2:51" s="14" customFormat="1" ht="12">
      <c r="B151" s="230"/>
      <c r="C151" s="231"/>
      <c r="D151" s="221" t="s">
        <v>162</v>
      </c>
      <c r="E151" s="232" t="s">
        <v>1</v>
      </c>
      <c r="F151" s="233" t="s">
        <v>2179</v>
      </c>
      <c r="G151" s="231"/>
      <c r="H151" s="234">
        <v>5.17</v>
      </c>
      <c r="I151" s="235"/>
      <c r="J151" s="231"/>
      <c r="K151" s="231"/>
      <c r="L151" s="236"/>
      <c r="M151" s="237"/>
      <c r="N151" s="238"/>
      <c r="O151" s="238"/>
      <c r="P151" s="238"/>
      <c r="Q151" s="238"/>
      <c r="R151" s="238"/>
      <c r="S151" s="238"/>
      <c r="T151" s="239"/>
      <c r="AT151" s="240" t="s">
        <v>162</v>
      </c>
      <c r="AU151" s="240" t="s">
        <v>85</v>
      </c>
      <c r="AV151" s="14" t="s">
        <v>85</v>
      </c>
      <c r="AW151" s="14" t="s">
        <v>31</v>
      </c>
      <c r="AX151" s="14" t="s">
        <v>83</v>
      </c>
      <c r="AY151" s="240" t="s">
        <v>153</v>
      </c>
    </row>
    <row r="152" spans="1:65" s="2" customFormat="1" ht="21.75" customHeight="1">
      <c r="A152" s="35"/>
      <c r="B152" s="36"/>
      <c r="C152" s="263" t="s">
        <v>221</v>
      </c>
      <c r="D152" s="263" t="s">
        <v>304</v>
      </c>
      <c r="E152" s="264" t="s">
        <v>491</v>
      </c>
      <c r="F152" s="265" t="s">
        <v>492</v>
      </c>
      <c r="G152" s="266" t="s">
        <v>276</v>
      </c>
      <c r="H152" s="267">
        <v>5.429</v>
      </c>
      <c r="I152" s="268"/>
      <c r="J152" s="269">
        <f>ROUND(I152*H152,2)</f>
        <v>0</v>
      </c>
      <c r="K152" s="270"/>
      <c r="L152" s="271"/>
      <c r="M152" s="272" t="s">
        <v>1</v>
      </c>
      <c r="N152" s="273" t="s">
        <v>40</v>
      </c>
      <c r="O152" s="72"/>
      <c r="P152" s="215">
        <f>O152*H152</f>
        <v>0</v>
      </c>
      <c r="Q152" s="215">
        <v>0.00011</v>
      </c>
      <c r="R152" s="215">
        <f>Q152*H152</f>
        <v>0.00059719</v>
      </c>
      <c r="S152" s="215">
        <v>0</v>
      </c>
      <c r="T152" s="216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17" t="s">
        <v>221</v>
      </c>
      <c r="AT152" s="217" t="s">
        <v>304</v>
      </c>
      <c r="AU152" s="217" t="s">
        <v>85</v>
      </c>
      <c r="AY152" s="18" t="s">
        <v>153</v>
      </c>
      <c r="BE152" s="218">
        <f>IF(N152="základní",J152,0)</f>
        <v>0</v>
      </c>
      <c r="BF152" s="218">
        <f>IF(N152="snížená",J152,0)</f>
        <v>0</v>
      </c>
      <c r="BG152" s="218">
        <f>IF(N152="zákl. přenesená",J152,0)</f>
        <v>0</v>
      </c>
      <c r="BH152" s="218">
        <f>IF(N152="sníž. přenesená",J152,0)</f>
        <v>0</v>
      </c>
      <c r="BI152" s="218">
        <f>IF(N152="nulová",J152,0)</f>
        <v>0</v>
      </c>
      <c r="BJ152" s="18" t="s">
        <v>83</v>
      </c>
      <c r="BK152" s="218">
        <f>ROUND(I152*H152,2)</f>
        <v>0</v>
      </c>
      <c r="BL152" s="18" t="s">
        <v>160</v>
      </c>
      <c r="BM152" s="217" t="s">
        <v>2180</v>
      </c>
    </row>
    <row r="153" spans="2:51" s="14" customFormat="1" ht="12">
      <c r="B153" s="230"/>
      <c r="C153" s="231"/>
      <c r="D153" s="221" t="s">
        <v>162</v>
      </c>
      <c r="E153" s="231"/>
      <c r="F153" s="233" t="s">
        <v>2181</v>
      </c>
      <c r="G153" s="231"/>
      <c r="H153" s="234">
        <v>5.429</v>
      </c>
      <c r="I153" s="235"/>
      <c r="J153" s="231"/>
      <c r="K153" s="231"/>
      <c r="L153" s="236"/>
      <c r="M153" s="237"/>
      <c r="N153" s="238"/>
      <c r="O153" s="238"/>
      <c r="P153" s="238"/>
      <c r="Q153" s="238"/>
      <c r="R153" s="238"/>
      <c r="S153" s="238"/>
      <c r="T153" s="239"/>
      <c r="AT153" s="240" t="s">
        <v>162</v>
      </c>
      <c r="AU153" s="240" t="s">
        <v>85</v>
      </c>
      <c r="AV153" s="14" t="s">
        <v>85</v>
      </c>
      <c r="AW153" s="14" t="s">
        <v>4</v>
      </c>
      <c r="AX153" s="14" t="s">
        <v>83</v>
      </c>
      <c r="AY153" s="240" t="s">
        <v>153</v>
      </c>
    </row>
    <row r="154" spans="1:65" s="2" customFormat="1" ht="21.75" customHeight="1">
      <c r="A154" s="35"/>
      <c r="B154" s="36"/>
      <c r="C154" s="205" t="s">
        <v>227</v>
      </c>
      <c r="D154" s="205" t="s">
        <v>156</v>
      </c>
      <c r="E154" s="206" t="s">
        <v>1933</v>
      </c>
      <c r="F154" s="207" t="s">
        <v>1934</v>
      </c>
      <c r="G154" s="208" t="s">
        <v>187</v>
      </c>
      <c r="H154" s="209">
        <v>15.158</v>
      </c>
      <c r="I154" s="210"/>
      <c r="J154" s="211">
        <f>ROUND(I154*H154,2)</f>
        <v>0</v>
      </c>
      <c r="K154" s="212"/>
      <c r="L154" s="40"/>
      <c r="M154" s="213" t="s">
        <v>1</v>
      </c>
      <c r="N154" s="214" t="s">
        <v>40</v>
      </c>
      <c r="O154" s="72"/>
      <c r="P154" s="215">
        <f>O154*H154</f>
        <v>0</v>
      </c>
      <c r="Q154" s="215">
        <v>0.01457</v>
      </c>
      <c r="R154" s="215">
        <f>Q154*H154</f>
        <v>0.22085206</v>
      </c>
      <c r="S154" s="215">
        <v>0</v>
      </c>
      <c r="T154" s="216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17" t="s">
        <v>160</v>
      </c>
      <c r="AT154" s="217" t="s">
        <v>156</v>
      </c>
      <c r="AU154" s="217" t="s">
        <v>85</v>
      </c>
      <c r="AY154" s="18" t="s">
        <v>153</v>
      </c>
      <c r="BE154" s="218">
        <f>IF(N154="základní",J154,0)</f>
        <v>0</v>
      </c>
      <c r="BF154" s="218">
        <f>IF(N154="snížená",J154,0)</f>
        <v>0</v>
      </c>
      <c r="BG154" s="218">
        <f>IF(N154="zákl. přenesená",J154,0)</f>
        <v>0</v>
      </c>
      <c r="BH154" s="218">
        <f>IF(N154="sníž. přenesená",J154,0)</f>
        <v>0</v>
      </c>
      <c r="BI154" s="218">
        <f>IF(N154="nulová",J154,0)</f>
        <v>0</v>
      </c>
      <c r="BJ154" s="18" t="s">
        <v>83</v>
      </c>
      <c r="BK154" s="218">
        <f>ROUND(I154*H154,2)</f>
        <v>0</v>
      </c>
      <c r="BL154" s="18" t="s">
        <v>160</v>
      </c>
      <c r="BM154" s="217" t="s">
        <v>1935</v>
      </c>
    </row>
    <row r="155" spans="2:51" s="13" customFormat="1" ht="12">
      <c r="B155" s="219"/>
      <c r="C155" s="220"/>
      <c r="D155" s="221" t="s">
        <v>162</v>
      </c>
      <c r="E155" s="222" t="s">
        <v>1</v>
      </c>
      <c r="F155" s="223" t="s">
        <v>1936</v>
      </c>
      <c r="G155" s="220"/>
      <c r="H155" s="222" t="s">
        <v>1</v>
      </c>
      <c r="I155" s="224"/>
      <c r="J155" s="220"/>
      <c r="K155" s="220"/>
      <c r="L155" s="225"/>
      <c r="M155" s="226"/>
      <c r="N155" s="227"/>
      <c r="O155" s="227"/>
      <c r="P155" s="227"/>
      <c r="Q155" s="227"/>
      <c r="R155" s="227"/>
      <c r="S155" s="227"/>
      <c r="T155" s="228"/>
      <c r="AT155" s="229" t="s">
        <v>162</v>
      </c>
      <c r="AU155" s="229" t="s">
        <v>85</v>
      </c>
      <c r="AV155" s="13" t="s">
        <v>83</v>
      </c>
      <c r="AW155" s="13" t="s">
        <v>31</v>
      </c>
      <c r="AX155" s="13" t="s">
        <v>75</v>
      </c>
      <c r="AY155" s="229" t="s">
        <v>153</v>
      </c>
    </row>
    <row r="156" spans="2:51" s="14" customFormat="1" ht="12">
      <c r="B156" s="230"/>
      <c r="C156" s="231"/>
      <c r="D156" s="221" t="s">
        <v>162</v>
      </c>
      <c r="E156" s="232" t="s">
        <v>1</v>
      </c>
      <c r="F156" s="233" t="s">
        <v>2182</v>
      </c>
      <c r="G156" s="231"/>
      <c r="H156" s="234">
        <v>5.284</v>
      </c>
      <c r="I156" s="235"/>
      <c r="J156" s="231"/>
      <c r="K156" s="231"/>
      <c r="L156" s="236"/>
      <c r="M156" s="237"/>
      <c r="N156" s="238"/>
      <c r="O156" s="238"/>
      <c r="P156" s="238"/>
      <c r="Q156" s="238"/>
      <c r="R156" s="238"/>
      <c r="S156" s="238"/>
      <c r="T156" s="239"/>
      <c r="AT156" s="240" t="s">
        <v>162</v>
      </c>
      <c r="AU156" s="240" t="s">
        <v>85</v>
      </c>
      <c r="AV156" s="14" t="s">
        <v>85</v>
      </c>
      <c r="AW156" s="14" t="s">
        <v>31</v>
      </c>
      <c r="AX156" s="14" t="s">
        <v>75</v>
      </c>
      <c r="AY156" s="240" t="s">
        <v>153</v>
      </c>
    </row>
    <row r="157" spans="2:51" s="14" customFormat="1" ht="12">
      <c r="B157" s="230"/>
      <c r="C157" s="231"/>
      <c r="D157" s="221" t="s">
        <v>162</v>
      </c>
      <c r="E157" s="232" t="s">
        <v>1</v>
      </c>
      <c r="F157" s="233" t="s">
        <v>2183</v>
      </c>
      <c r="G157" s="231"/>
      <c r="H157" s="234">
        <v>0.85</v>
      </c>
      <c r="I157" s="235"/>
      <c r="J157" s="231"/>
      <c r="K157" s="231"/>
      <c r="L157" s="236"/>
      <c r="M157" s="237"/>
      <c r="N157" s="238"/>
      <c r="O157" s="238"/>
      <c r="P157" s="238"/>
      <c r="Q157" s="238"/>
      <c r="R157" s="238"/>
      <c r="S157" s="238"/>
      <c r="T157" s="239"/>
      <c r="AT157" s="240" t="s">
        <v>162</v>
      </c>
      <c r="AU157" s="240" t="s">
        <v>85</v>
      </c>
      <c r="AV157" s="14" t="s">
        <v>85</v>
      </c>
      <c r="AW157" s="14" t="s">
        <v>31</v>
      </c>
      <c r="AX157" s="14" t="s">
        <v>75</v>
      </c>
      <c r="AY157" s="240" t="s">
        <v>153</v>
      </c>
    </row>
    <row r="158" spans="2:51" s="14" customFormat="1" ht="12">
      <c r="B158" s="230"/>
      <c r="C158" s="231"/>
      <c r="D158" s="221" t="s">
        <v>162</v>
      </c>
      <c r="E158" s="232" t="s">
        <v>1</v>
      </c>
      <c r="F158" s="233" t="s">
        <v>2184</v>
      </c>
      <c r="G158" s="231"/>
      <c r="H158" s="234">
        <v>1.809</v>
      </c>
      <c r="I158" s="235"/>
      <c r="J158" s="231"/>
      <c r="K158" s="231"/>
      <c r="L158" s="236"/>
      <c r="M158" s="237"/>
      <c r="N158" s="238"/>
      <c r="O158" s="238"/>
      <c r="P158" s="238"/>
      <c r="Q158" s="238"/>
      <c r="R158" s="238"/>
      <c r="S158" s="238"/>
      <c r="T158" s="239"/>
      <c r="AT158" s="240" t="s">
        <v>162</v>
      </c>
      <c r="AU158" s="240" t="s">
        <v>85</v>
      </c>
      <c r="AV158" s="14" t="s">
        <v>85</v>
      </c>
      <c r="AW158" s="14" t="s">
        <v>31</v>
      </c>
      <c r="AX158" s="14" t="s">
        <v>75</v>
      </c>
      <c r="AY158" s="240" t="s">
        <v>153</v>
      </c>
    </row>
    <row r="159" spans="2:51" s="14" customFormat="1" ht="12">
      <c r="B159" s="230"/>
      <c r="C159" s="231"/>
      <c r="D159" s="221" t="s">
        <v>162</v>
      </c>
      <c r="E159" s="232" t="s">
        <v>1</v>
      </c>
      <c r="F159" s="233" t="s">
        <v>2185</v>
      </c>
      <c r="G159" s="231"/>
      <c r="H159" s="234">
        <v>5.023</v>
      </c>
      <c r="I159" s="235"/>
      <c r="J159" s="231"/>
      <c r="K159" s="231"/>
      <c r="L159" s="236"/>
      <c r="M159" s="237"/>
      <c r="N159" s="238"/>
      <c r="O159" s="238"/>
      <c r="P159" s="238"/>
      <c r="Q159" s="238"/>
      <c r="R159" s="238"/>
      <c r="S159" s="238"/>
      <c r="T159" s="239"/>
      <c r="AT159" s="240" t="s">
        <v>162</v>
      </c>
      <c r="AU159" s="240" t="s">
        <v>85</v>
      </c>
      <c r="AV159" s="14" t="s">
        <v>85</v>
      </c>
      <c r="AW159" s="14" t="s">
        <v>31</v>
      </c>
      <c r="AX159" s="14" t="s">
        <v>75</v>
      </c>
      <c r="AY159" s="240" t="s">
        <v>153</v>
      </c>
    </row>
    <row r="160" spans="2:51" s="14" customFormat="1" ht="12">
      <c r="B160" s="230"/>
      <c r="C160" s="231"/>
      <c r="D160" s="221" t="s">
        <v>162</v>
      </c>
      <c r="E160" s="232" t="s">
        <v>1</v>
      </c>
      <c r="F160" s="233" t="s">
        <v>2186</v>
      </c>
      <c r="G160" s="231"/>
      <c r="H160" s="234">
        <v>0.693</v>
      </c>
      <c r="I160" s="235"/>
      <c r="J160" s="231"/>
      <c r="K160" s="231"/>
      <c r="L160" s="236"/>
      <c r="M160" s="237"/>
      <c r="N160" s="238"/>
      <c r="O160" s="238"/>
      <c r="P160" s="238"/>
      <c r="Q160" s="238"/>
      <c r="R160" s="238"/>
      <c r="S160" s="238"/>
      <c r="T160" s="239"/>
      <c r="AT160" s="240" t="s">
        <v>162</v>
      </c>
      <c r="AU160" s="240" t="s">
        <v>85</v>
      </c>
      <c r="AV160" s="14" t="s">
        <v>85</v>
      </c>
      <c r="AW160" s="14" t="s">
        <v>31</v>
      </c>
      <c r="AX160" s="14" t="s">
        <v>75</v>
      </c>
      <c r="AY160" s="240" t="s">
        <v>153</v>
      </c>
    </row>
    <row r="161" spans="2:51" s="14" customFormat="1" ht="12">
      <c r="B161" s="230"/>
      <c r="C161" s="231"/>
      <c r="D161" s="221" t="s">
        <v>162</v>
      </c>
      <c r="E161" s="232" t="s">
        <v>1</v>
      </c>
      <c r="F161" s="233" t="s">
        <v>2187</v>
      </c>
      <c r="G161" s="231"/>
      <c r="H161" s="234">
        <v>1.499</v>
      </c>
      <c r="I161" s="235"/>
      <c r="J161" s="231"/>
      <c r="K161" s="231"/>
      <c r="L161" s="236"/>
      <c r="M161" s="237"/>
      <c r="N161" s="238"/>
      <c r="O161" s="238"/>
      <c r="P161" s="238"/>
      <c r="Q161" s="238"/>
      <c r="R161" s="238"/>
      <c r="S161" s="238"/>
      <c r="T161" s="239"/>
      <c r="AT161" s="240" t="s">
        <v>162</v>
      </c>
      <c r="AU161" s="240" t="s">
        <v>85</v>
      </c>
      <c r="AV161" s="14" t="s">
        <v>85</v>
      </c>
      <c r="AW161" s="14" t="s">
        <v>31</v>
      </c>
      <c r="AX161" s="14" t="s">
        <v>75</v>
      </c>
      <c r="AY161" s="240" t="s">
        <v>153</v>
      </c>
    </row>
    <row r="162" spans="2:51" s="15" customFormat="1" ht="12">
      <c r="B162" s="241"/>
      <c r="C162" s="242"/>
      <c r="D162" s="221" t="s">
        <v>162</v>
      </c>
      <c r="E162" s="243" t="s">
        <v>1</v>
      </c>
      <c r="F162" s="244" t="s">
        <v>169</v>
      </c>
      <c r="G162" s="242"/>
      <c r="H162" s="245">
        <v>15.158</v>
      </c>
      <c r="I162" s="246"/>
      <c r="J162" s="242"/>
      <c r="K162" s="242"/>
      <c r="L162" s="247"/>
      <c r="M162" s="248"/>
      <c r="N162" s="249"/>
      <c r="O162" s="249"/>
      <c r="P162" s="249"/>
      <c r="Q162" s="249"/>
      <c r="R162" s="249"/>
      <c r="S162" s="249"/>
      <c r="T162" s="250"/>
      <c r="AT162" s="251" t="s">
        <v>162</v>
      </c>
      <c r="AU162" s="251" t="s">
        <v>85</v>
      </c>
      <c r="AV162" s="15" t="s">
        <v>160</v>
      </c>
      <c r="AW162" s="15" t="s">
        <v>31</v>
      </c>
      <c r="AX162" s="15" t="s">
        <v>83</v>
      </c>
      <c r="AY162" s="251" t="s">
        <v>153</v>
      </c>
    </row>
    <row r="163" spans="1:65" s="2" customFormat="1" ht="21.75" customHeight="1">
      <c r="A163" s="35"/>
      <c r="B163" s="36"/>
      <c r="C163" s="205" t="s">
        <v>246</v>
      </c>
      <c r="D163" s="205" t="s">
        <v>156</v>
      </c>
      <c r="E163" s="206" t="s">
        <v>319</v>
      </c>
      <c r="F163" s="207" t="s">
        <v>320</v>
      </c>
      <c r="G163" s="208" t="s">
        <v>187</v>
      </c>
      <c r="H163" s="209">
        <v>15.158</v>
      </c>
      <c r="I163" s="210"/>
      <c r="J163" s="211">
        <f>ROUND(I163*H163,2)</f>
        <v>0</v>
      </c>
      <c r="K163" s="212"/>
      <c r="L163" s="40"/>
      <c r="M163" s="213" t="s">
        <v>1</v>
      </c>
      <c r="N163" s="214" t="s">
        <v>40</v>
      </c>
      <c r="O163" s="72"/>
      <c r="P163" s="215">
        <f>O163*H163</f>
        <v>0</v>
      </c>
      <c r="Q163" s="215">
        <v>0.00026</v>
      </c>
      <c r="R163" s="215">
        <f>Q163*H163</f>
        <v>0.00394108</v>
      </c>
      <c r="S163" s="215">
        <v>0</v>
      </c>
      <c r="T163" s="216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17" t="s">
        <v>160</v>
      </c>
      <c r="AT163" s="217" t="s">
        <v>156</v>
      </c>
      <c r="AU163" s="217" t="s">
        <v>85</v>
      </c>
      <c r="AY163" s="18" t="s">
        <v>153</v>
      </c>
      <c r="BE163" s="218">
        <f>IF(N163="základní",J163,0)</f>
        <v>0</v>
      </c>
      <c r="BF163" s="218">
        <f>IF(N163="snížená",J163,0)</f>
        <v>0</v>
      </c>
      <c r="BG163" s="218">
        <f>IF(N163="zákl. přenesená",J163,0)</f>
        <v>0</v>
      </c>
      <c r="BH163" s="218">
        <f>IF(N163="sníž. přenesená",J163,0)</f>
        <v>0</v>
      </c>
      <c r="BI163" s="218">
        <f>IF(N163="nulová",J163,0)</f>
        <v>0</v>
      </c>
      <c r="BJ163" s="18" t="s">
        <v>83</v>
      </c>
      <c r="BK163" s="218">
        <f>ROUND(I163*H163,2)</f>
        <v>0</v>
      </c>
      <c r="BL163" s="18" t="s">
        <v>160</v>
      </c>
      <c r="BM163" s="217" t="s">
        <v>1946</v>
      </c>
    </row>
    <row r="164" spans="1:65" s="2" customFormat="1" ht="21.75" customHeight="1">
      <c r="A164" s="35"/>
      <c r="B164" s="36"/>
      <c r="C164" s="205" t="s">
        <v>253</v>
      </c>
      <c r="D164" s="205" t="s">
        <v>156</v>
      </c>
      <c r="E164" s="206" t="s">
        <v>1947</v>
      </c>
      <c r="F164" s="207" t="s">
        <v>1948</v>
      </c>
      <c r="G164" s="208" t="s">
        <v>187</v>
      </c>
      <c r="H164" s="209">
        <v>15.158</v>
      </c>
      <c r="I164" s="210"/>
      <c r="J164" s="211">
        <f>ROUND(I164*H164,2)</f>
        <v>0</v>
      </c>
      <c r="K164" s="212"/>
      <c r="L164" s="40"/>
      <c r="M164" s="213" t="s">
        <v>1</v>
      </c>
      <c r="N164" s="214" t="s">
        <v>40</v>
      </c>
      <c r="O164" s="72"/>
      <c r="P164" s="215">
        <f>O164*H164</f>
        <v>0</v>
      </c>
      <c r="Q164" s="215">
        <v>0.00273</v>
      </c>
      <c r="R164" s="215">
        <f>Q164*H164</f>
        <v>0.041381339999999996</v>
      </c>
      <c r="S164" s="215">
        <v>0</v>
      </c>
      <c r="T164" s="216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17" t="s">
        <v>160</v>
      </c>
      <c r="AT164" s="217" t="s">
        <v>156</v>
      </c>
      <c r="AU164" s="217" t="s">
        <v>85</v>
      </c>
      <c r="AY164" s="18" t="s">
        <v>153</v>
      </c>
      <c r="BE164" s="218">
        <f>IF(N164="základní",J164,0)</f>
        <v>0</v>
      </c>
      <c r="BF164" s="218">
        <f>IF(N164="snížená",J164,0)</f>
        <v>0</v>
      </c>
      <c r="BG164" s="218">
        <f>IF(N164="zákl. přenesená",J164,0)</f>
        <v>0</v>
      </c>
      <c r="BH164" s="218">
        <f>IF(N164="sníž. přenesená",J164,0)</f>
        <v>0</v>
      </c>
      <c r="BI164" s="218">
        <f>IF(N164="nulová",J164,0)</f>
        <v>0</v>
      </c>
      <c r="BJ164" s="18" t="s">
        <v>83</v>
      </c>
      <c r="BK164" s="218">
        <f>ROUND(I164*H164,2)</f>
        <v>0</v>
      </c>
      <c r="BL164" s="18" t="s">
        <v>160</v>
      </c>
      <c r="BM164" s="217" t="s">
        <v>1949</v>
      </c>
    </row>
    <row r="165" spans="2:63" s="12" customFormat="1" ht="22.9" customHeight="1">
      <c r="B165" s="189"/>
      <c r="C165" s="190"/>
      <c r="D165" s="191" t="s">
        <v>74</v>
      </c>
      <c r="E165" s="203" t="s">
        <v>536</v>
      </c>
      <c r="F165" s="203" t="s">
        <v>537</v>
      </c>
      <c r="G165" s="190"/>
      <c r="H165" s="190"/>
      <c r="I165" s="193"/>
      <c r="J165" s="204">
        <f>BK165</f>
        <v>0</v>
      </c>
      <c r="K165" s="190"/>
      <c r="L165" s="195"/>
      <c r="M165" s="196"/>
      <c r="N165" s="197"/>
      <c r="O165" s="197"/>
      <c r="P165" s="198">
        <f>SUM(P166:P169)</f>
        <v>0</v>
      </c>
      <c r="Q165" s="197"/>
      <c r="R165" s="198">
        <f>SUM(R166:R169)</f>
        <v>0.00433839</v>
      </c>
      <c r="S165" s="197"/>
      <c r="T165" s="199">
        <f>SUM(T166:T169)</f>
        <v>0</v>
      </c>
      <c r="AR165" s="200" t="s">
        <v>83</v>
      </c>
      <c r="AT165" s="201" t="s">
        <v>74</v>
      </c>
      <c r="AU165" s="201" t="s">
        <v>83</v>
      </c>
      <c r="AY165" s="200" t="s">
        <v>153</v>
      </c>
      <c r="BK165" s="202">
        <f>SUM(BK166:BK169)</f>
        <v>0</v>
      </c>
    </row>
    <row r="166" spans="1:65" s="2" customFormat="1" ht="21.75" customHeight="1">
      <c r="A166" s="35"/>
      <c r="B166" s="36"/>
      <c r="C166" s="205" t="s">
        <v>258</v>
      </c>
      <c r="D166" s="205" t="s">
        <v>156</v>
      </c>
      <c r="E166" s="206" t="s">
        <v>1950</v>
      </c>
      <c r="F166" s="207" t="s">
        <v>1951</v>
      </c>
      <c r="G166" s="208" t="s">
        <v>187</v>
      </c>
      <c r="H166" s="209">
        <v>20.659</v>
      </c>
      <c r="I166" s="210"/>
      <c r="J166" s="211">
        <f>ROUND(I166*H166,2)</f>
        <v>0</v>
      </c>
      <c r="K166" s="212"/>
      <c r="L166" s="40"/>
      <c r="M166" s="213" t="s">
        <v>1</v>
      </c>
      <c r="N166" s="214" t="s">
        <v>40</v>
      </c>
      <c r="O166" s="72"/>
      <c r="P166" s="215">
        <f>O166*H166</f>
        <v>0</v>
      </c>
      <c r="Q166" s="215">
        <v>0.00021</v>
      </c>
      <c r="R166" s="215">
        <f>Q166*H166</f>
        <v>0.00433839</v>
      </c>
      <c r="S166" s="215">
        <v>0</v>
      </c>
      <c r="T166" s="216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17" t="s">
        <v>160</v>
      </c>
      <c r="AT166" s="217" t="s">
        <v>156</v>
      </c>
      <c r="AU166" s="217" t="s">
        <v>85</v>
      </c>
      <c r="AY166" s="18" t="s">
        <v>153</v>
      </c>
      <c r="BE166" s="218">
        <f>IF(N166="základní",J166,0)</f>
        <v>0</v>
      </c>
      <c r="BF166" s="218">
        <f>IF(N166="snížená",J166,0)</f>
        <v>0</v>
      </c>
      <c r="BG166" s="218">
        <f>IF(N166="zákl. přenesená",J166,0)</f>
        <v>0</v>
      </c>
      <c r="BH166" s="218">
        <f>IF(N166="sníž. přenesená",J166,0)</f>
        <v>0</v>
      </c>
      <c r="BI166" s="218">
        <f>IF(N166="nulová",J166,0)</f>
        <v>0</v>
      </c>
      <c r="BJ166" s="18" t="s">
        <v>83</v>
      </c>
      <c r="BK166" s="218">
        <f>ROUND(I166*H166,2)</f>
        <v>0</v>
      </c>
      <c r="BL166" s="18" t="s">
        <v>160</v>
      </c>
      <c r="BM166" s="217" t="s">
        <v>1952</v>
      </c>
    </row>
    <row r="167" spans="2:51" s="14" customFormat="1" ht="12">
      <c r="B167" s="230"/>
      <c r="C167" s="231"/>
      <c r="D167" s="221" t="s">
        <v>162</v>
      </c>
      <c r="E167" s="232" t="s">
        <v>1</v>
      </c>
      <c r="F167" s="233" t="s">
        <v>2188</v>
      </c>
      <c r="G167" s="231"/>
      <c r="H167" s="234">
        <v>9.079</v>
      </c>
      <c r="I167" s="235"/>
      <c r="J167" s="231"/>
      <c r="K167" s="231"/>
      <c r="L167" s="236"/>
      <c r="M167" s="237"/>
      <c r="N167" s="238"/>
      <c r="O167" s="238"/>
      <c r="P167" s="238"/>
      <c r="Q167" s="238"/>
      <c r="R167" s="238"/>
      <c r="S167" s="238"/>
      <c r="T167" s="239"/>
      <c r="AT167" s="240" t="s">
        <v>162</v>
      </c>
      <c r="AU167" s="240" t="s">
        <v>85</v>
      </c>
      <c r="AV167" s="14" t="s">
        <v>85</v>
      </c>
      <c r="AW167" s="14" t="s">
        <v>31</v>
      </c>
      <c r="AX167" s="14" t="s">
        <v>75</v>
      </c>
      <c r="AY167" s="240" t="s">
        <v>153</v>
      </c>
    </row>
    <row r="168" spans="2:51" s="14" customFormat="1" ht="12">
      <c r="B168" s="230"/>
      <c r="C168" s="231"/>
      <c r="D168" s="221" t="s">
        <v>162</v>
      </c>
      <c r="E168" s="232" t="s">
        <v>1</v>
      </c>
      <c r="F168" s="233" t="s">
        <v>2189</v>
      </c>
      <c r="G168" s="231"/>
      <c r="H168" s="234">
        <v>11.58</v>
      </c>
      <c r="I168" s="235"/>
      <c r="J168" s="231"/>
      <c r="K168" s="231"/>
      <c r="L168" s="236"/>
      <c r="M168" s="237"/>
      <c r="N168" s="238"/>
      <c r="O168" s="238"/>
      <c r="P168" s="238"/>
      <c r="Q168" s="238"/>
      <c r="R168" s="238"/>
      <c r="S168" s="238"/>
      <c r="T168" s="239"/>
      <c r="AT168" s="240" t="s">
        <v>162</v>
      </c>
      <c r="AU168" s="240" t="s">
        <v>85</v>
      </c>
      <c r="AV168" s="14" t="s">
        <v>85</v>
      </c>
      <c r="AW168" s="14" t="s">
        <v>31</v>
      </c>
      <c r="AX168" s="14" t="s">
        <v>75</v>
      </c>
      <c r="AY168" s="240" t="s">
        <v>153</v>
      </c>
    </row>
    <row r="169" spans="2:51" s="15" customFormat="1" ht="12">
      <c r="B169" s="241"/>
      <c r="C169" s="242"/>
      <c r="D169" s="221" t="s">
        <v>162</v>
      </c>
      <c r="E169" s="243" t="s">
        <v>1</v>
      </c>
      <c r="F169" s="244" t="s">
        <v>169</v>
      </c>
      <c r="G169" s="242"/>
      <c r="H169" s="245">
        <v>20.659</v>
      </c>
      <c r="I169" s="246"/>
      <c r="J169" s="242"/>
      <c r="K169" s="242"/>
      <c r="L169" s="247"/>
      <c r="M169" s="248"/>
      <c r="N169" s="249"/>
      <c r="O169" s="249"/>
      <c r="P169" s="249"/>
      <c r="Q169" s="249"/>
      <c r="R169" s="249"/>
      <c r="S169" s="249"/>
      <c r="T169" s="250"/>
      <c r="AT169" s="251" t="s">
        <v>162</v>
      </c>
      <c r="AU169" s="251" t="s">
        <v>85</v>
      </c>
      <c r="AV169" s="15" t="s">
        <v>160</v>
      </c>
      <c r="AW169" s="15" t="s">
        <v>31</v>
      </c>
      <c r="AX169" s="15" t="s">
        <v>83</v>
      </c>
      <c r="AY169" s="251" t="s">
        <v>153</v>
      </c>
    </row>
    <row r="170" spans="2:63" s="12" customFormat="1" ht="22.9" customHeight="1">
      <c r="B170" s="189"/>
      <c r="C170" s="190"/>
      <c r="D170" s="191" t="s">
        <v>74</v>
      </c>
      <c r="E170" s="203" t="s">
        <v>595</v>
      </c>
      <c r="F170" s="203" t="s">
        <v>596</v>
      </c>
      <c r="G170" s="190"/>
      <c r="H170" s="190"/>
      <c r="I170" s="193"/>
      <c r="J170" s="204">
        <f>BK170</f>
        <v>0</v>
      </c>
      <c r="K170" s="190"/>
      <c r="L170" s="195"/>
      <c r="M170" s="196"/>
      <c r="N170" s="197"/>
      <c r="O170" s="197"/>
      <c r="P170" s="198">
        <f>P171</f>
        <v>0</v>
      </c>
      <c r="Q170" s="197"/>
      <c r="R170" s="198">
        <f>R171</f>
        <v>0.00936</v>
      </c>
      <c r="S170" s="197"/>
      <c r="T170" s="199">
        <f>T171</f>
        <v>0</v>
      </c>
      <c r="AR170" s="200" t="s">
        <v>83</v>
      </c>
      <c r="AT170" s="201" t="s">
        <v>74</v>
      </c>
      <c r="AU170" s="201" t="s">
        <v>83</v>
      </c>
      <c r="AY170" s="200" t="s">
        <v>153</v>
      </c>
      <c r="BK170" s="202">
        <f>BK171</f>
        <v>0</v>
      </c>
    </row>
    <row r="171" spans="1:65" s="2" customFormat="1" ht="21.75" customHeight="1">
      <c r="A171" s="35"/>
      <c r="B171" s="36"/>
      <c r="C171" s="205" t="s">
        <v>273</v>
      </c>
      <c r="D171" s="205" t="s">
        <v>156</v>
      </c>
      <c r="E171" s="206" t="s">
        <v>598</v>
      </c>
      <c r="F171" s="207" t="s">
        <v>1955</v>
      </c>
      <c r="G171" s="208" t="s">
        <v>652</v>
      </c>
      <c r="H171" s="209">
        <v>1</v>
      </c>
      <c r="I171" s="210"/>
      <c r="J171" s="211">
        <f>ROUND(I171*H171,2)</f>
        <v>0</v>
      </c>
      <c r="K171" s="212"/>
      <c r="L171" s="40"/>
      <c r="M171" s="213" t="s">
        <v>1</v>
      </c>
      <c r="N171" s="214" t="s">
        <v>40</v>
      </c>
      <c r="O171" s="72"/>
      <c r="P171" s="215">
        <f>O171*H171</f>
        <v>0</v>
      </c>
      <c r="Q171" s="215">
        <v>0.00936</v>
      </c>
      <c r="R171" s="215">
        <f>Q171*H171</f>
        <v>0.00936</v>
      </c>
      <c r="S171" s="215">
        <v>0</v>
      </c>
      <c r="T171" s="216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17" t="s">
        <v>160</v>
      </c>
      <c r="AT171" s="217" t="s">
        <v>156</v>
      </c>
      <c r="AU171" s="217" t="s">
        <v>85</v>
      </c>
      <c r="AY171" s="18" t="s">
        <v>153</v>
      </c>
      <c r="BE171" s="218">
        <f>IF(N171="základní",J171,0)</f>
        <v>0</v>
      </c>
      <c r="BF171" s="218">
        <f>IF(N171="snížená",J171,0)</f>
        <v>0</v>
      </c>
      <c r="BG171" s="218">
        <f>IF(N171="zákl. přenesená",J171,0)</f>
        <v>0</v>
      </c>
      <c r="BH171" s="218">
        <f>IF(N171="sníž. přenesená",J171,0)</f>
        <v>0</v>
      </c>
      <c r="BI171" s="218">
        <f>IF(N171="nulová",J171,0)</f>
        <v>0</v>
      </c>
      <c r="BJ171" s="18" t="s">
        <v>83</v>
      </c>
      <c r="BK171" s="218">
        <f>ROUND(I171*H171,2)</f>
        <v>0</v>
      </c>
      <c r="BL171" s="18" t="s">
        <v>160</v>
      </c>
      <c r="BM171" s="217" t="s">
        <v>2190</v>
      </c>
    </row>
    <row r="172" spans="2:63" s="12" customFormat="1" ht="22.9" customHeight="1">
      <c r="B172" s="189"/>
      <c r="C172" s="190"/>
      <c r="D172" s="191" t="s">
        <v>74</v>
      </c>
      <c r="E172" s="203" t="s">
        <v>847</v>
      </c>
      <c r="F172" s="203" t="s">
        <v>1957</v>
      </c>
      <c r="G172" s="190"/>
      <c r="H172" s="190"/>
      <c r="I172" s="193"/>
      <c r="J172" s="204">
        <f>BK172</f>
        <v>0</v>
      </c>
      <c r="K172" s="190"/>
      <c r="L172" s="195"/>
      <c r="M172" s="196"/>
      <c r="N172" s="197"/>
      <c r="O172" s="197"/>
      <c r="P172" s="198">
        <f>SUM(P173:P188)</f>
        <v>0</v>
      </c>
      <c r="Q172" s="197"/>
      <c r="R172" s="198">
        <f>SUM(R173:R188)</f>
        <v>0</v>
      </c>
      <c r="S172" s="197"/>
      <c r="T172" s="199">
        <f>SUM(T173:T188)</f>
        <v>0.37168</v>
      </c>
      <c r="AR172" s="200" t="s">
        <v>83</v>
      </c>
      <c r="AT172" s="201" t="s">
        <v>74</v>
      </c>
      <c r="AU172" s="201" t="s">
        <v>83</v>
      </c>
      <c r="AY172" s="200" t="s">
        <v>153</v>
      </c>
      <c r="BK172" s="202">
        <f>SUM(BK173:BK188)</f>
        <v>0</v>
      </c>
    </row>
    <row r="173" spans="1:65" s="2" customFormat="1" ht="21.75" customHeight="1">
      <c r="A173" s="35"/>
      <c r="B173" s="36"/>
      <c r="C173" s="205" t="s">
        <v>294</v>
      </c>
      <c r="D173" s="205" t="s">
        <v>156</v>
      </c>
      <c r="E173" s="206" t="s">
        <v>1958</v>
      </c>
      <c r="F173" s="207" t="s">
        <v>1959</v>
      </c>
      <c r="G173" s="208" t="s">
        <v>652</v>
      </c>
      <c r="H173" s="209">
        <v>1</v>
      </c>
      <c r="I173" s="210"/>
      <c r="J173" s="211">
        <f>ROUND(I173*H173,2)</f>
        <v>0</v>
      </c>
      <c r="K173" s="212"/>
      <c r="L173" s="40"/>
      <c r="M173" s="213" t="s">
        <v>1</v>
      </c>
      <c r="N173" s="214" t="s">
        <v>40</v>
      </c>
      <c r="O173" s="72"/>
      <c r="P173" s="215">
        <f>O173*H173</f>
        <v>0</v>
      </c>
      <c r="Q173" s="215">
        <v>0</v>
      </c>
      <c r="R173" s="215">
        <f>Q173*H173</f>
        <v>0</v>
      </c>
      <c r="S173" s="215">
        <v>0.01</v>
      </c>
      <c r="T173" s="216">
        <f>S173*H173</f>
        <v>0.01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17" t="s">
        <v>160</v>
      </c>
      <c r="AT173" s="217" t="s">
        <v>156</v>
      </c>
      <c r="AU173" s="217" t="s">
        <v>85</v>
      </c>
      <c r="AY173" s="18" t="s">
        <v>153</v>
      </c>
      <c r="BE173" s="218">
        <f>IF(N173="základní",J173,0)</f>
        <v>0</v>
      </c>
      <c r="BF173" s="218">
        <f>IF(N173="snížená",J173,0)</f>
        <v>0</v>
      </c>
      <c r="BG173" s="218">
        <f>IF(N173="zákl. přenesená",J173,0)</f>
        <v>0</v>
      </c>
      <c r="BH173" s="218">
        <f>IF(N173="sníž. přenesená",J173,0)</f>
        <v>0</v>
      </c>
      <c r="BI173" s="218">
        <f>IF(N173="nulová",J173,0)</f>
        <v>0</v>
      </c>
      <c r="BJ173" s="18" t="s">
        <v>83</v>
      </c>
      <c r="BK173" s="218">
        <f>ROUND(I173*H173,2)</f>
        <v>0</v>
      </c>
      <c r="BL173" s="18" t="s">
        <v>160</v>
      </c>
      <c r="BM173" s="217" t="s">
        <v>2191</v>
      </c>
    </row>
    <row r="174" spans="1:65" s="2" customFormat="1" ht="21.75" customHeight="1">
      <c r="A174" s="35"/>
      <c r="B174" s="36"/>
      <c r="C174" s="205" t="s">
        <v>8</v>
      </c>
      <c r="D174" s="205" t="s">
        <v>156</v>
      </c>
      <c r="E174" s="206" t="s">
        <v>681</v>
      </c>
      <c r="F174" s="207" t="s">
        <v>682</v>
      </c>
      <c r="G174" s="208" t="s">
        <v>187</v>
      </c>
      <c r="H174" s="209">
        <v>22.605</v>
      </c>
      <c r="I174" s="210"/>
      <c r="J174" s="211">
        <f>ROUND(I174*H174,2)</f>
        <v>0</v>
      </c>
      <c r="K174" s="212"/>
      <c r="L174" s="40"/>
      <c r="M174" s="213" t="s">
        <v>1</v>
      </c>
      <c r="N174" s="214" t="s">
        <v>40</v>
      </c>
      <c r="O174" s="72"/>
      <c r="P174" s="215">
        <f>O174*H174</f>
        <v>0</v>
      </c>
      <c r="Q174" s="215">
        <v>0</v>
      </c>
      <c r="R174" s="215">
        <f>Q174*H174</f>
        <v>0</v>
      </c>
      <c r="S174" s="215">
        <v>0.016</v>
      </c>
      <c r="T174" s="216">
        <f>S174*H174</f>
        <v>0.36168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17" t="s">
        <v>160</v>
      </c>
      <c r="AT174" s="217" t="s">
        <v>156</v>
      </c>
      <c r="AU174" s="217" t="s">
        <v>85</v>
      </c>
      <c r="AY174" s="18" t="s">
        <v>153</v>
      </c>
      <c r="BE174" s="218">
        <f>IF(N174="základní",J174,0)</f>
        <v>0</v>
      </c>
      <c r="BF174" s="218">
        <f>IF(N174="snížená",J174,0)</f>
        <v>0</v>
      </c>
      <c r="BG174" s="218">
        <f>IF(N174="zákl. přenesená",J174,0)</f>
        <v>0</v>
      </c>
      <c r="BH174" s="218">
        <f>IF(N174="sníž. přenesená",J174,0)</f>
        <v>0</v>
      </c>
      <c r="BI174" s="218">
        <f>IF(N174="nulová",J174,0)</f>
        <v>0</v>
      </c>
      <c r="BJ174" s="18" t="s">
        <v>83</v>
      </c>
      <c r="BK174" s="218">
        <f>ROUND(I174*H174,2)</f>
        <v>0</v>
      </c>
      <c r="BL174" s="18" t="s">
        <v>160</v>
      </c>
      <c r="BM174" s="217" t="s">
        <v>1961</v>
      </c>
    </row>
    <row r="175" spans="2:51" s="13" customFormat="1" ht="12">
      <c r="B175" s="219"/>
      <c r="C175" s="220"/>
      <c r="D175" s="221" t="s">
        <v>162</v>
      </c>
      <c r="E175" s="222" t="s">
        <v>1</v>
      </c>
      <c r="F175" s="223" t="s">
        <v>1936</v>
      </c>
      <c r="G175" s="220"/>
      <c r="H175" s="222" t="s">
        <v>1</v>
      </c>
      <c r="I175" s="224"/>
      <c r="J175" s="220"/>
      <c r="K175" s="220"/>
      <c r="L175" s="225"/>
      <c r="M175" s="226"/>
      <c r="N175" s="227"/>
      <c r="O175" s="227"/>
      <c r="P175" s="227"/>
      <c r="Q175" s="227"/>
      <c r="R175" s="227"/>
      <c r="S175" s="227"/>
      <c r="T175" s="228"/>
      <c r="AT175" s="229" t="s">
        <v>162</v>
      </c>
      <c r="AU175" s="229" t="s">
        <v>85</v>
      </c>
      <c r="AV175" s="13" t="s">
        <v>83</v>
      </c>
      <c r="AW175" s="13" t="s">
        <v>31</v>
      </c>
      <c r="AX175" s="13" t="s">
        <v>75</v>
      </c>
      <c r="AY175" s="229" t="s">
        <v>153</v>
      </c>
    </row>
    <row r="176" spans="2:51" s="14" customFormat="1" ht="12">
      <c r="B176" s="230"/>
      <c r="C176" s="231"/>
      <c r="D176" s="221" t="s">
        <v>162</v>
      </c>
      <c r="E176" s="232" t="s">
        <v>1</v>
      </c>
      <c r="F176" s="233" t="s">
        <v>2182</v>
      </c>
      <c r="G176" s="231"/>
      <c r="H176" s="234">
        <v>5.284</v>
      </c>
      <c r="I176" s="235"/>
      <c r="J176" s="231"/>
      <c r="K176" s="231"/>
      <c r="L176" s="236"/>
      <c r="M176" s="237"/>
      <c r="N176" s="238"/>
      <c r="O176" s="238"/>
      <c r="P176" s="238"/>
      <c r="Q176" s="238"/>
      <c r="R176" s="238"/>
      <c r="S176" s="238"/>
      <c r="T176" s="239"/>
      <c r="AT176" s="240" t="s">
        <v>162</v>
      </c>
      <c r="AU176" s="240" t="s">
        <v>85</v>
      </c>
      <c r="AV176" s="14" t="s">
        <v>85</v>
      </c>
      <c r="AW176" s="14" t="s">
        <v>31</v>
      </c>
      <c r="AX176" s="14" t="s">
        <v>75</v>
      </c>
      <c r="AY176" s="240" t="s">
        <v>153</v>
      </c>
    </row>
    <row r="177" spans="2:51" s="14" customFormat="1" ht="12">
      <c r="B177" s="230"/>
      <c r="C177" s="231"/>
      <c r="D177" s="221" t="s">
        <v>162</v>
      </c>
      <c r="E177" s="232" t="s">
        <v>1</v>
      </c>
      <c r="F177" s="233" t="s">
        <v>2183</v>
      </c>
      <c r="G177" s="231"/>
      <c r="H177" s="234">
        <v>0.85</v>
      </c>
      <c r="I177" s="235"/>
      <c r="J177" s="231"/>
      <c r="K177" s="231"/>
      <c r="L177" s="236"/>
      <c r="M177" s="237"/>
      <c r="N177" s="238"/>
      <c r="O177" s="238"/>
      <c r="P177" s="238"/>
      <c r="Q177" s="238"/>
      <c r="R177" s="238"/>
      <c r="S177" s="238"/>
      <c r="T177" s="239"/>
      <c r="AT177" s="240" t="s">
        <v>162</v>
      </c>
      <c r="AU177" s="240" t="s">
        <v>85</v>
      </c>
      <c r="AV177" s="14" t="s">
        <v>85</v>
      </c>
      <c r="AW177" s="14" t="s">
        <v>31</v>
      </c>
      <c r="AX177" s="14" t="s">
        <v>75</v>
      </c>
      <c r="AY177" s="240" t="s">
        <v>153</v>
      </c>
    </row>
    <row r="178" spans="2:51" s="14" customFormat="1" ht="12">
      <c r="B178" s="230"/>
      <c r="C178" s="231"/>
      <c r="D178" s="221" t="s">
        <v>162</v>
      </c>
      <c r="E178" s="232" t="s">
        <v>1</v>
      </c>
      <c r="F178" s="233" t="s">
        <v>2184</v>
      </c>
      <c r="G178" s="231"/>
      <c r="H178" s="234">
        <v>1.809</v>
      </c>
      <c r="I178" s="235"/>
      <c r="J178" s="231"/>
      <c r="K178" s="231"/>
      <c r="L178" s="236"/>
      <c r="M178" s="237"/>
      <c r="N178" s="238"/>
      <c r="O178" s="238"/>
      <c r="P178" s="238"/>
      <c r="Q178" s="238"/>
      <c r="R178" s="238"/>
      <c r="S178" s="238"/>
      <c r="T178" s="239"/>
      <c r="AT178" s="240" t="s">
        <v>162</v>
      </c>
      <c r="AU178" s="240" t="s">
        <v>85</v>
      </c>
      <c r="AV178" s="14" t="s">
        <v>85</v>
      </c>
      <c r="AW178" s="14" t="s">
        <v>31</v>
      </c>
      <c r="AX178" s="14" t="s">
        <v>75</v>
      </c>
      <c r="AY178" s="240" t="s">
        <v>153</v>
      </c>
    </row>
    <row r="179" spans="2:51" s="14" customFormat="1" ht="12">
      <c r="B179" s="230"/>
      <c r="C179" s="231"/>
      <c r="D179" s="221" t="s">
        <v>162</v>
      </c>
      <c r="E179" s="232" t="s">
        <v>1</v>
      </c>
      <c r="F179" s="233" t="s">
        <v>2185</v>
      </c>
      <c r="G179" s="231"/>
      <c r="H179" s="234">
        <v>5.023</v>
      </c>
      <c r="I179" s="235"/>
      <c r="J179" s="231"/>
      <c r="K179" s="231"/>
      <c r="L179" s="236"/>
      <c r="M179" s="237"/>
      <c r="N179" s="238"/>
      <c r="O179" s="238"/>
      <c r="P179" s="238"/>
      <c r="Q179" s="238"/>
      <c r="R179" s="238"/>
      <c r="S179" s="238"/>
      <c r="T179" s="239"/>
      <c r="AT179" s="240" t="s">
        <v>162</v>
      </c>
      <c r="AU179" s="240" t="s">
        <v>85</v>
      </c>
      <c r="AV179" s="14" t="s">
        <v>85</v>
      </c>
      <c r="AW179" s="14" t="s">
        <v>31</v>
      </c>
      <c r="AX179" s="14" t="s">
        <v>75</v>
      </c>
      <c r="AY179" s="240" t="s">
        <v>153</v>
      </c>
    </row>
    <row r="180" spans="2:51" s="14" customFormat="1" ht="12">
      <c r="B180" s="230"/>
      <c r="C180" s="231"/>
      <c r="D180" s="221" t="s">
        <v>162</v>
      </c>
      <c r="E180" s="232" t="s">
        <v>1</v>
      </c>
      <c r="F180" s="233" t="s">
        <v>2186</v>
      </c>
      <c r="G180" s="231"/>
      <c r="H180" s="234">
        <v>0.693</v>
      </c>
      <c r="I180" s="235"/>
      <c r="J180" s="231"/>
      <c r="K180" s="231"/>
      <c r="L180" s="236"/>
      <c r="M180" s="237"/>
      <c r="N180" s="238"/>
      <c r="O180" s="238"/>
      <c r="P180" s="238"/>
      <c r="Q180" s="238"/>
      <c r="R180" s="238"/>
      <c r="S180" s="238"/>
      <c r="T180" s="239"/>
      <c r="AT180" s="240" t="s">
        <v>162</v>
      </c>
      <c r="AU180" s="240" t="s">
        <v>85</v>
      </c>
      <c r="AV180" s="14" t="s">
        <v>85</v>
      </c>
      <c r="AW180" s="14" t="s">
        <v>31</v>
      </c>
      <c r="AX180" s="14" t="s">
        <v>75</v>
      </c>
      <c r="AY180" s="240" t="s">
        <v>153</v>
      </c>
    </row>
    <row r="181" spans="2:51" s="14" customFormat="1" ht="12">
      <c r="B181" s="230"/>
      <c r="C181" s="231"/>
      <c r="D181" s="221" t="s">
        <v>162</v>
      </c>
      <c r="E181" s="232" t="s">
        <v>1</v>
      </c>
      <c r="F181" s="233" t="s">
        <v>2187</v>
      </c>
      <c r="G181" s="231"/>
      <c r="H181" s="234">
        <v>1.499</v>
      </c>
      <c r="I181" s="235"/>
      <c r="J181" s="231"/>
      <c r="K181" s="231"/>
      <c r="L181" s="236"/>
      <c r="M181" s="237"/>
      <c r="N181" s="238"/>
      <c r="O181" s="238"/>
      <c r="P181" s="238"/>
      <c r="Q181" s="238"/>
      <c r="R181" s="238"/>
      <c r="S181" s="238"/>
      <c r="T181" s="239"/>
      <c r="AT181" s="240" t="s">
        <v>162</v>
      </c>
      <c r="AU181" s="240" t="s">
        <v>85</v>
      </c>
      <c r="AV181" s="14" t="s">
        <v>85</v>
      </c>
      <c r="AW181" s="14" t="s">
        <v>31</v>
      </c>
      <c r="AX181" s="14" t="s">
        <v>75</v>
      </c>
      <c r="AY181" s="240" t="s">
        <v>153</v>
      </c>
    </row>
    <row r="182" spans="2:51" s="14" customFormat="1" ht="12">
      <c r="B182" s="230"/>
      <c r="C182" s="231"/>
      <c r="D182" s="221" t="s">
        <v>162</v>
      </c>
      <c r="E182" s="232" t="s">
        <v>1</v>
      </c>
      <c r="F182" s="233" t="s">
        <v>2192</v>
      </c>
      <c r="G182" s="231"/>
      <c r="H182" s="234">
        <v>0.79</v>
      </c>
      <c r="I182" s="235"/>
      <c r="J182" s="231"/>
      <c r="K182" s="231"/>
      <c r="L182" s="236"/>
      <c r="M182" s="237"/>
      <c r="N182" s="238"/>
      <c r="O182" s="238"/>
      <c r="P182" s="238"/>
      <c r="Q182" s="238"/>
      <c r="R182" s="238"/>
      <c r="S182" s="238"/>
      <c r="T182" s="239"/>
      <c r="AT182" s="240" t="s">
        <v>162</v>
      </c>
      <c r="AU182" s="240" t="s">
        <v>85</v>
      </c>
      <c r="AV182" s="14" t="s">
        <v>85</v>
      </c>
      <c r="AW182" s="14" t="s">
        <v>31</v>
      </c>
      <c r="AX182" s="14" t="s">
        <v>75</v>
      </c>
      <c r="AY182" s="240" t="s">
        <v>153</v>
      </c>
    </row>
    <row r="183" spans="2:51" s="16" customFormat="1" ht="12">
      <c r="B183" s="252"/>
      <c r="C183" s="253"/>
      <c r="D183" s="221" t="s">
        <v>162</v>
      </c>
      <c r="E183" s="254" t="s">
        <v>1</v>
      </c>
      <c r="F183" s="255" t="s">
        <v>286</v>
      </c>
      <c r="G183" s="253"/>
      <c r="H183" s="256">
        <v>15.948</v>
      </c>
      <c r="I183" s="257"/>
      <c r="J183" s="253"/>
      <c r="K183" s="253"/>
      <c r="L183" s="258"/>
      <c r="M183" s="259"/>
      <c r="N183" s="260"/>
      <c r="O183" s="260"/>
      <c r="P183" s="260"/>
      <c r="Q183" s="260"/>
      <c r="R183" s="260"/>
      <c r="S183" s="260"/>
      <c r="T183" s="261"/>
      <c r="AT183" s="262" t="s">
        <v>162</v>
      </c>
      <c r="AU183" s="262" t="s">
        <v>85</v>
      </c>
      <c r="AV183" s="16" t="s">
        <v>154</v>
      </c>
      <c r="AW183" s="16" t="s">
        <v>31</v>
      </c>
      <c r="AX183" s="16" t="s">
        <v>75</v>
      </c>
      <c r="AY183" s="262" t="s">
        <v>153</v>
      </c>
    </row>
    <row r="184" spans="2:51" s="13" customFormat="1" ht="12">
      <c r="B184" s="219"/>
      <c r="C184" s="220"/>
      <c r="D184" s="221" t="s">
        <v>162</v>
      </c>
      <c r="E184" s="222" t="s">
        <v>1</v>
      </c>
      <c r="F184" s="223" t="s">
        <v>2162</v>
      </c>
      <c r="G184" s="220"/>
      <c r="H184" s="222" t="s">
        <v>1</v>
      </c>
      <c r="I184" s="224"/>
      <c r="J184" s="220"/>
      <c r="K184" s="220"/>
      <c r="L184" s="225"/>
      <c r="M184" s="226"/>
      <c r="N184" s="227"/>
      <c r="O184" s="227"/>
      <c r="P184" s="227"/>
      <c r="Q184" s="227"/>
      <c r="R184" s="227"/>
      <c r="S184" s="227"/>
      <c r="T184" s="228"/>
      <c r="AT184" s="229" t="s">
        <v>162</v>
      </c>
      <c r="AU184" s="229" t="s">
        <v>85</v>
      </c>
      <c r="AV184" s="13" t="s">
        <v>83</v>
      </c>
      <c r="AW184" s="13" t="s">
        <v>31</v>
      </c>
      <c r="AX184" s="13" t="s">
        <v>75</v>
      </c>
      <c r="AY184" s="229" t="s">
        <v>153</v>
      </c>
    </row>
    <row r="185" spans="2:51" s="14" customFormat="1" ht="12">
      <c r="B185" s="230"/>
      <c r="C185" s="231"/>
      <c r="D185" s="221" t="s">
        <v>162</v>
      </c>
      <c r="E185" s="232" t="s">
        <v>1</v>
      </c>
      <c r="F185" s="233" t="s">
        <v>2171</v>
      </c>
      <c r="G185" s="231"/>
      <c r="H185" s="234">
        <v>5.693</v>
      </c>
      <c r="I185" s="235"/>
      <c r="J185" s="231"/>
      <c r="K185" s="231"/>
      <c r="L185" s="236"/>
      <c r="M185" s="237"/>
      <c r="N185" s="238"/>
      <c r="O185" s="238"/>
      <c r="P185" s="238"/>
      <c r="Q185" s="238"/>
      <c r="R185" s="238"/>
      <c r="S185" s="238"/>
      <c r="T185" s="239"/>
      <c r="AT185" s="240" t="s">
        <v>162</v>
      </c>
      <c r="AU185" s="240" t="s">
        <v>85</v>
      </c>
      <c r="AV185" s="14" t="s">
        <v>85</v>
      </c>
      <c r="AW185" s="14" t="s">
        <v>31</v>
      </c>
      <c r="AX185" s="14" t="s">
        <v>75</v>
      </c>
      <c r="AY185" s="240" t="s">
        <v>153</v>
      </c>
    </row>
    <row r="186" spans="2:51" s="14" customFormat="1" ht="12">
      <c r="B186" s="230"/>
      <c r="C186" s="231"/>
      <c r="D186" s="221" t="s">
        <v>162</v>
      </c>
      <c r="E186" s="232" t="s">
        <v>1</v>
      </c>
      <c r="F186" s="233" t="s">
        <v>2172</v>
      </c>
      <c r="G186" s="231"/>
      <c r="H186" s="234">
        <v>0.964</v>
      </c>
      <c r="I186" s="235"/>
      <c r="J186" s="231"/>
      <c r="K186" s="231"/>
      <c r="L186" s="236"/>
      <c r="M186" s="237"/>
      <c r="N186" s="238"/>
      <c r="O186" s="238"/>
      <c r="P186" s="238"/>
      <c r="Q186" s="238"/>
      <c r="R186" s="238"/>
      <c r="S186" s="238"/>
      <c r="T186" s="239"/>
      <c r="AT186" s="240" t="s">
        <v>162</v>
      </c>
      <c r="AU186" s="240" t="s">
        <v>85</v>
      </c>
      <c r="AV186" s="14" t="s">
        <v>85</v>
      </c>
      <c r="AW186" s="14" t="s">
        <v>31</v>
      </c>
      <c r="AX186" s="14" t="s">
        <v>75</v>
      </c>
      <c r="AY186" s="240" t="s">
        <v>153</v>
      </c>
    </row>
    <row r="187" spans="2:51" s="16" customFormat="1" ht="12">
      <c r="B187" s="252"/>
      <c r="C187" s="253"/>
      <c r="D187" s="221" t="s">
        <v>162</v>
      </c>
      <c r="E187" s="254" t="s">
        <v>1</v>
      </c>
      <c r="F187" s="255" t="s">
        <v>286</v>
      </c>
      <c r="G187" s="253"/>
      <c r="H187" s="256">
        <v>6.657</v>
      </c>
      <c r="I187" s="257"/>
      <c r="J187" s="253"/>
      <c r="K187" s="253"/>
      <c r="L187" s="258"/>
      <c r="M187" s="259"/>
      <c r="N187" s="260"/>
      <c r="O187" s="260"/>
      <c r="P187" s="260"/>
      <c r="Q187" s="260"/>
      <c r="R187" s="260"/>
      <c r="S187" s="260"/>
      <c r="T187" s="261"/>
      <c r="AT187" s="262" t="s">
        <v>162</v>
      </c>
      <c r="AU187" s="262" t="s">
        <v>85</v>
      </c>
      <c r="AV187" s="16" t="s">
        <v>154</v>
      </c>
      <c r="AW187" s="16" t="s">
        <v>31</v>
      </c>
      <c r="AX187" s="16" t="s">
        <v>75</v>
      </c>
      <c r="AY187" s="262" t="s">
        <v>153</v>
      </c>
    </row>
    <row r="188" spans="2:51" s="15" customFormat="1" ht="12">
      <c r="B188" s="241"/>
      <c r="C188" s="242"/>
      <c r="D188" s="221" t="s">
        <v>162</v>
      </c>
      <c r="E188" s="243" t="s">
        <v>1</v>
      </c>
      <c r="F188" s="244" t="s">
        <v>169</v>
      </c>
      <c r="G188" s="242"/>
      <c r="H188" s="245">
        <v>22.605</v>
      </c>
      <c r="I188" s="246"/>
      <c r="J188" s="242"/>
      <c r="K188" s="242"/>
      <c r="L188" s="247"/>
      <c r="M188" s="248"/>
      <c r="N188" s="249"/>
      <c r="O188" s="249"/>
      <c r="P188" s="249"/>
      <c r="Q188" s="249"/>
      <c r="R188" s="249"/>
      <c r="S188" s="249"/>
      <c r="T188" s="250"/>
      <c r="AT188" s="251" t="s">
        <v>162</v>
      </c>
      <c r="AU188" s="251" t="s">
        <v>85</v>
      </c>
      <c r="AV188" s="15" t="s">
        <v>160</v>
      </c>
      <c r="AW188" s="15" t="s">
        <v>31</v>
      </c>
      <c r="AX188" s="15" t="s">
        <v>83</v>
      </c>
      <c r="AY188" s="251" t="s">
        <v>153</v>
      </c>
    </row>
    <row r="189" spans="2:63" s="12" customFormat="1" ht="22.9" customHeight="1">
      <c r="B189" s="189"/>
      <c r="C189" s="190"/>
      <c r="D189" s="191" t="s">
        <v>74</v>
      </c>
      <c r="E189" s="203" t="s">
        <v>861</v>
      </c>
      <c r="F189" s="203" t="s">
        <v>1962</v>
      </c>
      <c r="G189" s="190"/>
      <c r="H189" s="190"/>
      <c r="I189" s="193"/>
      <c r="J189" s="204">
        <f>BK189</f>
        <v>0</v>
      </c>
      <c r="K189" s="190"/>
      <c r="L189" s="195"/>
      <c r="M189" s="196"/>
      <c r="N189" s="197"/>
      <c r="O189" s="197"/>
      <c r="P189" s="198">
        <f>SUM(P190:P197)</f>
        <v>0</v>
      </c>
      <c r="Q189" s="197"/>
      <c r="R189" s="198">
        <f>SUM(R190:R197)</f>
        <v>0.46254852</v>
      </c>
      <c r="S189" s="197"/>
      <c r="T189" s="199">
        <f>SUM(T190:T197)</f>
        <v>0.9351360000000002</v>
      </c>
      <c r="AR189" s="200" t="s">
        <v>83</v>
      </c>
      <c r="AT189" s="201" t="s">
        <v>74</v>
      </c>
      <c r="AU189" s="201" t="s">
        <v>83</v>
      </c>
      <c r="AY189" s="200" t="s">
        <v>153</v>
      </c>
      <c r="BK189" s="202">
        <f>SUM(BK190:BK197)</f>
        <v>0</v>
      </c>
    </row>
    <row r="190" spans="1:65" s="2" customFormat="1" ht="21.75" customHeight="1">
      <c r="A190" s="35"/>
      <c r="B190" s="36"/>
      <c r="C190" s="205" t="s">
        <v>303</v>
      </c>
      <c r="D190" s="205" t="s">
        <v>156</v>
      </c>
      <c r="E190" s="206" t="s">
        <v>1963</v>
      </c>
      <c r="F190" s="207" t="s">
        <v>1964</v>
      </c>
      <c r="G190" s="208" t="s">
        <v>187</v>
      </c>
      <c r="H190" s="209">
        <v>6.876</v>
      </c>
      <c r="I190" s="210"/>
      <c r="J190" s="211">
        <f>ROUND(I190*H190,2)</f>
        <v>0</v>
      </c>
      <c r="K190" s="212"/>
      <c r="L190" s="40"/>
      <c r="M190" s="213" t="s">
        <v>1</v>
      </c>
      <c r="N190" s="214" t="s">
        <v>40</v>
      </c>
      <c r="O190" s="72"/>
      <c r="P190" s="215">
        <f>O190*H190</f>
        <v>0</v>
      </c>
      <c r="Q190" s="215">
        <v>0</v>
      </c>
      <c r="R190" s="215">
        <f>Q190*H190</f>
        <v>0</v>
      </c>
      <c r="S190" s="215">
        <v>0.066</v>
      </c>
      <c r="T190" s="216">
        <f>S190*H190</f>
        <v>0.45381600000000005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17" t="s">
        <v>160</v>
      </c>
      <c r="AT190" s="217" t="s">
        <v>156</v>
      </c>
      <c r="AU190" s="217" t="s">
        <v>85</v>
      </c>
      <c r="AY190" s="18" t="s">
        <v>153</v>
      </c>
      <c r="BE190" s="218">
        <f>IF(N190="základní",J190,0)</f>
        <v>0</v>
      </c>
      <c r="BF190" s="218">
        <f>IF(N190="snížená",J190,0)</f>
        <v>0</v>
      </c>
      <c r="BG190" s="218">
        <f>IF(N190="zákl. přenesená",J190,0)</f>
        <v>0</v>
      </c>
      <c r="BH190" s="218">
        <f>IF(N190="sníž. přenesená",J190,0)</f>
        <v>0</v>
      </c>
      <c r="BI190" s="218">
        <f>IF(N190="nulová",J190,0)</f>
        <v>0</v>
      </c>
      <c r="BJ190" s="18" t="s">
        <v>83</v>
      </c>
      <c r="BK190" s="218">
        <f>ROUND(I190*H190,2)</f>
        <v>0</v>
      </c>
      <c r="BL190" s="18" t="s">
        <v>160</v>
      </c>
      <c r="BM190" s="217" t="s">
        <v>1965</v>
      </c>
    </row>
    <row r="191" spans="2:51" s="13" customFormat="1" ht="12">
      <c r="B191" s="219"/>
      <c r="C191" s="220"/>
      <c r="D191" s="221" t="s">
        <v>162</v>
      </c>
      <c r="E191" s="222" t="s">
        <v>1</v>
      </c>
      <c r="F191" s="223" t="s">
        <v>1966</v>
      </c>
      <c r="G191" s="220"/>
      <c r="H191" s="222" t="s">
        <v>1</v>
      </c>
      <c r="I191" s="224"/>
      <c r="J191" s="220"/>
      <c r="K191" s="220"/>
      <c r="L191" s="225"/>
      <c r="M191" s="226"/>
      <c r="N191" s="227"/>
      <c r="O191" s="227"/>
      <c r="P191" s="227"/>
      <c r="Q191" s="227"/>
      <c r="R191" s="227"/>
      <c r="S191" s="227"/>
      <c r="T191" s="228"/>
      <c r="AT191" s="229" t="s">
        <v>162</v>
      </c>
      <c r="AU191" s="229" t="s">
        <v>85</v>
      </c>
      <c r="AV191" s="13" t="s">
        <v>83</v>
      </c>
      <c r="AW191" s="13" t="s">
        <v>31</v>
      </c>
      <c r="AX191" s="13" t="s">
        <v>75</v>
      </c>
      <c r="AY191" s="229" t="s">
        <v>153</v>
      </c>
    </row>
    <row r="192" spans="2:51" s="14" customFormat="1" ht="12">
      <c r="B192" s="230"/>
      <c r="C192" s="231"/>
      <c r="D192" s="221" t="s">
        <v>162</v>
      </c>
      <c r="E192" s="232" t="s">
        <v>1</v>
      </c>
      <c r="F192" s="233" t="s">
        <v>2193</v>
      </c>
      <c r="G192" s="231"/>
      <c r="H192" s="234">
        <v>6.876</v>
      </c>
      <c r="I192" s="235"/>
      <c r="J192" s="231"/>
      <c r="K192" s="231"/>
      <c r="L192" s="236"/>
      <c r="M192" s="237"/>
      <c r="N192" s="238"/>
      <c r="O192" s="238"/>
      <c r="P192" s="238"/>
      <c r="Q192" s="238"/>
      <c r="R192" s="238"/>
      <c r="S192" s="238"/>
      <c r="T192" s="239"/>
      <c r="AT192" s="240" t="s">
        <v>162</v>
      </c>
      <c r="AU192" s="240" t="s">
        <v>85</v>
      </c>
      <c r="AV192" s="14" t="s">
        <v>85</v>
      </c>
      <c r="AW192" s="14" t="s">
        <v>31</v>
      </c>
      <c r="AX192" s="14" t="s">
        <v>83</v>
      </c>
      <c r="AY192" s="240" t="s">
        <v>153</v>
      </c>
    </row>
    <row r="193" spans="1:65" s="2" customFormat="1" ht="21.75" customHeight="1">
      <c r="A193" s="35"/>
      <c r="B193" s="36"/>
      <c r="C193" s="205" t="s">
        <v>309</v>
      </c>
      <c r="D193" s="205" t="s">
        <v>156</v>
      </c>
      <c r="E193" s="206" t="s">
        <v>1968</v>
      </c>
      <c r="F193" s="207" t="s">
        <v>1969</v>
      </c>
      <c r="G193" s="208" t="s">
        <v>187</v>
      </c>
      <c r="H193" s="209">
        <v>6.876</v>
      </c>
      <c r="I193" s="210"/>
      <c r="J193" s="211">
        <f>ROUND(I193*H193,2)</f>
        <v>0</v>
      </c>
      <c r="K193" s="212"/>
      <c r="L193" s="40"/>
      <c r="M193" s="213" t="s">
        <v>1</v>
      </c>
      <c r="N193" s="214" t="s">
        <v>40</v>
      </c>
      <c r="O193" s="72"/>
      <c r="P193" s="215">
        <f>O193*H193</f>
        <v>0</v>
      </c>
      <c r="Q193" s="215">
        <v>0</v>
      </c>
      <c r="R193" s="215">
        <f>Q193*H193</f>
        <v>0</v>
      </c>
      <c r="S193" s="215">
        <v>0.07</v>
      </c>
      <c r="T193" s="216">
        <f>S193*H193</f>
        <v>0.4813200000000001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17" t="s">
        <v>160</v>
      </c>
      <c r="AT193" s="217" t="s">
        <v>156</v>
      </c>
      <c r="AU193" s="217" t="s">
        <v>85</v>
      </c>
      <c r="AY193" s="18" t="s">
        <v>153</v>
      </c>
      <c r="BE193" s="218">
        <f>IF(N193="základní",J193,0)</f>
        <v>0</v>
      </c>
      <c r="BF193" s="218">
        <f>IF(N193="snížená",J193,0)</f>
        <v>0</v>
      </c>
      <c r="BG193" s="218">
        <f>IF(N193="zákl. přenesená",J193,0)</f>
        <v>0</v>
      </c>
      <c r="BH193" s="218">
        <f>IF(N193="sníž. přenesená",J193,0)</f>
        <v>0</v>
      </c>
      <c r="BI193" s="218">
        <f>IF(N193="nulová",J193,0)</f>
        <v>0</v>
      </c>
      <c r="BJ193" s="18" t="s">
        <v>83</v>
      </c>
      <c r="BK193" s="218">
        <f>ROUND(I193*H193,2)</f>
        <v>0</v>
      </c>
      <c r="BL193" s="18" t="s">
        <v>160</v>
      </c>
      <c r="BM193" s="217" t="s">
        <v>1970</v>
      </c>
    </row>
    <row r="194" spans="1:65" s="2" customFormat="1" ht="55.5" customHeight="1">
      <c r="A194" s="35"/>
      <c r="B194" s="36"/>
      <c r="C194" s="205" t="s">
        <v>313</v>
      </c>
      <c r="D194" s="205" t="s">
        <v>156</v>
      </c>
      <c r="E194" s="206" t="s">
        <v>1971</v>
      </c>
      <c r="F194" s="207" t="s">
        <v>1972</v>
      </c>
      <c r="G194" s="208" t="s">
        <v>187</v>
      </c>
      <c r="H194" s="209">
        <v>6.876</v>
      </c>
      <c r="I194" s="210"/>
      <c r="J194" s="211">
        <f>ROUND(I194*H194,2)</f>
        <v>0</v>
      </c>
      <c r="K194" s="212"/>
      <c r="L194" s="40"/>
      <c r="M194" s="213" t="s">
        <v>1</v>
      </c>
      <c r="N194" s="214" t="s">
        <v>40</v>
      </c>
      <c r="O194" s="72"/>
      <c r="P194" s="215">
        <f>O194*H194</f>
        <v>0</v>
      </c>
      <c r="Q194" s="215">
        <v>0.05985</v>
      </c>
      <c r="R194" s="215">
        <f>Q194*H194</f>
        <v>0.4115286</v>
      </c>
      <c r="S194" s="215">
        <v>0</v>
      </c>
      <c r="T194" s="216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17" t="s">
        <v>160</v>
      </c>
      <c r="AT194" s="217" t="s">
        <v>156</v>
      </c>
      <c r="AU194" s="217" t="s">
        <v>85</v>
      </c>
      <c r="AY194" s="18" t="s">
        <v>153</v>
      </c>
      <c r="BE194" s="218">
        <f>IF(N194="základní",J194,0)</f>
        <v>0</v>
      </c>
      <c r="BF194" s="218">
        <f>IF(N194="snížená",J194,0)</f>
        <v>0</v>
      </c>
      <c r="BG194" s="218">
        <f>IF(N194="zákl. přenesená",J194,0)</f>
        <v>0</v>
      </c>
      <c r="BH194" s="218">
        <f>IF(N194="sníž. přenesená",J194,0)</f>
        <v>0</v>
      </c>
      <c r="BI194" s="218">
        <f>IF(N194="nulová",J194,0)</f>
        <v>0</v>
      </c>
      <c r="BJ194" s="18" t="s">
        <v>83</v>
      </c>
      <c r="BK194" s="218">
        <f>ROUND(I194*H194,2)</f>
        <v>0</v>
      </c>
      <c r="BL194" s="18" t="s">
        <v>160</v>
      </c>
      <c r="BM194" s="217" t="s">
        <v>1973</v>
      </c>
    </row>
    <row r="195" spans="1:65" s="2" customFormat="1" ht="55.5" customHeight="1">
      <c r="A195" s="35"/>
      <c r="B195" s="36"/>
      <c r="C195" s="205" t="s">
        <v>318</v>
      </c>
      <c r="D195" s="205" t="s">
        <v>156</v>
      </c>
      <c r="E195" s="206" t="s">
        <v>1974</v>
      </c>
      <c r="F195" s="207" t="s">
        <v>1975</v>
      </c>
      <c r="G195" s="208" t="s">
        <v>187</v>
      </c>
      <c r="H195" s="209">
        <v>6.876</v>
      </c>
      <c r="I195" s="210"/>
      <c r="J195" s="211">
        <f>ROUND(I195*H195,2)</f>
        <v>0</v>
      </c>
      <c r="K195" s="212"/>
      <c r="L195" s="40"/>
      <c r="M195" s="213" t="s">
        <v>1</v>
      </c>
      <c r="N195" s="214" t="s">
        <v>40</v>
      </c>
      <c r="O195" s="72"/>
      <c r="P195" s="215">
        <f>O195*H195</f>
        <v>0</v>
      </c>
      <c r="Q195" s="215">
        <v>0.00534</v>
      </c>
      <c r="R195" s="215">
        <f>Q195*H195</f>
        <v>0.03671784</v>
      </c>
      <c r="S195" s="215">
        <v>0</v>
      </c>
      <c r="T195" s="216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17" t="s">
        <v>160</v>
      </c>
      <c r="AT195" s="217" t="s">
        <v>156</v>
      </c>
      <c r="AU195" s="217" t="s">
        <v>85</v>
      </c>
      <c r="AY195" s="18" t="s">
        <v>153</v>
      </c>
      <c r="BE195" s="218">
        <f>IF(N195="základní",J195,0)</f>
        <v>0</v>
      </c>
      <c r="BF195" s="218">
        <f>IF(N195="snížená",J195,0)</f>
        <v>0</v>
      </c>
      <c r="BG195" s="218">
        <f>IF(N195="zákl. přenesená",J195,0)</f>
        <v>0</v>
      </c>
      <c r="BH195" s="218">
        <f>IF(N195="sníž. přenesená",J195,0)</f>
        <v>0</v>
      </c>
      <c r="BI195" s="218">
        <f>IF(N195="nulová",J195,0)</f>
        <v>0</v>
      </c>
      <c r="BJ195" s="18" t="s">
        <v>83</v>
      </c>
      <c r="BK195" s="218">
        <f>ROUND(I195*H195,2)</f>
        <v>0</v>
      </c>
      <c r="BL195" s="18" t="s">
        <v>160</v>
      </c>
      <c r="BM195" s="217" t="s">
        <v>1976</v>
      </c>
    </row>
    <row r="196" spans="1:65" s="2" customFormat="1" ht="44.25" customHeight="1">
      <c r="A196" s="35"/>
      <c r="B196" s="36"/>
      <c r="C196" s="205" t="s">
        <v>322</v>
      </c>
      <c r="D196" s="205" t="s">
        <v>156</v>
      </c>
      <c r="E196" s="206" t="s">
        <v>1977</v>
      </c>
      <c r="F196" s="207" t="s">
        <v>1978</v>
      </c>
      <c r="G196" s="208" t="s">
        <v>187</v>
      </c>
      <c r="H196" s="209">
        <v>6.876</v>
      </c>
      <c r="I196" s="210"/>
      <c r="J196" s="211">
        <f>ROUND(I196*H196,2)</f>
        <v>0</v>
      </c>
      <c r="K196" s="212"/>
      <c r="L196" s="40"/>
      <c r="M196" s="213" t="s">
        <v>1</v>
      </c>
      <c r="N196" s="214" t="s">
        <v>40</v>
      </c>
      <c r="O196" s="72"/>
      <c r="P196" s="215">
        <f>O196*H196</f>
        <v>0</v>
      </c>
      <c r="Q196" s="215">
        <v>0.00158</v>
      </c>
      <c r="R196" s="215">
        <f>Q196*H196</f>
        <v>0.01086408</v>
      </c>
      <c r="S196" s="215">
        <v>0</v>
      </c>
      <c r="T196" s="216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17" t="s">
        <v>160</v>
      </c>
      <c r="AT196" s="217" t="s">
        <v>156</v>
      </c>
      <c r="AU196" s="217" t="s">
        <v>85</v>
      </c>
      <c r="AY196" s="18" t="s">
        <v>153</v>
      </c>
      <c r="BE196" s="218">
        <f>IF(N196="základní",J196,0)</f>
        <v>0</v>
      </c>
      <c r="BF196" s="218">
        <f>IF(N196="snížená",J196,0)</f>
        <v>0</v>
      </c>
      <c r="BG196" s="218">
        <f>IF(N196="zákl. přenesená",J196,0)</f>
        <v>0</v>
      </c>
      <c r="BH196" s="218">
        <f>IF(N196="sníž. přenesená",J196,0)</f>
        <v>0</v>
      </c>
      <c r="BI196" s="218">
        <f>IF(N196="nulová",J196,0)</f>
        <v>0</v>
      </c>
      <c r="BJ196" s="18" t="s">
        <v>83</v>
      </c>
      <c r="BK196" s="218">
        <f>ROUND(I196*H196,2)</f>
        <v>0</v>
      </c>
      <c r="BL196" s="18" t="s">
        <v>160</v>
      </c>
      <c r="BM196" s="217" t="s">
        <v>1979</v>
      </c>
    </row>
    <row r="197" spans="1:65" s="2" customFormat="1" ht="33" customHeight="1">
      <c r="A197" s="35"/>
      <c r="B197" s="36"/>
      <c r="C197" s="205" t="s">
        <v>7</v>
      </c>
      <c r="D197" s="205" t="s">
        <v>156</v>
      </c>
      <c r="E197" s="206" t="s">
        <v>1980</v>
      </c>
      <c r="F197" s="207" t="s">
        <v>1981</v>
      </c>
      <c r="G197" s="208" t="s">
        <v>187</v>
      </c>
      <c r="H197" s="209">
        <v>6.876</v>
      </c>
      <c r="I197" s="210"/>
      <c r="J197" s="211">
        <f>ROUND(I197*H197,2)</f>
        <v>0</v>
      </c>
      <c r="K197" s="212"/>
      <c r="L197" s="40"/>
      <c r="M197" s="213" t="s">
        <v>1</v>
      </c>
      <c r="N197" s="214" t="s">
        <v>40</v>
      </c>
      <c r="O197" s="72"/>
      <c r="P197" s="215">
        <f>O197*H197</f>
        <v>0</v>
      </c>
      <c r="Q197" s="215">
        <v>0.0005</v>
      </c>
      <c r="R197" s="215">
        <f>Q197*H197</f>
        <v>0.003438</v>
      </c>
      <c r="S197" s="215">
        <v>0</v>
      </c>
      <c r="T197" s="216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17" t="s">
        <v>160</v>
      </c>
      <c r="AT197" s="217" t="s">
        <v>156</v>
      </c>
      <c r="AU197" s="217" t="s">
        <v>85</v>
      </c>
      <c r="AY197" s="18" t="s">
        <v>153</v>
      </c>
      <c r="BE197" s="218">
        <f>IF(N197="základní",J197,0)</f>
        <v>0</v>
      </c>
      <c r="BF197" s="218">
        <f>IF(N197="snížená",J197,0)</f>
        <v>0</v>
      </c>
      <c r="BG197" s="218">
        <f>IF(N197="zákl. přenesená",J197,0)</f>
        <v>0</v>
      </c>
      <c r="BH197" s="218">
        <f>IF(N197="sníž. přenesená",J197,0)</f>
        <v>0</v>
      </c>
      <c r="BI197" s="218">
        <f>IF(N197="nulová",J197,0)</f>
        <v>0</v>
      </c>
      <c r="BJ197" s="18" t="s">
        <v>83</v>
      </c>
      <c r="BK197" s="218">
        <f>ROUND(I197*H197,2)</f>
        <v>0</v>
      </c>
      <c r="BL197" s="18" t="s">
        <v>160</v>
      </c>
      <c r="BM197" s="217" t="s">
        <v>1982</v>
      </c>
    </row>
    <row r="198" spans="2:63" s="12" customFormat="1" ht="22.9" customHeight="1">
      <c r="B198" s="189"/>
      <c r="C198" s="190"/>
      <c r="D198" s="191" t="s">
        <v>74</v>
      </c>
      <c r="E198" s="203" t="s">
        <v>686</v>
      </c>
      <c r="F198" s="203" t="s">
        <v>687</v>
      </c>
      <c r="G198" s="190"/>
      <c r="H198" s="190"/>
      <c r="I198" s="193"/>
      <c r="J198" s="204">
        <f>BK198</f>
        <v>0</v>
      </c>
      <c r="K198" s="190"/>
      <c r="L198" s="195"/>
      <c r="M198" s="196"/>
      <c r="N198" s="197"/>
      <c r="O198" s="197"/>
      <c r="P198" s="198">
        <f>SUM(P199:P203)</f>
        <v>0</v>
      </c>
      <c r="Q198" s="197"/>
      <c r="R198" s="198">
        <f>SUM(R199:R203)</f>
        <v>0</v>
      </c>
      <c r="S198" s="197"/>
      <c r="T198" s="199">
        <f>SUM(T199:T203)</f>
        <v>0</v>
      </c>
      <c r="AR198" s="200" t="s">
        <v>83</v>
      </c>
      <c r="AT198" s="201" t="s">
        <v>74</v>
      </c>
      <c r="AU198" s="201" t="s">
        <v>83</v>
      </c>
      <c r="AY198" s="200" t="s">
        <v>153</v>
      </c>
      <c r="BK198" s="202">
        <f>SUM(BK199:BK203)</f>
        <v>0</v>
      </c>
    </row>
    <row r="199" spans="1:65" s="2" customFormat="1" ht="21.75" customHeight="1">
      <c r="A199" s="35"/>
      <c r="B199" s="36"/>
      <c r="C199" s="205" t="s">
        <v>343</v>
      </c>
      <c r="D199" s="205" t="s">
        <v>156</v>
      </c>
      <c r="E199" s="206" t="s">
        <v>1842</v>
      </c>
      <c r="F199" s="207" t="s">
        <v>1843</v>
      </c>
      <c r="G199" s="208" t="s">
        <v>172</v>
      </c>
      <c r="H199" s="209">
        <v>1.403</v>
      </c>
      <c r="I199" s="210"/>
      <c r="J199" s="211">
        <f>ROUND(I199*H199,2)</f>
        <v>0</v>
      </c>
      <c r="K199" s="212"/>
      <c r="L199" s="40"/>
      <c r="M199" s="213" t="s">
        <v>1</v>
      </c>
      <c r="N199" s="214" t="s">
        <v>40</v>
      </c>
      <c r="O199" s="72"/>
      <c r="P199" s="215">
        <f>O199*H199</f>
        <v>0</v>
      </c>
      <c r="Q199" s="215">
        <v>0</v>
      </c>
      <c r="R199" s="215">
        <f>Q199*H199</f>
        <v>0</v>
      </c>
      <c r="S199" s="215">
        <v>0</v>
      </c>
      <c r="T199" s="216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17" t="s">
        <v>160</v>
      </c>
      <c r="AT199" s="217" t="s">
        <v>156</v>
      </c>
      <c r="AU199" s="217" t="s">
        <v>85</v>
      </c>
      <c r="AY199" s="18" t="s">
        <v>153</v>
      </c>
      <c r="BE199" s="218">
        <f>IF(N199="základní",J199,0)</f>
        <v>0</v>
      </c>
      <c r="BF199" s="218">
        <f>IF(N199="snížená",J199,0)</f>
        <v>0</v>
      </c>
      <c r="BG199" s="218">
        <f>IF(N199="zákl. přenesená",J199,0)</f>
        <v>0</v>
      </c>
      <c r="BH199" s="218">
        <f>IF(N199="sníž. přenesená",J199,0)</f>
        <v>0</v>
      </c>
      <c r="BI199" s="218">
        <f>IF(N199="nulová",J199,0)</f>
        <v>0</v>
      </c>
      <c r="BJ199" s="18" t="s">
        <v>83</v>
      </c>
      <c r="BK199" s="218">
        <f>ROUND(I199*H199,2)</f>
        <v>0</v>
      </c>
      <c r="BL199" s="18" t="s">
        <v>160</v>
      </c>
      <c r="BM199" s="217" t="s">
        <v>1983</v>
      </c>
    </row>
    <row r="200" spans="1:65" s="2" customFormat="1" ht="21.75" customHeight="1">
      <c r="A200" s="35"/>
      <c r="B200" s="36"/>
      <c r="C200" s="205" t="s">
        <v>353</v>
      </c>
      <c r="D200" s="205" t="s">
        <v>156</v>
      </c>
      <c r="E200" s="206" t="s">
        <v>693</v>
      </c>
      <c r="F200" s="207" t="s">
        <v>694</v>
      </c>
      <c r="G200" s="208" t="s">
        <v>172</v>
      </c>
      <c r="H200" s="209">
        <v>1.403</v>
      </c>
      <c r="I200" s="210"/>
      <c r="J200" s="211">
        <f>ROUND(I200*H200,2)</f>
        <v>0</v>
      </c>
      <c r="K200" s="212"/>
      <c r="L200" s="40"/>
      <c r="M200" s="213" t="s">
        <v>1</v>
      </c>
      <c r="N200" s="214" t="s">
        <v>40</v>
      </c>
      <c r="O200" s="72"/>
      <c r="P200" s="215">
        <f>O200*H200</f>
        <v>0</v>
      </c>
      <c r="Q200" s="215">
        <v>0</v>
      </c>
      <c r="R200" s="215">
        <f>Q200*H200</f>
        <v>0</v>
      </c>
      <c r="S200" s="215">
        <v>0</v>
      </c>
      <c r="T200" s="216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17" t="s">
        <v>160</v>
      </c>
      <c r="AT200" s="217" t="s">
        <v>156</v>
      </c>
      <c r="AU200" s="217" t="s">
        <v>85</v>
      </c>
      <c r="AY200" s="18" t="s">
        <v>153</v>
      </c>
      <c r="BE200" s="218">
        <f>IF(N200="základní",J200,0)</f>
        <v>0</v>
      </c>
      <c r="BF200" s="218">
        <f>IF(N200="snížená",J200,0)</f>
        <v>0</v>
      </c>
      <c r="BG200" s="218">
        <f>IF(N200="zákl. přenesená",J200,0)</f>
        <v>0</v>
      </c>
      <c r="BH200" s="218">
        <f>IF(N200="sníž. přenesená",J200,0)</f>
        <v>0</v>
      </c>
      <c r="BI200" s="218">
        <f>IF(N200="nulová",J200,0)</f>
        <v>0</v>
      </c>
      <c r="BJ200" s="18" t="s">
        <v>83</v>
      </c>
      <c r="BK200" s="218">
        <f>ROUND(I200*H200,2)</f>
        <v>0</v>
      </c>
      <c r="BL200" s="18" t="s">
        <v>160</v>
      </c>
      <c r="BM200" s="217" t="s">
        <v>1984</v>
      </c>
    </row>
    <row r="201" spans="1:65" s="2" customFormat="1" ht="21.75" customHeight="1">
      <c r="A201" s="35"/>
      <c r="B201" s="36"/>
      <c r="C201" s="205" t="s">
        <v>358</v>
      </c>
      <c r="D201" s="205" t="s">
        <v>156</v>
      </c>
      <c r="E201" s="206" t="s">
        <v>697</v>
      </c>
      <c r="F201" s="207" t="s">
        <v>698</v>
      </c>
      <c r="G201" s="208" t="s">
        <v>172</v>
      </c>
      <c r="H201" s="209">
        <v>12.627</v>
      </c>
      <c r="I201" s="210"/>
      <c r="J201" s="211">
        <f>ROUND(I201*H201,2)</f>
        <v>0</v>
      </c>
      <c r="K201" s="212"/>
      <c r="L201" s="40"/>
      <c r="M201" s="213" t="s">
        <v>1</v>
      </c>
      <c r="N201" s="214" t="s">
        <v>40</v>
      </c>
      <c r="O201" s="72"/>
      <c r="P201" s="215">
        <f>O201*H201</f>
        <v>0</v>
      </c>
      <c r="Q201" s="215">
        <v>0</v>
      </c>
      <c r="R201" s="215">
        <f>Q201*H201</f>
        <v>0</v>
      </c>
      <c r="S201" s="215">
        <v>0</v>
      </c>
      <c r="T201" s="216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17" t="s">
        <v>160</v>
      </c>
      <c r="AT201" s="217" t="s">
        <v>156</v>
      </c>
      <c r="AU201" s="217" t="s">
        <v>85</v>
      </c>
      <c r="AY201" s="18" t="s">
        <v>153</v>
      </c>
      <c r="BE201" s="218">
        <f>IF(N201="základní",J201,0)</f>
        <v>0</v>
      </c>
      <c r="BF201" s="218">
        <f>IF(N201="snížená",J201,0)</f>
        <v>0</v>
      </c>
      <c r="BG201" s="218">
        <f>IF(N201="zákl. přenesená",J201,0)</f>
        <v>0</v>
      </c>
      <c r="BH201" s="218">
        <f>IF(N201="sníž. přenesená",J201,0)</f>
        <v>0</v>
      </c>
      <c r="BI201" s="218">
        <f>IF(N201="nulová",J201,0)</f>
        <v>0</v>
      </c>
      <c r="BJ201" s="18" t="s">
        <v>83</v>
      </c>
      <c r="BK201" s="218">
        <f>ROUND(I201*H201,2)</f>
        <v>0</v>
      </c>
      <c r="BL201" s="18" t="s">
        <v>160</v>
      </c>
      <c r="BM201" s="217" t="s">
        <v>1985</v>
      </c>
    </row>
    <row r="202" spans="2:51" s="14" customFormat="1" ht="12">
      <c r="B202" s="230"/>
      <c r="C202" s="231"/>
      <c r="D202" s="221" t="s">
        <v>162</v>
      </c>
      <c r="E202" s="231"/>
      <c r="F202" s="233" t="s">
        <v>2194</v>
      </c>
      <c r="G202" s="231"/>
      <c r="H202" s="234">
        <v>12.627</v>
      </c>
      <c r="I202" s="235"/>
      <c r="J202" s="231"/>
      <c r="K202" s="231"/>
      <c r="L202" s="236"/>
      <c r="M202" s="237"/>
      <c r="N202" s="238"/>
      <c r="O202" s="238"/>
      <c r="P202" s="238"/>
      <c r="Q202" s="238"/>
      <c r="R202" s="238"/>
      <c r="S202" s="238"/>
      <c r="T202" s="239"/>
      <c r="AT202" s="240" t="s">
        <v>162</v>
      </c>
      <c r="AU202" s="240" t="s">
        <v>85</v>
      </c>
      <c r="AV202" s="14" t="s">
        <v>85</v>
      </c>
      <c r="AW202" s="14" t="s">
        <v>4</v>
      </c>
      <c r="AX202" s="14" t="s">
        <v>83</v>
      </c>
      <c r="AY202" s="240" t="s">
        <v>153</v>
      </c>
    </row>
    <row r="203" spans="1:65" s="2" customFormat="1" ht="21.75" customHeight="1">
      <c r="A203" s="35"/>
      <c r="B203" s="36"/>
      <c r="C203" s="205" t="s">
        <v>367</v>
      </c>
      <c r="D203" s="205" t="s">
        <v>156</v>
      </c>
      <c r="E203" s="206" t="s">
        <v>702</v>
      </c>
      <c r="F203" s="207" t="s">
        <v>703</v>
      </c>
      <c r="G203" s="208" t="s">
        <v>172</v>
      </c>
      <c r="H203" s="209">
        <v>1.403</v>
      </c>
      <c r="I203" s="210"/>
      <c r="J203" s="211">
        <f>ROUND(I203*H203,2)</f>
        <v>0</v>
      </c>
      <c r="K203" s="212"/>
      <c r="L203" s="40"/>
      <c r="M203" s="213" t="s">
        <v>1</v>
      </c>
      <c r="N203" s="214" t="s">
        <v>40</v>
      </c>
      <c r="O203" s="72"/>
      <c r="P203" s="215">
        <f>O203*H203</f>
        <v>0</v>
      </c>
      <c r="Q203" s="215">
        <v>0</v>
      </c>
      <c r="R203" s="215">
        <f>Q203*H203</f>
        <v>0</v>
      </c>
      <c r="S203" s="215">
        <v>0</v>
      </c>
      <c r="T203" s="216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17" t="s">
        <v>160</v>
      </c>
      <c r="AT203" s="217" t="s">
        <v>156</v>
      </c>
      <c r="AU203" s="217" t="s">
        <v>85</v>
      </c>
      <c r="AY203" s="18" t="s">
        <v>153</v>
      </c>
      <c r="BE203" s="218">
        <f>IF(N203="základní",J203,0)</f>
        <v>0</v>
      </c>
      <c r="BF203" s="218">
        <f>IF(N203="snížená",J203,0)</f>
        <v>0</v>
      </c>
      <c r="BG203" s="218">
        <f>IF(N203="zákl. přenesená",J203,0)</f>
        <v>0</v>
      </c>
      <c r="BH203" s="218">
        <f>IF(N203="sníž. přenesená",J203,0)</f>
        <v>0</v>
      </c>
      <c r="BI203" s="218">
        <f>IF(N203="nulová",J203,0)</f>
        <v>0</v>
      </c>
      <c r="BJ203" s="18" t="s">
        <v>83</v>
      </c>
      <c r="BK203" s="218">
        <f>ROUND(I203*H203,2)</f>
        <v>0</v>
      </c>
      <c r="BL203" s="18" t="s">
        <v>160</v>
      </c>
      <c r="BM203" s="217" t="s">
        <v>1987</v>
      </c>
    </row>
    <row r="204" spans="2:63" s="12" customFormat="1" ht="22.9" customHeight="1">
      <c r="B204" s="189"/>
      <c r="C204" s="190"/>
      <c r="D204" s="191" t="s">
        <v>74</v>
      </c>
      <c r="E204" s="203" t="s">
        <v>705</v>
      </c>
      <c r="F204" s="203" t="s">
        <v>706</v>
      </c>
      <c r="G204" s="190"/>
      <c r="H204" s="190"/>
      <c r="I204" s="193"/>
      <c r="J204" s="204">
        <f>BK204</f>
        <v>0</v>
      </c>
      <c r="K204" s="190"/>
      <c r="L204" s="195"/>
      <c r="M204" s="196"/>
      <c r="N204" s="197"/>
      <c r="O204" s="197"/>
      <c r="P204" s="198">
        <f>P205</f>
        <v>0</v>
      </c>
      <c r="Q204" s="197"/>
      <c r="R204" s="198">
        <f>R205</f>
        <v>0</v>
      </c>
      <c r="S204" s="197"/>
      <c r="T204" s="199">
        <f>T205</f>
        <v>0</v>
      </c>
      <c r="AR204" s="200" t="s">
        <v>83</v>
      </c>
      <c r="AT204" s="201" t="s">
        <v>74</v>
      </c>
      <c r="AU204" s="201" t="s">
        <v>83</v>
      </c>
      <c r="AY204" s="200" t="s">
        <v>153</v>
      </c>
      <c r="BK204" s="202">
        <f>BK205</f>
        <v>0</v>
      </c>
    </row>
    <row r="205" spans="1:65" s="2" customFormat="1" ht="21.75" customHeight="1">
      <c r="A205" s="35"/>
      <c r="B205" s="36"/>
      <c r="C205" s="205" t="s">
        <v>372</v>
      </c>
      <c r="D205" s="205" t="s">
        <v>156</v>
      </c>
      <c r="E205" s="206" t="s">
        <v>1875</v>
      </c>
      <c r="F205" s="207" t="s">
        <v>1876</v>
      </c>
      <c r="G205" s="208" t="s">
        <v>172</v>
      </c>
      <c r="H205" s="209">
        <v>0.957</v>
      </c>
      <c r="I205" s="210"/>
      <c r="J205" s="211">
        <f>ROUND(I205*H205,2)</f>
        <v>0</v>
      </c>
      <c r="K205" s="212"/>
      <c r="L205" s="40"/>
      <c r="M205" s="213" t="s">
        <v>1</v>
      </c>
      <c r="N205" s="214" t="s">
        <v>40</v>
      </c>
      <c r="O205" s="72"/>
      <c r="P205" s="215">
        <f>O205*H205</f>
        <v>0</v>
      </c>
      <c r="Q205" s="215">
        <v>0</v>
      </c>
      <c r="R205" s="215">
        <f>Q205*H205</f>
        <v>0</v>
      </c>
      <c r="S205" s="215">
        <v>0</v>
      </c>
      <c r="T205" s="216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17" t="s">
        <v>160</v>
      </c>
      <c r="AT205" s="217" t="s">
        <v>156</v>
      </c>
      <c r="AU205" s="217" t="s">
        <v>85</v>
      </c>
      <c r="AY205" s="18" t="s">
        <v>153</v>
      </c>
      <c r="BE205" s="218">
        <f>IF(N205="základní",J205,0)</f>
        <v>0</v>
      </c>
      <c r="BF205" s="218">
        <f>IF(N205="snížená",J205,0)</f>
        <v>0</v>
      </c>
      <c r="BG205" s="218">
        <f>IF(N205="zákl. přenesená",J205,0)</f>
        <v>0</v>
      </c>
      <c r="BH205" s="218">
        <f>IF(N205="sníž. přenesená",J205,0)</f>
        <v>0</v>
      </c>
      <c r="BI205" s="218">
        <f>IF(N205="nulová",J205,0)</f>
        <v>0</v>
      </c>
      <c r="BJ205" s="18" t="s">
        <v>83</v>
      </c>
      <c r="BK205" s="218">
        <f>ROUND(I205*H205,2)</f>
        <v>0</v>
      </c>
      <c r="BL205" s="18" t="s">
        <v>160</v>
      </c>
      <c r="BM205" s="217" t="s">
        <v>1988</v>
      </c>
    </row>
    <row r="206" spans="2:63" s="12" customFormat="1" ht="25.9" customHeight="1">
      <c r="B206" s="189"/>
      <c r="C206" s="190"/>
      <c r="D206" s="191" t="s">
        <v>74</v>
      </c>
      <c r="E206" s="192" t="s">
        <v>711</v>
      </c>
      <c r="F206" s="192" t="s">
        <v>712</v>
      </c>
      <c r="G206" s="190"/>
      <c r="H206" s="190"/>
      <c r="I206" s="193"/>
      <c r="J206" s="194">
        <f>BK206</f>
        <v>0</v>
      </c>
      <c r="K206" s="190"/>
      <c r="L206" s="195"/>
      <c r="M206" s="196"/>
      <c r="N206" s="197"/>
      <c r="O206" s="197"/>
      <c r="P206" s="198">
        <f>P207+P234+P241+P270+P279</f>
        <v>0</v>
      </c>
      <c r="Q206" s="197"/>
      <c r="R206" s="198">
        <f>R207+R234+R241+R270+R279</f>
        <v>1.03679431</v>
      </c>
      <c r="S206" s="197"/>
      <c r="T206" s="199">
        <f>T207+T234+T241+T270+T279</f>
        <v>0.0966684</v>
      </c>
      <c r="AR206" s="200" t="s">
        <v>85</v>
      </c>
      <c r="AT206" s="201" t="s">
        <v>74</v>
      </c>
      <c r="AU206" s="201" t="s">
        <v>75</v>
      </c>
      <c r="AY206" s="200" t="s">
        <v>153</v>
      </c>
      <c r="BK206" s="202">
        <f>BK207+BK234+BK241+BK270+BK279</f>
        <v>0</v>
      </c>
    </row>
    <row r="207" spans="2:63" s="12" customFormat="1" ht="22.9" customHeight="1">
      <c r="B207" s="189"/>
      <c r="C207" s="190"/>
      <c r="D207" s="191" t="s">
        <v>74</v>
      </c>
      <c r="E207" s="203" t="s">
        <v>738</v>
      </c>
      <c r="F207" s="203" t="s">
        <v>739</v>
      </c>
      <c r="G207" s="190"/>
      <c r="H207" s="190"/>
      <c r="I207" s="193"/>
      <c r="J207" s="204">
        <f>BK207</f>
        <v>0</v>
      </c>
      <c r="K207" s="190"/>
      <c r="L207" s="195"/>
      <c r="M207" s="196"/>
      <c r="N207" s="197"/>
      <c r="O207" s="197"/>
      <c r="P207" s="198">
        <f>SUM(P208:P233)</f>
        <v>0</v>
      </c>
      <c r="Q207" s="197"/>
      <c r="R207" s="198">
        <f>SUM(R208:R233)</f>
        <v>0.0522797</v>
      </c>
      <c r="S207" s="197"/>
      <c r="T207" s="199">
        <f>SUM(T208:T233)</f>
        <v>0.079702</v>
      </c>
      <c r="AR207" s="200" t="s">
        <v>85</v>
      </c>
      <c r="AT207" s="201" t="s">
        <v>74</v>
      </c>
      <c r="AU207" s="201" t="s">
        <v>83</v>
      </c>
      <c r="AY207" s="200" t="s">
        <v>153</v>
      </c>
      <c r="BK207" s="202">
        <f>SUM(BK208:BK233)</f>
        <v>0</v>
      </c>
    </row>
    <row r="208" spans="1:65" s="2" customFormat="1" ht="16.5" customHeight="1">
      <c r="A208" s="35"/>
      <c r="B208" s="36"/>
      <c r="C208" s="205" t="s">
        <v>389</v>
      </c>
      <c r="D208" s="205" t="s">
        <v>156</v>
      </c>
      <c r="E208" s="206" t="s">
        <v>1296</v>
      </c>
      <c r="F208" s="207" t="s">
        <v>1297</v>
      </c>
      <c r="G208" s="208" t="s">
        <v>187</v>
      </c>
      <c r="H208" s="209">
        <v>5.693</v>
      </c>
      <c r="I208" s="210"/>
      <c r="J208" s="211">
        <f>ROUND(I208*H208,2)</f>
        <v>0</v>
      </c>
      <c r="K208" s="212"/>
      <c r="L208" s="40"/>
      <c r="M208" s="213" t="s">
        <v>1</v>
      </c>
      <c r="N208" s="214" t="s">
        <v>40</v>
      </c>
      <c r="O208" s="72"/>
      <c r="P208" s="215">
        <f>O208*H208</f>
        <v>0</v>
      </c>
      <c r="Q208" s="215">
        <v>0</v>
      </c>
      <c r="R208" s="215">
        <f>Q208*H208</f>
        <v>0</v>
      </c>
      <c r="S208" s="215">
        <v>0.014</v>
      </c>
      <c r="T208" s="216">
        <f>S208*H208</f>
        <v>0.079702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17" t="s">
        <v>303</v>
      </c>
      <c r="AT208" s="217" t="s">
        <v>156</v>
      </c>
      <c r="AU208" s="217" t="s">
        <v>85</v>
      </c>
      <c r="AY208" s="18" t="s">
        <v>153</v>
      </c>
      <c r="BE208" s="218">
        <f>IF(N208="základní",J208,0)</f>
        <v>0</v>
      </c>
      <c r="BF208" s="218">
        <f>IF(N208="snížená",J208,0)</f>
        <v>0</v>
      </c>
      <c r="BG208" s="218">
        <f>IF(N208="zákl. přenesená",J208,0)</f>
        <v>0</v>
      </c>
      <c r="BH208" s="218">
        <f>IF(N208="sníž. přenesená",J208,0)</f>
        <v>0</v>
      </c>
      <c r="BI208" s="218">
        <f>IF(N208="nulová",J208,0)</f>
        <v>0</v>
      </c>
      <c r="BJ208" s="18" t="s">
        <v>83</v>
      </c>
      <c r="BK208" s="218">
        <f>ROUND(I208*H208,2)</f>
        <v>0</v>
      </c>
      <c r="BL208" s="18" t="s">
        <v>303</v>
      </c>
      <c r="BM208" s="217" t="s">
        <v>1989</v>
      </c>
    </row>
    <row r="209" spans="2:51" s="14" customFormat="1" ht="12">
      <c r="B209" s="230"/>
      <c r="C209" s="231"/>
      <c r="D209" s="221" t="s">
        <v>162</v>
      </c>
      <c r="E209" s="232" t="s">
        <v>1</v>
      </c>
      <c r="F209" s="233" t="s">
        <v>2171</v>
      </c>
      <c r="G209" s="231"/>
      <c r="H209" s="234">
        <v>5.693</v>
      </c>
      <c r="I209" s="235"/>
      <c r="J209" s="231"/>
      <c r="K209" s="231"/>
      <c r="L209" s="236"/>
      <c r="M209" s="237"/>
      <c r="N209" s="238"/>
      <c r="O209" s="238"/>
      <c r="P209" s="238"/>
      <c r="Q209" s="238"/>
      <c r="R209" s="238"/>
      <c r="S209" s="238"/>
      <c r="T209" s="239"/>
      <c r="AT209" s="240" t="s">
        <v>162</v>
      </c>
      <c r="AU209" s="240" t="s">
        <v>85</v>
      </c>
      <c r="AV209" s="14" t="s">
        <v>85</v>
      </c>
      <c r="AW209" s="14" t="s">
        <v>31</v>
      </c>
      <c r="AX209" s="14" t="s">
        <v>83</v>
      </c>
      <c r="AY209" s="240" t="s">
        <v>153</v>
      </c>
    </row>
    <row r="210" spans="1:65" s="2" customFormat="1" ht="21.75" customHeight="1">
      <c r="A210" s="35"/>
      <c r="B210" s="36"/>
      <c r="C210" s="205" t="s">
        <v>394</v>
      </c>
      <c r="D210" s="205" t="s">
        <v>156</v>
      </c>
      <c r="E210" s="206" t="s">
        <v>1331</v>
      </c>
      <c r="F210" s="207" t="s">
        <v>1332</v>
      </c>
      <c r="G210" s="208" t="s">
        <v>187</v>
      </c>
      <c r="H210" s="209">
        <v>1.68</v>
      </c>
      <c r="I210" s="210"/>
      <c r="J210" s="211">
        <f>ROUND(I210*H210,2)</f>
        <v>0</v>
      </c>
      <c r="K210" s="212"/>
      <c r="L210" s="40"/>
      <c r="M210" s="213" t="s">
        <v>1</v>
      </c>
      <c r="N210" s="214" t="s">
        <v>40</v>
      </c>
      <c r="O210" s="72"/>
      <c r="P210" s="215">
        <f>O210*H210</f>
        <v>0</v>
      </c>
      <c r="Q210" s="215">
        <v>0</v>
      </c>
      <c r="R210" s="215">
        <f>Q210*H210</f>
        <v>0</v>
      </c>
      <c r="S210" s="215">
        <v>0</v>
      </c>
      <c r="T210" s="216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17" t="s">
        <v>303</v>
      </c>
      <c r="AT210" s="217" t="s">
        <v>156</v>
      </c>
      <c r="AU210" s="217" t="s">
        <v>85</v>
      </c>
      <c r="AY210" s="18" t="s">
        <v>153</v>
      </c>
      <c r="BE210" s="218">
        <f>IF(N210="základní",J210,0)</f>
        <v>0</v>
      </c>
      <c r="BF210" s="218">
        <f>IF(N210="snížená",J210,0)</f>
        <v>0</v>
      </c>
      <c r="BG210" s="218">
        <f>IF(N210="zákl. přenesená",J210,0)</f>
        <v>0</v>
      </c>
      <c r="BH210" s="218">
        <f>IF(N210="sníž. přenesená",J210,0)</f>
        <v>0</v>
      </c>
      <c r="BI210" s="218">
        <f>IF(N210="nulová",J210,0)</f>
        <v>0</v>
      </c>
      <c r="BJ210" s="18" t="s">
        <v>83</v>
      </c>
      <c r="BK210" s="218">
        <f>ROUND(I210*H210,2)</f>
        <v>0</v>
      </c>
      <c r="BL210" s="18" t="s">
        <v>303</v>
      </c>
      <c r="BM210" s="217" t="s">
        <v>1991</v>
      </c>
    </row>
    <row r="211" spans="2:51" s="14" customFormat="1" ht="12">
      <c r="B211" s="230"/>
      <c r="C211" s="231"/>
      <c r="D211" s="221" t="s">
        <v>162</v>
      </c>
      <c r="E211" s="232" t="s">
        <v>1</v>
      </c>
      <c r="F211" s="233" t="s">
        <v>2195</v>
      </c>
      <c r="G211" s="231"/>
      <c r="H211" s="234">
        <v>0.622</v>
      </c>
      <c r="I211" s="235"/>
      <c r="J211" s="231"/>
      <c r="K211" s="231"/>
      <c r="L211" s="236"/>
      <c r="M211" s="237"/>
      <c r="N211" s="238"/>
      <c r="O211" s="238"/>
      <c r="P211" s="238"/>
      <c r="Q211" s="238"/>
      <c r="R211" s="238"/>
      <c r="S211" s="238"/>
      <c r="T211" s="239"/>
      <c r="AT211" s="240" t="s">
        <v>162</v>
      </c>
      <c r="AU211" s="240" t="s">
        <v>85</v>
      </c>
      <c r="AV211" s="14" t="s">
        <v>85</v>
      </c>
      <c r="AW211" s="14" t="s">
        <v>31</v>
      </c>
      <c r="AX211" s="14" t="s">
        <v>75</v>
      </c>
      <c r="AY211" s="240" t="s">
        <v>153</v>
      </c>
    </row>
    <row r="212" spans="2:51" s="14" customFormat="1" ht="12">
      <c r="B212" s="230"/>
      <c r="C212" s="231"/>
      <c r="D212" s="221" t="s">
        <v>162</v>
      </c>
      <c r="E212" s="232" t="s">
        <v>1</v>
      </c>
      <c r="F212" s="233" t="s">
        <v>2196</v>
      </c>
      <c r="G212" s="231"/>
      <c r="H212" s="234">
        <v>0.435</v>
      </c>
      <c r="I212" s="235"/>
      <c r="J212" s="231"/>
      <c r="K212" s="231"/>
      <c r="L212" s="236"/>
      <c r="M212" s="237"/>
      <c r="N212" s="238"/>
      <c r="O212" s="238"/>
      <c r="P212" s="238"/>
      <c r="Q212" s="238"/>
      <c r="R212" s="238"/>
      <c r="S212" s="238"/>
      <c r="T212" s="239"/>
      <c r="AT212" s="240" t="s">
        <v>162</v>
      </c>
      <c r="AU212" s="240" t="s">
        <v>85</v>
      </c>
      <c r="AV212" s="14" t="s">
        <v>85</v>
      </c>
      <c r="AW212" s="14" t="s">
        <v>31</v>
      </c>
      <c r="AX212" s="14" t="s">
        <v>75</v>
      </c>
      <c r="AY212" s="240" t="s">
        <v>153</v>
      </c>
    </row>
    <row r="213" spans="2:51" s="14" customFormat="1" ht="12">
      <c r="B213" s="230"/>
      <c r="C213" s="231"/>
      <c r="D213" s="221" t="s">
        <v>162</v>
      </c>
      <c r="E213" s="232" t="s">
        <v>1</v>
      </c>
      <c r="F213" s="233" t="s">
        <v>2197</v>
      </c>
      <c r="G213" s="231"/>
      <c r="H213" s="234">
        <v>0.272</v>
      </c>
      <c r="I213" s="235"/>
      <c r="J213" s="231"/>
      <c r="K213" s="231"/>
      <c r="L213" s="236"/>
      <c r="M213" s="237"/>
      <c r="N213" s="238"/>
      <c r="O213" s="238"/>
      <c r="P213" s="238"/>
      <c r="Q213" s="238"/>
      <c r="R213" s="238"/>
      <c r="S213" s="238"/>
      <c r="T213" s="239"/>
      <c r="AT213" s="240" t="s">
        <v>162</v>
      </c>
      <c r="AU213" s="240" t="s">
        <v>85</v>
      </c>
      <c r="AV213" s="14" t="s">
        <v>85</v>
      </c>
      <c r="AW213" s="14" t="s">
        <v>31</v>
      </c>
      <c r="AX213" s="14" t="s">
        <v>75</v>
      </c>
      <c r="AY213" s="240" t="s">
        <v>153</v>
      </c>
    </row>
    <row r="214" spans="2:51" s="14" customFormat="1" ht="12">
      <c r="B214" s="230"/>
      <c r="C214" s="231"/>
      <c r="D214" s="221" t="s">
        <v>162</v>
      </c>
      <c r="E214" s="232" t="s">
        <v>1</v>
      </c>
      <c r="F214" s="233" t="s">
        <v>2198</v>
      </c>
      <c r="G214" s="231"/>
      <c r="H214" s="234">
        <v>0.351</v>
      </c>
      <c r="I214" s="235"/>
      <c r="J214" s="231"/>
      <c r="K214" s="231"/>
      <c r="L214" s="236"/>
      <c r="M214" s="237"/>
      <c r="N214" s="238"/>
      <c r="O214" s="238"/>
      <c r="P214" s="238"/>
      <c r="Q214" s="238"/>
      <c r="R214" s="238"/>
      <c r="S214" s="238"/>
      <c r="T214" s="239"/>
      <c r="AT214" s="240" t="s">
        <v>162</v>
      </c>
      <c r="AU214" s="240" t="s">
        <v>85</v>
      </c>
      <c r="AV214" s="14" t="s">
        <v>85</v>
      </c>
      <c r="AW214" s="14" t="s">
        <v>31</v>
      </c>
      <c r="AX214" s="14" t="s">
        <v>75</v>
      </c>
      <c r="AY214" s="240" t="s">
        <v>153</v>
      </c>
    </row>
    <row r="215" spans="2:51" s="15" customFormat="1" ht="12">
      <c r="B215" s="241"/>
      <c r="C215" s="242"/>
      <c r="D215" s="221" t="s">
        <v>162</v>
      </c>
      <c r="E215" s="243" t="s">
        <v>1</v>
      </c>
      <c r="F215" s="244" t="s">
        <v>169</v>
      </c>
      <c r="G215" s="242"/>
      <c r="H215" s="245">
        <v>1.68</v>
      </c>
      <c r="I215" s="246"/>
      <c r="J215" s="242"/>
      <c r="K215" s="242"/>
      <c r="L215" s="247"/>
      <c r="M215" s="248"/>
      <c r="N215" s="249"/>
      <c r="O215" s="249"/>
      <c r="P215" s="249"/>
      <c r="Q215" s="249"/>
      <c r="R215" s="249"/>
      <c r="S215" s="249"/>
      <c r="T215" s="250"/>
      <c r="AT215" s="251" t="s">
        <v>162</v>
      </c>
      <c r="AU215" s="251" t="s">
        <v>85</v>
      </c>
      <c r="AV215" s="15" t="s">
        <v>160</v>
      </c>
      <c r="AW215" s="15" t="s">
        <v>31</v>
      </c>
      <c r="AX215" s="15" t="s">
        <v>83</v>
      </c>
      <c r="AY215" s="251" t="s">
        <v>153</v>
      </c>
    </row>
    <row r="216" spans="1:65" s="2" customFormat="1" ht="33" customHeight="1">
      <c r="A216" s="35"/>
      <c r="B216" s="36"/>
      <c r="C216" s="205" t="s">
        <v>425</v>
      </c>
      <c r="D216" s="205" t="s">
        <v>156</v>
      </c>
      <c r="E216" s="206" t="s">
        <v>1347</v>
      </c>
      <c r="F216" s="207" t="s">
        <v>1348</v>
      </c>
      <c r="G216" s="208" t="s">
        <v>276</v>
      </c>
      <c r="H216" s="209">
        <v>6.22</v>
      </c>
      <c r="I216" s="210"/>
      <c r="J216" s="211">
        <f>ROUND(I216*H216,2)</f>
        <v>0</v>
      </c>
      <c r="K216" s="212"/>
      <c r="L216" s="40"/>
      <c r="M216" s="213" t="s">
        <v>1</v>
      </c>
      <c r="N216" s="214" t="s">
        <v>40</v>
      </c>
      <c r="O216" s="72"/>
      <c r="P216" s="215">
        <f>O216*H216</f>
        <v>0</v>
      </c>
      <c r="Q216" s="215">
        <v>0.0006</v>
      </c>
      <c r="R216" s="215">
        <f>Q216*H216</f>
        <v>0.0037319999999999996</v>
      </c>
      <c r="S216" s="215">
        <v>0</v>
      </c>
      <c r="T216" s="216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17" t="s">
        <v>303</v>
      </c>
      <c r="AT216" s="217" t="s">
        <v>156</v>
      </c>
      <c r="AU216" s="217" t="s">
        <v>85</v>
      </c>
      <c r="AY216" s="18" t="s">
        <v>153</v>
      </c>
      <c r="BE216" s="218">
        <f>IF(N216="základní",J216,0)</f>
        <v>0</v>
      </c>
      <c r="BF216" s="218">
        <f>IF(N216="snížená",J216,0)</f>
        <v>0</v>
      </c>
      <c r="BG216" s="218">
        <f>IF(N216="zákl. přenesená",J216,0)</f>
        <v>0</v>
      </c>
      <c r="BH216" s="218">
        <f>IF(N216="sníž. přenesená",J216,0)</f>
        <v>0</v>
      </c>
      <c r="BI216" s="218">
        <f>IF(N216="nulová",J216,0)</f>
        <v>0</v>
      </c>
      <c r="BJ216" s="18" t="s">
        <v>83</v>
      </c>
      <c r="BK216" s="218">
        <f>ROUND(I216*H216,2)</f>
        <v>0</v>
      </c>
      <c r="BL216" s="18" t="s">
        <v>303</v>
      </c>
      <c r="BM216" s="217" t="s">
        <v>1996</v>
      </c>
    </row>
    <row r="217" spans="2:51" s="14" customFormat="1" ht="12">
      <c r="B217" s="230"/>
      <c r="C217" s="231"/>
      <c r="D217" s="221" t="s">
        <v>162</v>
      </c>
      <c r="E217" s="232" t="s">
        <v>1</v>
      </c>
      <c r="F217" s="233" t="s">
        <v>2199</v>
      </c>
      <c r="G217" s="231"/>
      <c r="H217" s="234">
        <v>6.22</v>
      </c>
      <c r="I217" s="235"/>
      <c r="J217" s="231"/>
      <c r="K217" s="231"/>
      <c r="L217" s="236"/>
      <c r="M217" s="237"/>
      <c r="N217" s="238"/>
      <c r="O217" s="238"/>
      <c r="P217" s="238"/>
      <c r="Q217" s="238"/>
      <c r="R217" s="238"/>
      <c r="S217" s="238"/>
      <c r="T217" s="239"/>
      <c r="AT217" s="240" t="s">
        <v>162</v>
      </c>
      <c r="AU217" s="240" t="s">
        <v>85</v>
      </c>
      <c r="AV217" s="14" t="s">
        <v>85</v>
      </c>
      <c r="AW217" s="14" t="s">
        <v>31</v>
      </c>
      <c r="AX217" s="14" t="s">
        <v>83</v>
      </c>
      <c r="AY217" s="240" t="s">
        <v>153</v>
      </c>
    </row>
    <row r="218" spans="1:65" s="2" customFormat="1" ht="33" customHeight="1">
      <c r="A218" s="35"/>
      <c r="B218" s="36"/>
      <c r="C218" s="205" t="s">
        <v>430</v>
      </c>
      <c r="D218" s="205" t="s">
        <v>156</v>
      </c>
      <c r="E218" s="206" t="s">
        <v>1358</v>
      </c>
      <c r="F218" s="207" t="s">
        <v>1359</v>
      </c>
      <c r="G218" s="208" t="s">
        <v>276</v>
      </c>
      <c r="H218" s="209">
        <v>6.22</v>
      </c>
      <c r="I218" s="210"/>
      <c r="J218" s="211">
        <f>ROUND(I218*H218,2)</f>
        <v>0</v>
      </c>
      <c r="K218" s="212"/>
      <c r="L218" s="40"/>
      <c r="M218" s="213" t="s">
        <v>1</v>
      </c>
      <c r="N218" s="214" t="s">
        <v>40</v>
      </c>
      <c r="O218" s="72"/>
      <c r="P218" s="215">
        <f>O218*H218</f>
        <v>0</v>
      </c>
      <c r="Q218" s="215">
        <v>0.00043</v>
      </c>
      <c r="R218" s="215">
        <f>Q218*H218</f>
        <v>0.0026745999999999996</v>
      </c>
      <c r="S218" s="215">
        <v>0</v>
      </c>
      <c r="T218" s="216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17" t="s">
        <v>303</v>
      </c>
      <c r="AT218" s="217" t="s">
        <v>156</v>
      </c>
      <c r="AU218" s="217" t="s">
        <v>85</v>
      </c>
      <c r="AY218" s="18" t="s">
        <v>153</v>
      </c>
      <c r="BE218" s="218">
        <f>IF(N218="základní",J218,0)</f>
        <v>0</v>
      </c>
      <c r="BF218" s="218">
        <f>IF(N218="snížená",J218,0)</f>
        <v>0</v>
      </c>
      <c r="BG218" s="218">
        <f>IF(N218="zákl. přenesená",J218,0)</f>
        <v>0</v>
      </c>
      <c r="BH218" s="218">
        <f>IF(N218="sníž. přenesená",J218,0)</f>
        <v>0</v>
      </c>
      <c r="BI218" s="218">
        <f>IF(N218="nulová",J218,0)</f>
        <v>0</v>
      </c>
      <c r="BJ218" s="18" t="s">
        <v>83</v>
      </c>
      <c r="BK218" s="218">
        <f>ROUND(I218*H218,2)</f>
        <v>0</v>
      </c>
      <c r="BL218" s="18" t="s">
        <v>303</v>
      </c>
      <c r="BM218" s="217" t="s">
        <v>2000</v>
      </c>
    </row>
    <row r="219" spans="2:51" s="14" customFormat="1" ht="12">
      <c r="B219" s="230"/>
      <c r="C219" s="231"/>
      <c r="D219" s="221" t="s">
        <v>162</v>
      </c>
      <c r="E219" s="232" t="s">
        <v>1</v>
      </c>
      <c r="F219" s="233" t="s">
        <v>2199</v>
      </c>
      <c r="G219" s="231"/>
      <c r="H219" s="234">
        <v>6.22</v>
      </c>
      <c r="I219" s="235"/>
      <c r="J219" s="231"/>
      <c r="K219" s="231"/>
      <c r="L219" s="236"/>
      <c r="M219" s="237"/>
      <c r="N219" s="238"/>
      <c r="O219" s="238"/>
      <c r="P219" s="238"/>
      <c r="Q219" s="238"/>
      <c r="R219" s="238"/>
      <c r="S219" s="238"/>
      <c r="T219" s="239"/>
      <c r="AT219" s="240" t="s">
        <v>162</v>
      </c>
      <c r="AU219" s="240" t="s">
        <v>85</v>
      </c>
      <c r="AV219" s="14" t="s">
        <v>85</v>
      </c>
      <c r="AW219" s="14" t="s">
        <v>31</v>
      </c>
      <c r="AX219" s="14" t="s">
        <v>83</v>
      </c>
      <c r="AY219" s="240" t="s">
        <v>153</v>
      </c>
    </row>
    <row r="220" spans="1:65" s="2" customFormat="1" ht="33" customHeight="1">
      <c r="A220" s="35"/>
      <c r="B220" s="36"/>
      <c r="C220" s="205" t="s">
        <v>438</v>
      </c>
      <c r="D220" s="205" t="s">
        <v>156</v>
      </c>
      <c r="E220" s="206" t="s">
        <v>1362</v>
      </c>
      <c r="F220" s="207" t="s">
        <v>1363</v>
      </c>
      <c r="G220" s="208" t="s">
        <v>276</v>
      </c>
      <c r="H220" s="209">
        <v>3.88</v>
      </c>
      <c r="I220" s="210"/>
      <c r="J220" s="211">
        <f>ROUND(I220*H220,2)</f>
        <v>0</v>
      </c>
      <c r="K220" s="212"/>
      <c r="L220" s="40"/>
      <c r="M220" s="213" t="s">
        <v>1</v>
      </c>
      <c r="N220" s="214" t="s">
        <v>40</v>
      </c>
      <c r="O220" s="72"/>
      <c r="P220" s="215">
        <f>O220*H220</f>
        <v>0</v>
      </c>
      <c r="Q220" s="215">
        <v>0.0015</v>
      </c>
      <c r="R220" s="215">
        <f>Q220*H220</f>
        <v>0.00582</v>
      </c>
      <c r="S220" s="215">
        <v>0</v>
      </c>
      <c r="T220" s="216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17" t="s">
        <v>303</v>
      </c>
      <c r="AT220" s="217" t="s">
        <v>156</v>
      </c>
      <c r="AU220" s="217" t="s">
        <v>85</v>
      </c>
      <c r="AY220" s="18" t="s">
        <v>153</v>
      </c>
      <c r="BE220" s="218">
        <f>IF(N220="základní",J220,0)</f>
        <v>0</v>
      </c>
      <c r="BF220" s="218">
        <f>IF(N220="snížená",J220,0)</f>
        <v>0</v>
      </c>
      <c r="BG220" s="218">
        <f>IF(N220="zákl. přenesená",J220,0)</f>
        <v>0</v>
      </c>
      <c r="BH220" s="218">
        <f>IF(N220="sníž. přenesená",J220,0)</f>
        <v>0</v>
      </c>
      <c r="BI220" s="218">
        <f>IF(N220="nulová",J220,0)</f>
        <v>0</v>
      </c>
      <c r="BJ220" s="18" t="s">
        <v>83</v>
      </c>
      <c r="BK220" s="218">
        <f>ROUND(I220*H220,2)</f>
        <v>0</v>
      </c>
      <c r="BL220" s="18" t="s">
        <v>303</v>
      </c>
      <c r="BM220" s="217" t="s">
        <v>2001</v>
      </c>
    </row>
    <row r="221" spans="1:65" s="2" customFormat="1" ht="21.75" customHeight="1">
      <c r="A221" s="35"/>
      <c r="B221" s="36"/>
      <c r="C221" s="205" t="s">
        <v>441</v>
      </c>
      <c r="D221" s="205" t="s">
        <v>156</v>
      </c>
      <c r="E221" s="206" t="s">
        <v>1367</v>
      </c>
      <c r="F221" s="207" t="s">
        <v>1368</v>
      </c>
      <c r="G221" s="208" t="s">
        <v>276</v>
      </c>
      <c r="H221" s="209">
        <v>2.34</v>
      </c>
      <c r="I221" s="210"/>
      <c r="J221" s="211">
        <f>ROUND(I221*H221,2)</f>
        <v>0</v>
      </c>
      <c r="K221" s="212"/>
      <c r="L221" s="40"/>
      <c r="M221" s="213" t="s">
        <v>1</v>
      </c>
      <c r="N221" s="214" t="s">
        <v>40</v>
      </c>
      <c r="O221" s="72"/>
      <c r="P221" s="215">
        <f>O221*H221</f>
        <v>0</v>
      </c>
      <c r="Q221" s="215">
        <v>0.0015</v>
      </c>
      <c r="R221" s="215">
        <f>Q221*H221</f>
        <v>0.0035099999999999997</v>
      </c>
      <c r="S221" s="215">
        <v>0</v>
      </c>
      <c r="T221" s="216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17" t="s">
        <v>303</v>
      </c>
      <c r="AT221" s="217" t="s">
        <v>156</v>
      </c>
      <c r="AU221" s="217" t="s">
        <v>85</v>
      </c>
      <c r="AY221" s="18" t="s">
        <v>153</v>
      </c>
      <c r="BE221" s="218">
        <f>IF(N221="základní",J221,0)</f>
        <v>0</v>
      </c>
      <c r="BF221" s="218">
        <f>IF(N221="snížená",J221,0)</f>
        <v>0</v>
      </c>
      <c r="BG221" s="218">
        <f>IF(N221="zákl. přenesená",J221,0)</f>
        <v>0</v>
      </c>
      <c r="BH221" s="218">
        <f>IF(N221="sníž. přenesená",J221,0)</f>
        <v>0</v>
      </c>
      <c r="BI221" s="218">
        <f>IF(N221="nulová",J221,0)</f>
        <v>0</v>
      </c>
      <c r="BJ221" s="18" t="s">
        <v>83</v>
      </c>
      <c r="BK221" s="218">
        <f>ROUND(I221*H221,2)</f>
        <v>0</v>
      </c>
      <c r="BL221" s="18" t="s">
        <v>303</v>
      </c>
      <c r="BM221" s="217" t="s">
        <v>2200</v>
      </c>
    </row>
    <row r="222" spans="1:65" s="2" customFormat="1" ht="21.75" customHeight="1">
      <c r="A222" s="35"/>
      <c r="B222" s="36"/>
      <c r="C222" s="205" t="s">
        <v>456</v>
      </c>
      <c r="D222" s="205" t="s">
        <v>156</v>
      </c>
      <c r="E222" s="206" t="s">
        <v>1373</v>
      </c>
      <c r="F222" s="207" t="s">
        <v>1374</v>
      </c>
      <c r="G222" s="208" t="s">
        <v>276</v>
      </c>
      <c r="H222" s="209">
        <v>6.22</v>
      </c>
      <c r="I222" s="210"/>
      <c r="J222" s="211">
        <f>ROUND(I222*H222,2)</f>
        <v>0</v>
      </c>
      <c r="K222" s="212"/>
      <c r="L222" s="40"/>
      <c r="M222" s="213" t="s">
        <v>1</v>
      </c>
      <c r="N222" s="214" t="s">
        <v>40</v>
      </c>
      <c r="O222" s="72"/>
      <c r="P222" s="215">
        <f>O222*H222</f>
        <v>0</v>
      </c>
      <c r="Q222" s="215">
        <v>0.00054</v>
      </c>
      <c r="R222" s="215">
        <f>Q222*H222</f>
        <v>0.0033588</v>
      </c>
      <c r="S222" s="215">
        <v>0</v>
      </c>
      <c r="T222" s="216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17" t="s">
        <v>303</v>
      </c>
      <c r="AT222" s="217" t="s">
        <v>156</v>
      </c>
      <c r="AU222" s="217" t="s">
        <v>85</v>
      </c>
      <c r="AY222" s="18" t="s">
        <v>153</v>
      </c>
      <c r="BE222" s="218">
        <f>IF(N222="základní",J222,0)</f>
        <v>0</v>
      </c>
      <c r="BF222" s="218">
        <f>IF(N222="snížená",J222,0)</f>
        <v>0</v>
      </c>
      <c r="BG222" s="218">
        <f>IF(N222="zákl. přenesená",J222,0)</f>
        <v>0</v>
      </c>
      <c r="BH222" s="218">
        <f>IF(N222="sníž. přenesená",J222,0)</f>
        <v>0</v>
      </c>
      <c r="BI222" s="218">
        <f>IF(N222="nulová",J222,0)</f>
        <v>0</v>
      </c>
      <c r="BJ222" s="18" t="s">
        <v>83</v>
      </c>
      <c r="BK222" s="218">
        <f>ROUND(I222*H222,2)</f>
        <v>0</v>
      </c>
      <c r="BL222" s="18" t="s">
        <v>303</v>
      </c>
      <c r="BM222" s="217" t="s">
        <v>2003</v>
      </c>
    </row>
    <row r="223" spans="1:65" s="2" customFormat="1" ht="21.75" customHeight="1">
      <c r="A223" s="35"/>
      <c r="B223" s="36"/>
      <c r="C223" s="205" t="s">
        <v>459</v>
      </c>
      <c r="D223" s="205" t="s">
        <v>156</v>
      </c>
      <c r="E223" s="206" t="s">
        <v>1376</v>
      </c>
      <c r="F223" s="207" t="s">
        <v>1377</v>
      </c>
      <c r="G223" s="208" t="s">
        <v>187</v>
      </c>
      <c r="H223" s="209">
        <v>10.323</v>
      </c>
      <c r="I223" s="210"/>
      <c r="J223" s="211">
        <f>ROUND(I223*H223,2)</f>
        <v>0</v>
      </c>
      <c r="K223" s="212"/>
      <c r="L223" s="40"/>
      <c r="M223" s="213" t="s">
        <v>1</v>
      </c>
      <c r="N223" s="214" t="s">
        <v>40</v>
      </c>
      <c r="O223" s="72"/>
      <c r="P223" s="215">
        <f>O223*H223</f>
        <v>0</v>
      </c>
      <c r="Q223" s="215">
        <v>0</v>
      </c>
      <c r="R223" s="215">
        <f>Q223*H223</f>
        <v>0</v>
      </c>
      <c r="S223" s="215">
        <v>0</v>
      </c>
      <c r="T223" s="216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17" t="s">
        <v>303</v>
      </c>
      <c r="AT223" s="217" t="s">
        <v>156</v>
      </c>
      <c r="AU223" s="217" t="s">
        <v>85</v>
      </c>
      <c r="AY223" s="18" t="s">
        <v>153</v>
      </c>
      <c r="BE223" s="218">
        <f>IF(N223="základní",J223,0)</f>
        <v>0</v>
      </c>
      <c r="BF223" s="218">
        <f>IF(N223="snížená",J223,0)</f>
        <v>0</v>
      </c>
      <c r="BG223" s="218">
        <f>IF(N223="zákl. přenesená",J223,0)</f>
        <v>0</v>
      </c>
      <c r="BH223" s="218">
        <f>IF(N223="sníž. přenesená",J223,0)</f>
        <v>0</v>
      </c>
      <c r="BI223" s="218">
        <f>IF(N223="nulová",J223,0)</f>
        <v>0</v>
      </c>
      <c r="BJ223" s="18" t="s">
        <v>83</v>
      </c>
      <c r="BK223" s="218">
        <f>ROUND(I223*H223,2)</f>
        <v>0</v>
      </c>
      <c r="BL223" s="18" t="s">
        <v>303</v>
      </c>
      <c r="BM223" s="217" t="s">
        <v>2004</v>
      </c>
    </row>
    <row r="224" spans="1:65" s="2" customFormat="1" ht="16.5" customHeight="1">
      <c r="A224" s="35"/>
      <c r="B224" s="36"/>
      <c r="C224" s="263" t="s">
        <v>472</v>
      </c>
      <c r="D224" s="263" t="s">
        <v>304</v>
      </c>
      <c r="E224" s="264" t="s">
        <v>1379</v>
      </c>
      <c r="F224" s="265" t="s">
        <v>1380</v>
      </c>
      <c r="G224" s="266" t="s">
        <v>187</v>
      </c>
      <c r="H224" s="267">
        <v>12.388</v>
      </c>
      <c r="I224" s="268"/>
      <c r="J224" s="269">
        <f>ROUND(I224*H224,2)</f>
        <v>0</v>
      </c>
      <c r="K224" s="270"/>
      <c r="L224" s="271"/>
      <c r="M224" s="272" t="s">
        <v>1</v>
      </c>
      <c r="N224" s="273" t="s">
        <v>40</v>
      </c>
      <c r="O224" s="72"/>
      <c r="P224" s="215">
        <f>O224*H224</f>
        <v>0</v>
      </c>
      <c r="Q224" s="215">
        <v>0.0003</v>
      </c>
      <c r="R224" s="215">
        <f>Q224*H224</f>
        <v>0.0037163999999999995</v>
      </c>
      <c r="S224" s="215">
        <v>0</v>
      </c>
      <c r="T224" s="216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17" t="s">
        <v>441</v>
      </c>
      <c r="AT224" s="217" t="s">
        <v>304</v>
      </c>
      <c r="AU224" s="217" t="s">
        <v>85</v>
      </c>
      <c r="AY224" s="18" t="s">
        <v>153</v>
      </c>
      <c r="BE224" s="218">
        <f>IF(N224="základní",J224,0)</f>
        <v>0</v>
      </c>
      <c r="BF224" s="218">
        <f>IF(N224="snížená",J224,0)</f>
        <v>0</v>
      </c>
      <c r="BG224" s="218">
        <f>IF(N224="zákl. přenesená",J224,0)</f>
        <v>0</v>
      </c>
      <c r="BH224" s="218">
        <f>IF(N224="sníž. přenesená",J224,0)</f>
        <v>0</v>
      </c>
      <c r="BI224" s="218">
        <f>IF(N224="nulová",J224,0)</f>
        <v>0</v>
      </c>
      <c r="BJ224" s="18" t="s">
        <v>83</v>
      </c>
      <c r="BK224" s="218">
        <f>ROUND(I224*H224,2)</f>
        <v>0</v>
      </c>
      <c r="BL224" s="18" t="s">
        <v>303</v>
      </c>
      <c r="BM224" s="217" t="s">
        <v>2005</v>
      </c>
    </row>
    <row r="225" spans="2:51" s="14" customFormat="1" ht="12">
      <c r="B225" s="230"/>
      <c r="C225" s="231"/>
      <c r="D225" s="221" t="s">
        <v>162</v>
      </c>
      <c r="E225" s="231"/>
      <c r="F225" s="233" t="s">
        <v>2201</v>
      </c>
      <c r="G225" s="231"/>
      <c r="H225" s="234">
        <v>12.388</v>
      </c>
      <c r="I225" s="235"/>
      <c r="J225" s="231"/>
      <c r="K225" s="231"/>
      <c r="L225" s="236"/>
      <c r="M225" s="237"/>
      <c r="N225" s="238"/>
      <c r="O225" s="238"/>
      <c r="P225" s="238"/>
      <c r="Q225" s="238"/>
      <c r="R225" s="238"/>
      <c r="S225" s="238"/>
      <c r="T225" s="239"/>
      <c r="AT225" s="240" t="s">
        <v>162</v>
      </c>
      <c r="AU225" s="240" t="s">
        <v>85</v>
      </c>
      <c r="AV225" s="14" t="s">
        <v>85</v>
      </c>
      <c r="AW225" s="14" t="s">
        <v>4</v>
      </c>
      <c r="AX225" s="14" t="s">
        <v>83</v>
      </c>
      <c r="AY225" s="240" t="s">
        <v>153</v>
      </c>
    </row>
    <row r="226" spans="1:65" s="2" customFormat="1" ht="44.25" customHeight="1">
      <c r="A226" s="35"/>
      <c r="B226" s="36"/>
      <c r="C226" s="205" t="s">
        <v>477</v>
      </c>
      <c r="D226" s="205" t="s">
        <v>156</v>
      </c>
      <c r="E226" s="206" t="s">
        <v>2007</v>
      </c>
      <c r="F226" s="207" t="s">
        <v>2008</v>
      </c>
      <c r="G226" s="208" t="s">
        <v>187</v>
      </c>
      <c r="H226" s="209">
        <v>10.323</v>
      </c>
      <c r="I226" s="210"/>
      <c r="J226" s="211">
        <f>ROUND(I226*H226,2)</f>
        <v>0</v>
      </c>
      <c r="K226" s="212"/>
      <c r="L226" s="40"/>
      <c r="M226" s="213" t="s">
        <v>1</v>
      </c>
      <c r="N226" s="214" t="s">
        <v>40</v>
      </c>
      <c r="O226" s="72"/>
      <c r="P226" s="215">
        <f>O226*H226</f>
        <v>0</v>
      </c>
      <c r="Q226" s="215">
        <v>0.0001</v>
      </c>
      <c r="R226" s="215">
        <f>Q226*H226</f>
        <v>0.0010323</v>
      </c>
      <c r="S226" s="215">
        <v>0</v>
      </c>
      <c r="T226" s="216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217" t="s">
        <v>303</v>
      </c>
      <c r="AT226" s="217" t="s">
        <v>156</v>
      </c>
      <c r="AU226" s="217" t="s">
        <v>85</v>
      </c>
      <c r="AY226" s="18" t="s">
        <v>153</v>
      </c>
      <c r="BE226" s="218">
        <f>IF(N226="základní",J226,0)</f>
        <v>0</v>
      </c>
      <c r="BF226" s="218">
        <f>IF(N226="snížená",J226,0)</f>
        <v>0</v>
      </c>
      <c r="BG226" s="218">
        <f>IF(N226="zákl. přenesená",J226,0)</f>
        <v>0</v>
      </c>
      <c r="BH226" s="218">
        <f>IF(N226="sníž. přenesená",J226,0)</f>
        <v>0</v>
      </c>
      <c r="BI226" s="218">
        <f>IF(N226="nulová",J226,0)</f>
        <v>0</v>
      </c>
      <c r="BJ226" s="18" t="s">
        <v>83</v>
      </c>
      <c r="BK226" s="218">
        <f>ROUND(I226*H226,2)</f>
        <v>0</v>
      </c>
      <c r="BL226" s="18" t="s">
        <v>303</v>
      </c>
      <c r="BM226" s="217" t="s">
        <v>2009</v>
      </c>
    </row>
    <row r="227" spans="2:51" s="14" customFormat="1" ht="12">
      <c r="B227" s="230"/>
      <c r="C227" s="231"/>
      <c r="D227" s="221" t="s">
        <v>162</v>
      </c>
      <c r="E227" s="232" t="s">
        <v>1</v>
      </c>
      <c r="F227" s="233" t="s">
        <v>2188</v>
      </c>
      <c r="G227" s="231"/>
      <c r="H227" s="234">
        <v>9.079</v>
      </c>
      <c r="I227" s="235"/>
      <c r="J227" s="231"/>
      <c r="K227" s="231"/>
      <c r="L227" s="236"/>
      <c r="M227" s="237"/>
      <c r="N227" s="238"/>
      <c r="O227" s="238"/>
      <c r="P227" s="238"/>
      <c r="Q227" s="238"/>
      <c r="R227" s="238"/>
      <c r="S227" s="238"/>
      <c r="T227" s="239"/>
      <c r="AT227" s="240" t="s">
        <v>162</v>
      </c>
      <c r="AU227" s="240" t="s">
        <v>85</v>
      </c>
      <c r="AV227" s="14" t="s">
        <v>85</v>
      </c>
      <c r="AW227" s="14" t="s">
        <v>31</v>
      </c>
      <c r="AX227" s="14" t="s">
        <v>75</v>
      </c>
      <c r="AY227" s="240" t="s">
        <v>153</v>
      </c>
    </row>
    <row r="228" spans="2:51" s="14" customFormat="1" ht="12">
      <c r="B228" s="230"/>
      <c r="C228" s="231"/>
      <c r="D228" s="221" t="s">
        <v>162</v>
      </c>
      <c r="E228" s="232" t="s">
        <v>1</v>
      </c>
      <c r="F228" s="233" t="s">
        <v>2202</v>
      </c>
      <c r="G228" s="231"/>
      <c r="H228" s="234">
        <v>1.244</v>
      </c>
      <c r="I228" s="235"/>
      <c r="J228" s="231"/>
      <c r="K228" s="231"/>
      <c r="L228" s="236"/>
      <c r="M228" s="237"/>
      <c r="N228" s="238"/>
      <c r="O228" s="238"/>
      <c r="P228" s="238"/>
      <c r="Q228" s="238"/>
      <c r="R228" s="238"/>
      <c r="S228" s="238"/>
      <c r="T228" s="239"/>
      <c r="AT228" s="240" t="s">
        <v>162</v>
      </c>
      <c r="AU228" s="240" t="s">
        <v>85</v>
      </c>
      <c r="AV228" s="14" t="s">
        <v>85</v>
      </c>
      <c r="AW228" s="14" t="s">
        <v>31</v>
      </c>
      <c r="AX228" s="14" t="s">
        <v>75</v>
      </c>
      <c r="AY228" s="240" t="s">
        <v>153</v>
      </c>
    </row>
    <row r="229" spans="2:51" s="15" customFormat="1" ht="12">
      <c r="B229" s="241"/>
      <c r="C229" s="242"/>
      <c r="D229" s="221" t="s">
        <v>162</v>
      </c>
      <c r="E229" s="243" t="s">
        <v>1</v>
      </c>
      <c r="F229" s="244" t="s">
        <v>169</v>
      </c>
      <c r="G229" s="242"/>
      <c r="H229" s="245">
        <v>10.323</v>
      </c>
      <c r="I229" s="246"/>
      <c r="J229" s="242"/>
      <c r="K229" s="242"/>
      <c r="L229" s="247"/>
      <c r="M229" s="248"/>
      <c r="N229" s="249"/>
      <c r="O229" s="249"/>
      <c r="P229" s="249"/>
      <c r="Q229" s="249"/>
      <c r="R229" s="249"/>
      <c r="S229" s="249"/>
      <c r="T229" s="250"/>
      <c r="AT229" s="251" t="s">
        <v>162</v>
      </c>
      <c r="AU229" s="251" t="s">
        <v>85</v>
      </c>
      <c r="AV229" s="15" t="s">
        <v>160</v>
      </c>
      <c r="AW229" s="15" t="s">
        <v>31</v>
      </c>
      <c r="AX229" s="15" t="s">
        <v>83</v>
      </c>
      <c r="AY229" s="251" t="s">
        <v>153</v>
      </c>
    </row>
    <row r="230" spans="1:65" s="2" customFormat="1" ht="21.75" customHeight="1">
      <c r="A230" s="35"/>
      <c r="B230" s="36"/>
      <c r="C230" s="263" t="s">
        <v>490</v>
      </c>
      <c r="D230" s="263" t="s">
        <v>304</v>
      </c>
      <c r="E230" s="264" t="s">
        <v>1393</v>
      </c>
      <c r="F230" s="265" t="s">
        <v>1394</v>
      </c>
      <c r="G230" s="266" t="s">
        <v>187</v>
      </c>
      <c r="H230" s="267">
        <v>12.904</v>
      </c>
      <c r="I230" s="268"/>
      <c r="J230" s="269">
        <f>ROUND(I230*H230,2)</f>
        <v>0</v>
      </c>
      <c r="K230" s="270"/>
      <c r="L230" s="271"/>
      <c r="M230" s="272" t="s">
        <v>1</v>
      </c>
      <c r="N230" s="273" t="s">
        <v>40</v>
      </c>
      <c r="O230" s="72"/>
      <c r="P230" s="215">
        <f>O230*H230</f>
        <v>0</v>
      </c>
      <c r="Q230" s="215">
        <v>0.0022</v>
      </c>
      <c r="R230" s="215">
        <f>Q230*H230</f>
        <v>0.028388800000000002</v>
      </c>
      <c r="S230" s="215">
        <v>0</v>
      </c>
      <c r="T230" s="216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217" t="s">
        <v>441</v>
      </c>
      <c r="AT230" s="217" t="s">
        <v>304</v>
      </c>
      <c r="AU230" s="217" t="s">
        <v>85</v>
      </c>
      <c r="AY230" s="18" t="s">
        <v>153</v>
      </c>
      <c r="BE230" s="218">
        <f>IF(N230="základní",J230,0)</f>
        <v>0</v>
      </c>
      <c r="BF230" s="218">
        <f>IF(N230="snížená",J230,0)</f>
        <v>0</v>
      </c>
      <c r="BG230" s="218">
        <f>IF(N230="zákl. přenesená",J230,0)</f>
        <v>0</v>
      </c>
      <c r="BH230" s="218">
        <f>IF(N230="sníž. přenesená",J230,0)</f>
        <v>0</v>
      </c>
      <c r="BI230" s="218">
        <f>IF(N230="nulová",J230,0)</f>
        <v>0</v>
      </c>
      <c r="BJ230" s="18" t="s">
        <v>83</v>
      </c>
      <c r="BK230" s="218">
        <f>ROUND(I230*H230,2)</f>
        <v>0</v>
      </c>
      <c r="BL230" s="18" t="s">
        <v>303</v>
      </c>
      <c r="BM230" s="217" t="s">
        <v>2011</v>
      </c>
    </row>
    <row r="231" spans="2:51" s="14" customFormat="1" ht="12">
      <c r="B231" s="230"/>
      <c r="C231" s="231"/>
      <c r="D231" s="221" t="s">
        <v>162</v>
      </c>
      <c r="E231" s="231"/>
      <c r="F231" s="233" t="s">
        <v>2203</v>
      </c>
      <c r="G231" s="231"/>
      <c r="H231" s="234">
        <v>12.904</v>
      </c>
      <c r="I231" s="235"/>
      <c r="J231" s="231"/>
      <c r="K231" s="231"/>
      <c r="L231" s="236"/>
      <c r="M231" s="237"/>
      <c r="N231" s="238"/>
      <c r="O231" s="238"/>
      <c r="P231" s="238"/>
      <c r="Q231" s="238"/>
      <c r="R231" s="238"/>
      <c r="S231" s="238"/>
      <c r="T231" s="239"/>
      <c r="AT231" s="240" t="s">
        <v>162</v>
      </c>
      <c r="AU231" s="240" t="s">
        <v>85</v>
      </c>
      <c r="AV231" s="14" t="s">
        <v>85</v>
      </c>
      <c r="AW231" s="14" t="s">
        <v>4</v>
      </c>
      <c r="AX231" s="14" t="s">
        <v>83</v>
      </c>
      <c r="AY231" s="240" t="s">
        <v>153</v>
      </c>
    </row>
    <row r="232" spans="1:65" s="2" customFormat="1" ht="21.75" customHeight="1">
      <c r="A232" s="35"/>
      <c r="B232" s="36"/>
      <c r="C232" s="205" t="s">
        <v>495</v>
      </c>
      <c r="D232" s="205" t="s">
        <v>156</v>
      </c>
      <c r="E232" s="206" t="s">
        <v>1396</v>
      </c>
      <c r="F232" s="207" t="s">
        <v>1397</v>
      </c>
      <c r="G232" s="208" t="s">
        <v>276</v>
      </c>
      <c r="H232" s="209">
        <v>2.34</v>
      </c>
      <c r="I232" s="210"/>
      <c r="J232" s="211">
        <f>ROUND(I232*H232,2)</f>
        <v>0</v>
      </c>
      <c r="K232" s="212"/>
      <c r="L232" s="40"/>
      <c r="M232" s="213" t="s">
        <v>1</v>
      </c>
      <c r="N232" s="214" t="s">
        <v>40</v>
      </c>
      <c r="O232" s="72"/>
      <c r="P232" s="215">
        <f>O232*H232</f>
        <v>0</v>
      </c>
      <c r="Q232" s="215">
        <v>2E-05</v>
      </c>
      <c r="R232" s="215">
        <f>Q232*H232</f>
        <v>4.68E-05</v>
      </c>
      <c r="S232" s="215">
        <v>0</v>
      </c>
      <c r="T232" s="216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17" t="s">
        <v>303</v>
      </c>
      <c r="AT232" s="217" t="s">
        <v>156</v>
      </c>
      <c r="AU232" s="217" t="s">
        <v>85</v>
      </c>
      <c r="AY232" s="18" t="s">
        <v>153</v>
      </c>
      <c r="BE232" s="218">
        <f>IF(N232="základní",J232,0)</f>
        <v>0</v>
      </c>
      <c r="BF232" s="218">
        <f>IF(N232="snížená",J232,0)</f>
        <v>0</v>
      </c>
      <c r="BG232" s="218">
        <f>IF(N232="zákl. přenesená",J232,0)</f>
        <v>0</v>
      </c>
      <c r="BH232" s="218">
        <f>IF(N232="sníž. přenesená",J232,0)</f>
        <v>0</v>
      </c>
      <c r="BI232" s="218">
        <f>IF(N232="nulová",J232,0)</f>
        <v>0</v>
      </c>
      <c r="BJ232" s="18" t="s">
        <v>83</v>
      </c>
      <c r="BK232" s="218">
        <f>ROUND(I232*H232,2)</f>
        <v>0</v>
      </c>
      <c r="BL232" s="18" t="s">
        <v>303</v>
      </c>
      <c r="BM232" s="217" t="s">
        <v>2204</v>
      </c>
    </row>
    <row r="233" spans="1:65" s="2" customFormat="1" ht="21.75" customHeight="1">
      <c r="A233" s="35"/>
      <c r="B233" s="36"/>
      <c r="C233" s="205" t="s">
        <v>501</v>
      </c>
      <c r="D233" s="205" t="s">
        <v>156</v>
      </c>
      <c r="E233" s="206" t="s">
        <v>2060</v>
      </c>
      <c r="F233" s="207" t="s">
        <v>2061</v>
      </c>
      <c r="G233" s="208" t="s">
        <v>736</v>
      </c>
      <c r="H233" s="274"/>
      <c r="I233" s="210"/>
      <c r="J233" s="211">
        <f>ROUND(I233*H233,2)</f>
        <v>0</v>
      </c>
      <c r="K233" s="212"/>
      <c r="L233" s="40"/>
      <c r="M233" s="213" t="s">
        <v>1</v>
      </c>
      <c r="N233" s="214" t="s">
        <v>40</v>
      </c>
      <c r="O233" s="72"/>
      <c r="P233" s="215">
        <f>O233*H233</f>
        <v>0</v>
      </c>
      <c r="Q233" s="215">
        <v>0</v>
      </c>
      <c r="R233" s="215">
        <f>Q233*H233</f>
        <v>0</v>
      </c>
      <c r="S233" s="215">
        <v>0</v>
      </c>
      <c r="T233" s="216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17" t="s">
        <v>303</v>
      </c>
      <c r="AT233" s="217" t="s">
        <v>156</v>
      </c>
      <c r="AU233" s="217" t="s">
        <v>85</v>
      </c>
      <c r="AY233" s="18" t="s">
        <v>153</v>
      </c>
      <c r="BE233" s="218">
        <f>IF(N233="základní",J233,0)</f>
        <v>0</v>
      </c>
      <c r="BF233" s="218">
        <f>IF(N233="snížená",J233,0)</f>
        <v>0</v>
      </c>
      <c r="BG233" s="218">
        <f>IF(N233="zákl. přenesená",J233,0)</f>
        <v>0</v>
      </c>
      <c r="BH233" s="218">
        <f>IF(N233="sníž. přenesená",J233,0)</f>
        <v>0</v>
      </c>
      <c r="BI233" s="218">
        <f>IF(N233="nulová",J233,0)</f>
        <v>0</v>
      </c>
      <c r="BJ233" s="18" t="s">
        <v>83</v>
      </c>
      <c r="BK233" s="218">
        <f>ROUND(I233*H233,2)</f>
        <v>0</v>
      </c>
      <c r="BL233" s="18" t="s">
        <v>303</v>
      </c>
      <c r="BM233" s="217" t="s">
        <v>2062</v>
      </c>
    </row>
    <row r="234" spans="2:63" s="12" customFormat="1" ht="22.9" customHeight="1">
      <c r="B234" s="189"/>
      <c r="C234" s="190"/>
      <c r="D234" s="191" t="s">
        <v>74</v>
      </c>
      <c r="E234" s="203" t="s">
        <v>767</v>
      </c>
      <c r="F234" s="203" t="s">
        <v>768</v>
      </c>
      <c r="G234" s="190"/>
      <c r="H234" s="190"/>
      <c r="I234" s="193"/>
      <c r="J234" s="204">
        <f>BK234</f>
        <v>0</v>
      </c>
      <c r="K234" s="190"/>
      <c r="L234" s="195"/>
      <c r="M234" s="196"/>
      <c r="N234" s="197"/>
      <c r="O234" s="197"/>
      <c r="P234" s="198">
        <f>SUM(P235:P240)</f>
        <v>0</v>
      </c>
      <c r="Q234" s="197"/>
      <c r="R234" s="198">
        <f>SUM(R235:R240)</f>
        <v>0.014714480000000002</v>
      </c>
      <c r="S234" s="197"/>
      <c r="T234" s="199">
        <f>SUM(T235:T240)</f>
        <v>0</v>
      </c>
      <c r="AR234" s="200" t="s">
        <v>85</v>
      </c>
      <c r="AT234" s="201" t="s">
        <v>74</v>
      </c>
      <c r="AU234" s="201" t="s">
        <v>83</v>
      </c>
      <c r="AY234" s="200" t="s">
        <v>153</v>
      </c>
      <c r="BK234" s="202">
        <f>SUM(BK235:BK240)</f>
        <v>0</v>
      </c>
    </row>
    <row r="235" spans="1:65" s="2" customFormat="1" ht="21.75" customHeight="1">
      <c r="A235" s="35"/>
      <c r="B235" s="36"/>
      <c r="C235" s="205" t="s">
        <v>506</v>
      </c>
      <c r="D235" s="205" t="s">
        <v>156</v>
      </c>
      <c r="E235" s="206" t="s">
        <v>2063</v>
      </c>
      <c r="F235" s="207" t="s">
        <v>2064</v>
      </c>
      <c r="G235" s="208" t="s">
        <v>187</v>
      </c>
      <c r="H235" s="209">
        <v>9.079</v>
      </c>
      <c r="I235" s="210"/>
      <c r="J235" s="211">
        <f>ROUND(I235*H235,2)</f>
        <v>0</v>
      </c>
      <c r="K235" s="212"/>
      <c r="L235" s="40"/>
      <c r="M235" s="213" t="s">
        <v>1</v>
      </c>
      <c r="N235" s="214" t="s">
        <v>40</v>
      </c>
      <c r="O235" s="72"/>
      <c r="P235" s="215">
        <f>O235*H235</f>
        <v>0</v>
      </c>
      <c r="Q235" s="215">
        <v>0.00012</v>
      </c>
      <c r="R235" s="215">
        <f>Q235*H235</f>
        <v>0.00108948</v>
      </c>
      <c r="S235" s="215">
        <v>0</v>
      </c>
      <c r="T235" s="216">
        <f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217" t="s">
        <v>303</v>
      </c>
      <c r="AT235" s="217" t="s">
        <v>156</v>
      </c>
      <c r="AU235" s="217" t="s">
        <v>85</v>
      </c>
      <c r="AY235" s="18" t="s">
        <v>153</v>
      </c>
      <c r="BE235" s="218">
        <f>IF(N235="základní",J235,0)</f>
        <v>0</v>
      </c>
      <c r="BF235" s="218">
        <f>IF(N235="snížená",J235,0)</f>
        <v>0</v>
      </c>
      <c r="BG235" s="218">
        <f>IF(N235="zákl. přenesená",J235,0)</f>
        <v>0</v>
      </c>
      <c r="BH235" s="218">
        <f>IF(N235="sníž. přenesená",J235,0)</f>
        <v>0</v>
      </c>
      <c r="BI235" s="218">
        <f>IF(N235="nulová",J235,0)</f>
        <v>0</v>
      </c>
      <c r="BJ235" s="18" t="s">
        <v>83</v>
      </c>
      <c r="BK235" s="218">
        <f>ROUND(I235*H235,2)</f>
        <v>0</v>
      </c>
      <c r="BL235" s="18" t="s">
        <v>303</v>
      </c>
      <c r="BM235" s="217" t="s">
        <v>2205</v>
      </c>
    </row>
    <row r="236" spans="2:51" s="14" customFormat="1" ht="12">
      <c r="B236" s="230"/>
      <c r="C236" s="231"/>
      <c r="D236" s="221" t="s">
        <v>162</v>
      </c>
      <c r="E236" s="232" t="s">
        <v>1</v>
      </c>
      <c r="F236" s="233" t="s">
        <v>2188</v>
      </c>
      <c r="G236" s="231"/>
      <c r="H236" s="234">
        <v>9.079</v>
      </c>
      <c r="I236" s="235"/>
      <c r="J236" s="231"/>
      <c r="K236" s="231"/>
      <c r="L236" s="236"/>
      <c r="M236" s="237"/>
      <c r="N236" s="238"/>
      <c r="O236" s="238"/>
      <c r="P236" s="238"/>
      <c r="Q236" s="238"/>
      <c r="R236" s="238"/>
      <c r="S236" s="238"/>
      <c r="T236" s="239"/>
      <c r="AT236" s="240" t="s">
        <v>162</v>
      </c>
      <c r="AU236" s="240" t="s">
        <v>85</v>
      </c>
      <c r="AV236" s="14" t="s">
        <v>85</v>
      </c>
      <c r="AW236" s="14" t="s">
        <v>31</v>
      </c>
      <c r="AX236" s="14" t="s">
        <v>83</v>
      </c>
      <c r="AY236" s="240" t="s">
        <v>153</v>
      </c>
    </row>
    <row r="237" spans="1:65" s="2" customFormat="1" ht="16.5" customHeight="1">
      <c r="A237" s="35"/>
      <c r="B237" s="36"/>
      <c r="C237" s="263" t="s">
        <v>511</v>
      </c>
      <c r="D237" s="263" t="s">
        <v>304</v>
      </c>
      <c r="E237" s="264" t="s">
        <v>1441</v>
      </c>
      <c r="F237" s="265" t="s">
        <v>1442</v>
      </c>
      <c r="G237" s="266" t="s">
        <v>159</v>
      </c>
      <c r="H237" s="267">
        <v>0.545</v>
      </c>
      <c r="I237" s="268"/>
      <c r="J237" s="269">
        <f>ROUND(I237*H237,2)</f>
        <v>0</v>
      </c>
      <c r="K237" s="270"/>
      <c r="L237" s="271"/>
      <c r="M237" s="272" t="s">
        <v>1</v>
      </c>
      <c r="N237" s="273" t="s">
        <v>40</v>
      </c>
      <c r="O237" s="72"/>
      <c r="P237" s="215">
        <f>O237*H237</f>
        <v>0</v>
      </c>
      <c r="Q237" s="215">
        <v>0.025</v>
      </c>
      <c r="R237" s="215">
        <f>Q237*H237</f>
        <v>0.013625000000000002</v>
      </c>
      <c r="S237" s="215">
        <v>0</v>
      </c>
      <c r="T237" s="216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217" t="s">
        <v>441</v>
      </c>
      <c r="AT237" s="217" t="s">
        <v>304</v>
      </c>
      <c r="AU237" s="217" t="s">
        <v>85</v>
      </c>
      <c r="AY237" s="18" t="s">
        <v>153</v>
      </c>
      <c r="BE237" s="218">
        <f>IF(N237="základní",J237,0)</f>
        <v>0</v>
      </c>
      <c r="BF237" s="218">
        <f>IF(N237="snížená",J237,0)</f>
        <v>0</v>
      </c>
      <c r="BG237" s="218">
        <f>IF(N237="zákl. přenesená",J237,0)</f>
        <v>0</v>
      </c>
      <c r="BH237" s="218">
        <f>IF(N237="sníž. přenesená",J237,0)</f>
        <v>0</v>
      </c>
      <c r="BI237" s="218">
        <f>IF(N237="nulová",J237,0)</f>
        <v>0</v>
      </c>
      <c r="BJ237" s="18" t="s">
        <v>83</v>
      </c>
      <c r="BK237" s="218">
        <f>ROUND(I237*H237,2)</f>
        <v>0</v>
      </c>
      <c r="BL237" s="18" t="s">
        <v>303</v>
      </c>
      <c r="BM237" s="217" t="s">
        <v>2206</v>
      </c>
    </row>
    <row r="238" spans="2:51" s="13" customFormat="1" ht="12">
      <c r="B238" s="219"/>
      <c r="C238" s="220"/>
      <c r="D238" s="221" t="s">
        <v>162</v>
      </c>
      <c r="E238" s="222" t="s">
        <v>1</v>
      </c>
      <c r="F238" s="223" t="s">
        <v>2207</v>
      </c>
      <c r="G238" s="220"/>
      <c r="H238" s="222" t="s">
        <v>1</v>
      </c>
      <c r="I238" s="224"/>
      <c r="J238" s="220"/>
      <c r="K238" s="220"/>
      <c r="L238" s="225"/>
      <c r="M238" s="226"/>
      <c r="N238" s="227"/>
      <c r="O238" s="227"/>
      <c r="P238" s="227"/>
      <c r="Q238" s="227"/>
      <c r="R238" s="227"/>
      <c r="S238" s="227"/>
      <c r="T238" s="228"/>
      <c r="AT238" s="229" t="s">
        <v>162</v>
      </c>
      <c r="AU238" s="229" t="s">
        <v>85</v>
      </c>
      <c r="AV238" s="13" t="s">
        <v>83</v>
      </c>
      <c r="AW238" s="13" t="s">
        <v>31</v>
      </c>
      <c r="AX238" s="13" t="s">
        <v>75</v>
      </c>
      <c r="AY238" s="229" t="s">
        <v>153</v>
      </c>
    </row>
    <row r="239" spans="2:51" s="14" customFormat="1" ht="12">
      <c r="B239" s="230"/>
      <c r="C239" s="231"/>
      <c r="D239" s="221" t="s">
        <v>162</v>
      </c>
      <c r="E239" s="232" t="s">
        <v>1</v>
      </c>
      <c r="F239" s="233" t="s">
        <v>2208</v>
      </c>
      <c r="G239" s="231"/>
      <c r="H239" s="234">
        <v>0.545</v>
      </c>
      <c r="I239" s="235"/>
      <c r="J239" s="231"/>
      <c r="K239" s="231"/>
      <c r="L239" s="236"/>
      <c r="M239" s="237"/>
      <c r="N239" s="238"/>
      <c r="O239" s="238"/>
      <c r="P239" s="238"/>
      <c r="Q239" s="238"/>
      <c r="R239" s="238"/>
      <c r="S239" s="238"/>
      <c r="T239" s="239"/>
      <c r="AT239" s="240" t="s">
        <v>162</v>
      </c>
      <c r="AU239" s="240" t="s">
        <v>85</v>
      </c>
      <c r="AV239" s="14" t="s">
        <v>85</v>
      </c>
      <c r="AW239" s="14" t="s">
        <v>31</v>
      </c>
      <c r="AX239" s="14" t="s">
        <v>83</v>
      </c>
      <c r="AY239" s="240" t="s">
        <v>153</v>
      </c>
    </row>
    <row r="240" spans="1:65" s="2" customFormat="1" ht="21.75" customHeight="1">
      <c r="A240" s="35"/>
      <c r="B240" s="36"/>
      <c r="C240" s="205" t="s">
        <v>519</v>
      </c>
      <c r="D240" s="205" t="s">
        <v>156</v>
      </c>
      <c r="E240" s="206" t="s">
        <v>1923</v>
      </c>
      <c r="F240" s="207" t="s">
        <v>1924</v>
      </c>
      <c r="G240" s="208" t="s">
        <v>736</v>
      </c>
      <c r="H240" s="274"/>
      <c r="I240" s="210"/>
      <c r="J240" s="211">
        <f>ROUND(I240*H240,2)</f>
        <v>0</v>
      </c>
      <c r="K240" s="212"/>
      <c r="L240" s="40"/>
      <c r="M240" s="213" t="s">
        <v>1</v>
      </c>
      <c r="N240" s="214" t="s">
        <v>40</v>
      </c>
      <c r="O240" s="72"/>
      <c r="P240" s="215">
        <f>O240*H240</f>
        <v>0</v>
      </c>
      <c r="Q240" s="215">
        <v>0</v>
      </c>
      <c r="R240" s="215">
        <f>Q240*H240</f>
        <v>0</v>
      </c>
      <c r="S240" s="215">
        <v>0</v>
      </c>
      <c r="T240" s="216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17" t="s">
        <v>303</v>
      </c>
      <c r="AT240" s="217" t="s">
        <v>156</v>
      </c>
      <c r="AU240" s="217" t="s">
        <v>85</v>
      </c>
      <c r="AY240" s="18" t="s">
        <v>153</v>
      </c>
      <c r="BE240" s="218">
        <f>IF(N240="základní",J240,0)</f>
        <v>0</v>
      </c>
      <c r="BF240" s="218">
        <f>IF(N240="snížená",J240,0)</f>
        <v>0</v>
      </c>
      <c r="BG240" s="218">
        <f>IF(N240="zákl. přenesená",J240,0)</f>
        <v>0</v>
      </c>
      <c r="BH240" s="218">
        <f>IF(N240="sníž. přenesená",J240,0)</f>
        <v>0</v>
      </c>
      <c r="BI240" s="218">
        <f>IF(N240="nulová",J240,0)</f>
        <v>0</v>
      </c>
      <c r="BJ240" s="18" t="s">
        <v>83</v>
      </c>
      <c r="BK240" s="218">
        <f>ROUND(I240*H240,2)</f>
        <v>0</v>
      </c>
      <c r="BL240" s="18" t="s">
        <v>303</v>
      </c>
      <c r="BM240" s="217" t="s">
        <v>2069</v>
      </c>
    </row>
    <row r="241" spans="2:63" s="12" customFormat="1" ht="22.9" customHeight="1">
      <c r="B241" s="189"/>
      <c r="C241" s="190"/>
      <c r="D241" s="191" t="s">
        <v>74</v>
      </c>
      <c r="E241" s="203" t="s">
        <v>794</v>
      </c>
      <c r="F241" s="203" t="s">
        <v>795</v>
      </c>
      <c r="G241" s="190"/>
      <c r="H241" s="190"/>
      <c r="I241" s="193"/>
      <c r="J241" s="204">
        <f>BK241</f>
        <v>0</v>
      </c>
      <c r="K241" s="190"/>
      <c r="L241" s="195"/>
      <c r="M241" s="196"/>
      <c r="N241" s="197"/>
      <c r="O241" s="197"/>
      <c r="P241" s="198">
        <f>SUM(P242:P269)</f>
        <v>0</v>
      </c>
      <c r="Q241" s="197"/>
      <c r="R241" s="198">
        <f>SUM(R242:R269)</f>
        <v>0.9032497300000001</v>
      </c>
      <c r="S241" s="197"/>
      <c r="T241" s="199">
        <f>SUM(T242:T269)</f>
        <v>0</v>
      </c>
      <c r="AR241" s="200" t="s">
        <v>85</v>
      </c>
      <c r="AT241" s="201" t="s">
        <v>74</v>
      </c>
      <c r="AU241" s="201" t="s">
        <v>83</v>
      </c>
      <c r="AY241" s="200" t="s">
        <v>153</v>
      </c>
      <c r="BK241" s="202">
        <f>SUM(BK242:BK269)</f>
        <v>0</v>
      </c>
    </row>
    <row r="242" spans="1:65" s="2" customFormat="1" ht="44.25" customHeight="1">
      <c r="A242" s="35"/>
      <c r="B242" s="36"/>
      <c r="C242" s="205" t="s">
        <v>526</v>
      </c>
      <c r="D242" s="205" t="s">
        <v>156</v>
      </c>
      <c r="E242" s="206" t="s">
        <v>797</v>
      </c>
      <c r="F242" s="207" t="s">
        <v>2209</v>
      </c>
      <c r="G242" s="208" t="s">
        <v>652</v>
      </c>
      <c r="H242" s="209">
        <v>5</v>
      </c>
      <c r="I242" s="210"/>
      <c r="J242" s="211">
        <f>ROUND(I242*H242,2)</f>
        <v>0</v>
      </c>
      <c r="K242" s="212"/>
      <c r="L242" s="40"/>
      <c r="M242" s="213" t="s">
        <v>1</v>
      </c>
      <c r="N242" s="214" t="s">
        <v>40</v>
      </c>
      <c r="O242" s="72"/>
      <c r="P242" s="215">
        <f>O242*H242</f>
        <v>0</v>
      </c>
      <c r="Q242" s="215">
        <v>0.00267</v>
      </c>
      <c r="R242" s="215">
        <f>Q242*H242</f>
        <v>0.01335</v>
      </c>
      <c r="S242" s="215">
        <v>0</v>
      </c>
      <c r="T242" s="216">
        <f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217" t="s">
        <v>303</v>
      </c>
      <c r="AT242" s="217" t="s">
        <v>156</v>
      </c>
      <c r="AU242" s="217" t="s">
        <v>85</v>
      </c>
      <c r="AY242" s="18" t="s">
        <v>153</v>
      </c>
      <c r="BE242" s="218">
        <f>IF(N242="základní",J242,0)</f>
        <v>0</v>
      </c>
      <c r="BF242" s="218">
        <f>IF(N242="snížená",J242,0)</f>
        <v>0</v>
      </c>
      <c r="BG242" s="218">
        <f>IF(N242="zákl. přenesená",J242,0)</f>
        <v>0</v>
      </c>
      <c r="BH242" s="218">
        <f>IF(N242="sníž. přenesená",J242,0)</f>
        <v>0</v>
      </c>
      <c r="BI242" s="218">
        <f>IF(N242="nulová",J242,0)</f>
        <v>0</v>
      </c>
      <c r="BJ242" s="18" t="s">
        <v>83</v>
      </c>
      <c r="BK242" s="218">
        <f>ROUND(I242*H242,2)</f>
        <v>0</v>
      </c>
      <c r="BL242" s="18" t="s">
        <v>303</v>
      </c>
      <c r="BM242" s="217" t="s">
        <v>2071</v>
      </c>
    </row>
    <row r="243" spans="1:65" s="2" customFormat="1" ht="44.25" customHeight="1">
      <c r="A243" s="35"/>
      <c r="B243" s="36"/>
      <c r="C243" s="205" t="s">
        <v>538</v>
      </c>
      <c r="D243" s="205" t="s">
        <v>156</v>
      </c>
      <c r="E243" s="206" t="s">
        <v>803</v>
      </c>
      <c r="F243" s="207" t="s">
        <v>2210</v>
      </c>
      <c r="G243" s="208" t="s">
        <v>652</v>
      </c>
      <c r="H243" s="209">
        <v>7</v>
      </c>
      <c r="I243" s="210"/>
      <c r="J243" s="211">
        <f>ROUND(I243*H243,2)</f>
        <v>0</v>
      </c>
      <c r="K243" s="212"/>
      <c r="L243" s="40"/>
      <c r="M243" s="213" t="s">
        <v>1</v>
      </c>
      <c r="N243" s="214" t="s">
        <v>40</v>
      </c>
      <c r="O243" s="72"/>
      <c r="P243" s="215">
        <f>O243*H243</f>
        <v>0</v>
      </c>
      <c r="Q243" s="215">
        <v>0.00267</v>
      </c>
      <c r="R243" s="215">
        <f>Q243*H243</f>
        <v>0.018690000000000002</v>
      </c>
      <c r="S243" s="215">
        <v>0</v>
      </c>
      <c r="T243" s="216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217" t="s">
        <v>303</v>
      </c>
      <c r="AT243" s="217" t="s">
        <v>156</v>
      </c>
      <c r="AU243" s="217" t="s">
        <v>85</v>
      </c>
      <c r="AY243" s="18" t="s">
        <v>153</v>
      </c>
      <c r="BE243" s="218">
        <f>IF(N243="základní",J243,0)</f>
        <v>0</v>
      </c>
      <c r="BF243" s="218">
        <f>IF(N243="snížená",J243,0)</f>
        <v>0</v>
      </c>
      <c r="BG243" s="218">
        <f>IF(N243="zákl. přenesená",J243,0)</f>
        <v>0</v>
      </c>
      <c r="BH243" s="218">
        <f>IF(N243="sníž. přenesená",J243,0)</f>
        <v>0</v>
      </c>
      <c r="BI243" s="218">
        <f>IF(N243="nulová",J243,0)</f>
        <v>0</v>
      </c>
      <c r="BJ243" s="18" t="s">
        <v>83</v>
      </c>
      <c r="BK243" s="218">
        <f>ROUND(I243*H243,2)</f>
        <v>0</v>
      </c>
      <c r="BL243" s="18" t="s">
        <v>303</v>
      </c>
      <c r="BM243" s="217" t="s">
        <v>2073</v>
      </c>
    </row>
    <row r="244" spans="1:65" s="2" customFormat="1" ht="21.75" customHeight="1">
      <c r="A244" s="35"/>
      <c r="B244" s="36"/>
      <c r="C244" s="205" t="s">
        <v>553</v>
      </c>
      <c r="D244" s="205" t="s">
        <v>156</v>
      </c>
      <c r="E244" s="206" t="s">
        <v>810</v>
      </c>
      <c r="F244" s="207" t="s">
        <v>811</v>
      </c>
      <c r="G244" s="208" t="s">
        <v>187</v>
      </c>
      <c r="H244" s="209">
        <v>17.572</v>
      </c>
      <c r="I244" s="210"/>
      <c r="J244" s="211">
        <f>ROUND(I244*H244,2)</f>
        <v>0</v>
      </c>
      <c r="K244" s="212"/>
      <c r="L244" s="40"/>
      <c r="M244" s="213" t="s">
        <v>1</v>
      </c>
      <c r="N244" s="214" t="s">
        <v>40</v>
      </c>
      <c r="O244" s="72"/>
      <c r="P244" s="215">
        <f>O244*H244</f>
        <v>0</v>
      </c>
      <c r="Q244" s="215">
        <v>0</v>
      </c>
      <c r="R244" s="215">
        <f>Q244*H244</f>
        <v>0</v>
      </c>
      <c r="S244" s="215">
        <v>0</v>
      </c>
      <c r="T244" s="216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217" t="s">
        <v>303</v>
      </c>
      <c r="AT244" s="217" t="s">
        <v>156</v>
      </c>
      <c r="AU244" s="217" t="s">
        <v>85</v>
      </c>
      <c r="AY244" s="18" t="s">
        <v>153</v>
      </c>
      <c r="BE244" s="218">
        <f>IF(N244="základní",J244,0)</f>
        <v>0</v>
      </c>
      <c r="BF244" s="218">
        <f>IF(N244="snížená",J244,0)</f>
        <v>0</v>
      </c>
      <c r="BG244" s="218">
        <f>IF(N244="zákl. přenesená",J244,0)</f>
        <v>0</v>
      </c>
      <c r="BH244" s="218">
        <f>IF(N244="sníž. přenesená",J244,0)</f>
        <v>0</v>
      </c>
      <c r="BI244" s="218">
        <f>IF(N244="nulová",J244,0)</f>
        <v>0</v>
      </c>
      <c r="BJ244" s="18" t="s">
        <v>83</v>
      </c>
      <c r="BK244" s="218">
        <f>ROUND(I244*H244,2)</f>
        <v>0</v>
      </c>
      <c r="BL244" s="18" t="s">
        <v>303</v>
      </c>
      <c r="BM244" s="217" t="s">
        <v>2074</v>
      </c>
    </row>
    <row r="245" spans="2:51" s="14" customFormat="1" ht="12">
      <c r="B245" s="230"/>
      <c r="C245" s="231"/>
      <c r="D245" s="221" t="s">
        <v>162</v>
      </c>
      <c r="E245" s="232" t="s">
        <v>1</v>
      </c>
      <c r="F245" s="233" t="s">
        <v>2211</v>
      </c>
      <c r="G245" s="231"/>
      <c r="H245" s="234">
        <v>17.572</v>
      </c>
      <c r="I245" s="235"/>
      <c r="J245" s="231"/>
      <c r="K245" s="231"/>
      <c r="L245" s="236"/>
      <c r="M245" s="237"/>
      <c r="N245" s="238"/>
      <c r="O245" s="238"/>
      <c r="P245" s="238"/>
      <c r="Q245" s="238"/>
      <c r="R245" s="238"/>
      <c r="S245" s="238"/>
      <c r="T245" s="239"/>
      <c r="AT245" s="240" t="s">
        <v>162</v>
      </c>
      <c r="AU245" s="240" t="s">
        <v>85</v>
      </c>
      <c r="AV245" s="14" t="s">
        <v>85</v>
      </c>
      <c r="AW245" s="14" t="s">
        <v>31</v>
      </c>
      <c r="AX245" s="14" t="s">
        <v>83</v>
      </c>
      <c r="AY245" s="240" t="s">
        <v>153</v>
      </c>
    </row>
    <row r="246" spans="1:65" s="2" customFormat="1" ht="16.5" customHeight="1">
      <c r="A246" s="35"/>
      <c r="B246" s="36"/>
      <c r="C246" s="263" t="s">
        <v>558</v>
      </c>
      <c r="D246" s="263" t="s">
        <v>304</v>
      </c>
      <c r="E246" s="264" t="s">
        <v>816</v>
      </c>
      <c r="F246" s="265" t="s">
        <v>817</v>
      </c>
      <c r="G246" s="266" t="s">
        <v>276</v>
      </c>
      <c r="H246" s="267">
        <v>160.08</v>
      </c>
      <c r="I246" s="268"/>
      <c r="J246" s="269">
        <f>ROUND(I246*H246,2)</f>
        <v>0</v>
      </c>
      <c r="K246" s="270"/>
      <c r="L246" s="271"/>
      <c r="M246" s="272" t="s">
        <v>1</v>
      </c>
      <c r="N246" s="273" t="s">
        <v>40</v>
      </c>
      <c r="O246" s="72"/>
      <c r="P246" s="215">
        <f>O246*H246</f>
        <v>0</v>
      </c>
      <c r="Q246" s="215">
        <v>0.0016</v>
      </c>
      <c r="R246" s="215">
        <f>Q246*H246</f>
        <v>0.256128</v>
      </c>
      <c r="S246" s="215">
        <v>0</v>
      </c>
      <c r="T246" s="216">
        <f>S246*H246</f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217" t="s">
        <v>441</v>
      </c>
      <c r="AT246" s="217" t="s">
        <v>304</v>
      </c>
      <c r="AU246" s="217" t="s">
        <v>85</v>
      </c>
      <c r="AY246" s="18" t="s">
        <v>153</v>
      </c>
      <c r="BE246" s="218">
        <f>IF(N246="základní",J246,0)</f>
        <v>0</v>
      </c>
      <c r="BF246" s="218">
        <f>IF(N246="snížená",J246,0)</f>
        <v>0</v>
      </c>
      <c r="BG246" s="218">
        <f>IF(N246="zákl. přenesená",J246,0)</f>
        <v>0</v>
      </c>
      <c r="BH246" s="218">
        <f>IF(N246="sníž. přenesená",J246,0)</f>
        <v>0</v>
      </c>
      <c r="BI246" s="218">
        <f>IF(N246="nulová",J246,0)</f>
        <v>0</v>
      </c>
      <c r="BJ246" s="18" t="s">
        <v>83</v>
      </c>
      <c r="BK246" s="218">
        <f>ROUND(I246*H246,2)</f>
        <v>0</v>
      </c>
      <c r="BL246" s="18" t="s">
        <v>303</v>
      </c>
      <c r="BM246" s="217" t="s">
        <v>2076</v>
      </c>
    </row>
    <row r="247" spans="2:51" s="14" customFormat="1" ht="12">
      <c r="B247" s="230"/>
      <c r="C247" s="231"/>
      <c r="D247" s="221" t="s">
        <v>162</v>
      </c>
      <c r="E247" s="232" t="s">
        <v>1</v>
      </c>
      <c r="F247" s="233" t="s">
        <v>2212</v>
      </c>
      <c r="G247" s="231"/>
      <c r="H247" s="234">
        <v>160.08</v>
      </c>
      <c r="I247" s="235"/>
      <c r="J247" s="231"/>
      <c r="K247" s="231"/>
      <c r="L247" s="236"/>
      <c r="M247" s="237"/>
      <c r="N247" s="238"/>
      <c r="O247" s="238"/>
      <c r="P247" s="238"/>
      <c r="Q247" s="238"/>
      <c r="R247" s="238"/>
      <c r="S247" s="238"/>
      <c r="T247" s="239"/>
      <c r="AT247" s="240" t="s">
        <v>162</v>
      </c>
      <c r="AU247" s="240" t="s">
        <v>85</v>
      </c>
      <c r="AV247" s="14" t="s">
        <v>85</v>
      </c>
      <c r="AW247" s="14" t="s">
        <v>31</v>
      </c>
      <c r="AX247" s="14" t="s">
        <v>83</v>
      </c>
      <c r="AY247" s="240" t="s">
        <v>153</v>
      </c>
    </row>
    <row r="248" spans="1:65" s="2" customFormat="1" ht="21.75" customHeight="1">
      <c r="A248" s="35"/>
      <c r="B248" s="36"/>
      <c r="C248" s="205" t="s">
        <v>562</v>
      </c>
      <c r="D248" s="205" t="s">
        <v>156</v>
      </c>
      <c r="E248" s="206" t="s">
        <v>2213</v>
      </c>
      <c r="F248" s="207" t="s">
        <v>2214</v>
      </c>
      <c r="G248" s="208" t="s">
        <v>187</v>
      </c>
      <c r="H248" s="209">
        <v>4.259</v>
      </c>
      <c r="I248" s="210"/>
      <c r="J248" s="211">
        <f>ROUND(I248*H248,2)</f>
        <v>0</v>
      </c>
      <c r="K248" s="212"/>
      <c r="L248" s="40"/>
      <c r="M248" s="213" t="s">
        <v>1</v>
      </c>
      <c r="N248" s="214" t="s">
        <v>40</v>
      </c>
      <c r="O248" s="72"/>
      <c r="P248" s="215">
        <f>O248*H248</f>
        <v>0</v>
      </c>
      <c r="Q248" s="215">
        <v>0.01423</v>
      </c>
      <c r="R248" s="215">
        <f>Q248*H248</f>
        <v>0.060605570000000004</v>
      </c>
      <c r="S248" s="215">
        <v>0</v>
      </c>
      <c r="T248" s="216">
        <f>S248*H248</f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217" t="s">
        <v>303</v>
      </c>
      <c r="AT248" s="217" t="s">
        <v>156</v>
      </c>
      <c r="AU248" s="217" t="s">
        <v>85</v>
      </c>
      <c r="AY248" s="18" t="s">
        <v>153</v>
      </c>
      <c r="BE248" s="218">
        <f>IF(N248="základní",J248,0)</f>
        <v>0</v>
      </c>
      <c r="BF248" s="218">
        <f>IF(N248="snížená",J248,0)</f>
        <v>0</v>
      </c>
      <c r="BG248" s="218">
        <f>IF(N248="zákl. přenesená",J248,0)</f>
        <v>0</v>
      </c>
      <c r="BH248" s="218">
        <f>IF(N248="sníž. přenesená",J248,0)</f>
        <v>0</v>
      </c>
      <c r="BI248" s="218">
        <f>IF(N248="nulová",J248,0)</f>
        <v>0</v>
      </c>
      <c r="BJ248" s="18" t="s">
        <v>83</v>
      </c>
      <c r="BK248" s="218">
        <f>ROUND(I248*H248,2)</f>
        <v>0</v>
      </c>
      <c r="BL248" s="18" t="s">
        <v>303</v>
      </c>
      <c r="BM248" s="217" t="s">
        <v>2215</v>
      </c>
    </row>
    <row r="249" spans="2:51" s="13" customFormat="1" ht="12">
      <c r="B249" s="219"/>
      <c r="C249" s="220"/>
      <c r="D249" s="221" t="s">
        <v>162</v>
      </c>
      <c r="E249" s="222" t="s">
        <v>1</v>
      </c>
      <c r="F249" s="223" t="s">
        <v>2216</v>
      </c>
      <c r="G249" s="220"/>
      <c r="H249" s="222" t="s">
        <v>1</v>
      </c>
      <c r="I249" s="224"/>
      <c r="J249" s="220"/>
      <c r="K249" s="220"/>
      <c r="L249" s="225"/>
      <c r="M249" s="226"/>
      <c r="N249" s="227"/>
      <c r="O249" s="227"/>
      <c r="P249" s="227"/>
      <c r="Q249" s="227"/>
      <c r="R249" s="227"/>
      <c r="S249" s="227"/>
      <c r="T249" s="228"/>
      <c r="AT249" s="229" t="s">
        <v>162</v>
      </c>
      <c r="AU249" s="229" t="s">
        <v>85</v>
      </c>
      <c r="AV249" s="13" t="s">
        <v>83</v>
      </c>
      <c r="AW249" s="13" t="s">
        <v>31</v>
      </c>
      <c r="AX249" s="13" t="s">
        <v>75</v>
      </c>
      <c r="AY249" s="229" t="s">
        <v>153</v>
      </c>
    </row>
    <row r="250" spans="2:51" s="14" customFormat="1" ht="12">
      <c r="B250" s="230"/>
      <c r="C250" s="231"/>
      <c r="D250" s="221" t="s">
        <v>162</v>
      </c>
      <c r="E250" s="232" t="s">
        <v>1</v>
      </c>
      <c r="F250" s="233" t="s">
        <v>2217</v>
      </c>
      <c r="G250" s="231"/>
      <c r="H250" s="234">
        <v>4.259</v>
      </c>
      <c r="I250" s="235"/>
      <c r="J250" s="231"/>
      <c r="K250" s="231"/>
      <c r="L250" s="236"/>
      <c r="M250" s="237"/>
      <c r="N250" s="238"/>
      <c r="O250" s="238"/>
      <c r="P250" s="238"/>
      <c r="Q250" s="238"/>
      <c r="R250" s="238"/>
      <c r="S250" s="238"/>
      <c r="T250" s="239"/>
      <c r="AT250" s="240" t="s">
        <v>162</v>
      </c>
      <c r="AU250" s="240" t="s">
        <v>85</v>
      </c>
      <c r="AV250" s="14" t="s">
        <v>85</v>
      </c>
      <c r="AW250" s="14" t="s">
        <v>31</v>
      </c>
      <c r="AX250" s="14" t="s">
        <v>83</v>
      </c>
      <c r="AY250" s="240" t="s">
        <v>153</v>
      </c>
    </row>
    <row r="251" spans="1:65" s="2" customFormat="1" ht="21.75" customHeight="1">
      <c r="A251" s="35"/>
      <c r="B251" s="36"/>
      <c r="C251" s="205" t="s">
        <v>566</v>
      </c>
      <c r="D251" s="205" t="s">
        <v>156</v>
      </c>
      <c r="E251" s="206" t="s">
        <v>2218</v>
      </c>
      <c r="F251" s="207" t="s">
        <v>2219</v>
      </c>
      <c r="G251" s="208" t="s">
        <v>187</v>
      </c>
      <c r="H251" s="209">
        <v>2.339</v>
      </c>
      <c r="I251" s="210"/>
      <c r="J251" s="211">
        <f>ROUND(I251*H251,2)</f>
        <v>0</v>
      </c>
      <c r="K251" s="212"/>
      <c r="L251" s="40"/>
      <c r="M251" s="213" t="s">
        <v>1</v>
      </c>
      <c r="N251" s="214" t="s">
        <v>40</v>
      </c>
      <c r="O251" s="72"/>
      <c r="P251" s="215">
        <f>O251*H251</f>
        <v>0</v>
      </c>
      <c r="Q251" s="215">
        <v>0.01346</v>
      </c>
      <c r="R251" s="215">
        <f>Q251*H251</f>
        <v>0.03148294</v>
      </c>
      <c r="S251" s="215">
        <v>0</v>
      </c>
      <c r="T251" s="216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217" t="s">
        <v>303</v>
      </c>
      <c r="AT251" s="217" t="s">
        <v>156</v>
      </c>
      <c r="AU251" s="217" t="s">
        <v>85</v>
      </c>
      <c r="AY251" s="18" t="s">
        <v>153</v>
      </c>
      <c r="BE251" s="218">
        <f>IF(N251="základní",J251,0)</f>
        <v>0</v>
      </c>
      <c r="BF251" s="218">
        <f>IF(N251="snížená",J251,0)</f>
        <v>0</v>
      </c>
      <c r="BG251" s="218">
        <f>IF(N251="zákl. přenesená",J251,0)</f>
        <v>0</v>
      </c>
      <c r="BH251" s="218">
        <f>IF(N251="sníž. přenesená",J251,0)</f>
        <v>0</v>
      </c>
      <c r="BI251" s="218">
        <f>IF(N251="nulová",J251,0)</f>
        <v>0</v>
      </c>
      <c r="BJ251" s="18" t="s">
        <v>83</v>
      </c>
      <c r="BK251" s="218">
        <f>ROUND(I251*H251,2)</f>
        <v>0</v>
      </c>
      <c r="BL251" s="18" t="s">
        <v>303</v>
      </c>
      <c r="BM251" s="217" t="s">
        <v>2220</v>
      </c>
    </row>
    <row r="252" spans="2:51" s="13" customFormat="1" ht="12">
      <c r="B252" s="219"/>
      <c r="C252" s="220"/>
      <c r="D252" s="221" t="s">
        <v>162</v>
      </c>
      <c r="E252" s="222" t="s">
        <v>1</v>
      </c>
      <c r="F252" s="223" t="s">
        <v>2221</v>
      </c>
      <c r="G252" s="220"/>
      <c r="H252" s="222" t="s">
        <v>1</v>
      </c>
      <c r="I252" s="224"/>
      <c r="J252" s="220"/>
      <c r="K252" s="220"/>
      <c r="L252" s="225"/>
      <c r="M252" s="226"/>
      <c r="N252" s="227"/>
      <c r="O252" s="227"/>
      <c r="P252" s="227"/>
      <c r="Q252" s="227"/>
      <c r="R252" s="227"/>
      <c r="S252" s="227"/>
      <c r="T252" s="228"/>
      <c r="AT252" s="229" t="s">
        <v>162</v>
      </c>
      <c r="AU252" s="229" t="s">
        <v>85</v>
      </c>
      <c r="AV252" s="13" t="s">
        <v>83</v>
      </c>
      <c r="AW252" s="13" t="s">
        <v>31</v>
      </c>
      <c r="AX252" s="13" t="s">
        <v>75</v>
      </c>
      <c r="AY252" s="229" t="s">
        <v>153</v>
      </c>
    </row>
    <row r="253" spans="2:51" s="14" customFormat="1" ht="12">
      <c r="B253" s="230"/>
      <c r="C253" s="231"/>
      <c r="D253" s="221" t="s">
        <v>162</v>
      </c>
      <c r="E253" s="232" t="s">
        <v>1</v>
      </c>
      <c r="F253" s="233" t="s">
        <v>2222</v>
      </c>
      <c r="G253" s="231"/>
      <c r="H253" s="234">
        <v>2.339</v>
      </c>
      <c r="I253" s="235"/>
      <c r="J253" s="231"/>
      <c r="K253" s="231"/>
      <c r="L253" s="236"/>
      <c r="M253" s="237"/>
      <c r="N253" s="238"/>
      <c r="O253" s="238"/>
      <c r="P253" s="238"/>
      <c r="Q253" s="238"/>
      <c r="R253" s="238"/>
      <c r="S253" s="238"/>
      <c r="T253" s="239"/>
      <c r="AT253" s="240" t="s">
        <v>162</v>
      </c>
      <c r="AU253" s="240" t="s">
        <v>85</v>
      </c>
      <c r="AV253" s="14" t="s">
        <v>85</v>
      </c>
      <c r="AW253" s="14" t="s">
        <v>31</v>
      </c>
      <c r="AX253" s="14" t="s">
        <v>83</v>
      </c>
      <c r="AY253" s="240" t="s">
        <v>153</v>
      </c>
    </row>
    <row r="254" spans="1:65" s="2" customFormat="1" ht="21.75" customHeight="1">
      <c r="A254" s="35"/>
      <c r="B254" s="36"/>
      <c r="C254" s="205" t="s">
        <v>570</v>
      </c>
      <c r="D254" s="205" t="s">
        <v>156</v>
      </c>
      <c r="E254" s="206" t="s">
        <v>2223</v>
      </c>
      <c r="F254" s="207" t="s">
        <v>2224</v>
      </c>
      <c r="G254" s="208" t="s">
        <v>276</v>
      </c>
      <c r="H254" s="209">
        <v>4.34</v>
      </c>
      <c r="I254" s="210"/>
      <c r="J254" s="211">
        <f>ROUND(I254*H254,2)</f>
        <v>0</v>
      </c>
      <c r="K254" s="212"/>
      <c r="L254" s="40"/>
      <c r="M254" s="213" t="s">
        <v>1</v>
      </c>
      <c r="N254" s="214" t="s">
        <v>40</v>
      </c>
      <c r="O254" s="72"/>
      <c r="P254" s="215">
        <f>O254*H254</f>
        <v>0</v>
      </c>
      <c r="Q254" s="215">
        <v>0</v>
      </c>
      <c r="R254" s="215">
        <f>Q254*H254</f>
        <v>0</v>
      </c>
      <c r="S254" s="215">
        <v>0</v>
      </c>
      <c r="T254" s="216">
        <f>S254*H254</f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217" t="s">
        <v>303</v>
      </c>
      <c r="AT254" s="217" t="s">
        <v>156</v>
      </c>
      <c r="AU254" s="217" t="s">
        <v>85</v>
      </c>
      <c r="AY254" s="18" t="s">
        <v>153</v>
      </c>
      <c r="BE254" s="218">
        <f>IF(N254="základní",J254,0)</f>
        <v>0</v>
      </c>
      <c r="BF254" s="218">
        <f>IF(N254="snížená",J254,0)</f>
        <v>0</v>
      </c>
      <c r="BG254" s="218">
        <f>IF(N254="zákl. přenesená",J254,0)</f>
        <v>0</v>
      </c>
      <c r="BH254" s="218">
        <f>IF(N254="sníž. přenesená",J254,0)</f>
        <v>0</v>
      </c>
      <c r="BI254" s="218">
        <f>IF(N254="nulová",J254,0)</f>
        <v>0</v>
      </c>
      <c r="BJ254" s="18" t="s">
        <v>83</v>
      </c>
      <c r="BK254" s="218">
        <f>ROUND(I254*H254,2)</f>
        <v>0</v>
      </c>
      <c r="BL254" s="18" t="s">
        <v>303</v>
      </c>
      <c r="BM254" s="217" t="s">
        <v>2225</v>
      </c>
    </row>
    <row r="255" spans="2:51" s="14" customFormat="1" ht="12">
      <c r="B255" s="230"/>
      <c r="C255" s="231"/>
      <c r="D255" s="221" t="s">
        <v>162</v>
      </c>
      <c r="E255" s="232" t="s">
        <v>1</v>
      </c>
      <c r="F255" s="233" t="s">
        <v>2226</v>
      </c>
      <c r="G255" s="231"/>
      <c r="H255" s="234">
        <v>4.34</v>
      </c>
      <c r="I255" s="235"/>
      <c r="J255" s="231"/>
      <c r="K255" s="231"/>
      <c r="L255" s="236"/>
      <c r="M255" s="237"/>
      <c r="N255" s="238"/>
      <c r="O255" s="238"/>
      <c r="P255" s="238"/>
      <c r="Q255" s="238"/>
      <c r="R255" s="238"/>
      <c r="S255" s="238"/>
      <c r="T255" s="239"/>
      <c r="AT255" s="240" t="s">
        <v>162</v>
      </c>
      <c r="AU255" s="240" t="s">
        <v>85</v>
      </c>
      <c r="AV255" s="14" t="s">
        <v>85</v>
      </c>
      <c r="AW255" s="14" t="s">
        <v>31</v>
      </c>
      <c r="AX255" s="14" t="s">
        <v>83</v>
      </c>
      <c r="AY255" s="240" t="s">
        <v>153</v>
      </c>
    </row>
    <row r="256" spans="1:65" s="2" customFormat="1" ht="21.75" customHeight="1">
      <c r="A256" s="35"/>
      <c r="B256" s="36"/>
      <c r="C256" s="205" t="s">
        <v>574</v>
      </c>
      <c r="D256" s="205" t="s">
        <v>156</v>
      </c>
      <c r="E256" s="206" t="s">
        <v>826</v>
      </c>
      <c r="F256" s="207" t="s">
        <v>827</v>
      </c>
      <c r="G256" s="208" t="s">
        <v>276</v>
      </c>
      <c r="H256" s="209">
        <v>28.78</v>
      </c>
      <c r="I256" s="210"/>
      <c r="J256" s="211">
        <f>ROUND(I256*H256,2)</f>
        <v>0</v>
      </c>
      <c r="K256" s="212"/>
      <c r="L256" s="40"/>
      <c r="M256" s="213" t="s">
        <v>1</v>
      </c>
      <c r="N256" s="214" t="s">
        <v>40</v>
      </c>
      <c r="O256" s="72"/>
      <c r="P256" s="215">
        <f>O256*H256</f>
        <v>0</v>
      </c>
      <c r="Q256" s="215">
        <v>0</v>
      </c>
      <c r="R256" s="215">
        <f>Q256*H256</f>
        <v>0</v>
      </c>
      <c r="S256" s="215">
        <v>0</v>
      </c>
      <c r="T256" s="216">
        <f>S256*H256</f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217" t="s">
        <v>303</v>
      </c>
      <c r="AT256" s="217" t="s">
        <v>156</v>
      </c>
      <c r="AU256" s="217" t="s">
        <v>85</v>
      </c>
      <c r="AY256" s="18" t="s">
        <v>153</v>
      </c>
      <c r="BE256" s="218">
        <f>IF(N256="základní",J256,0)</f>
        <v>0</v>
      </c>
      <c r="BF256" s="218">
        <f>IF(N256="snížená",J256,0)</f>
        <v>0</v>
      </c>
      <c r="BG256" s="218">
        <f>IF(N256="zákl. přenesená",J256,0)</f>
        <v>0</v>
      </c>
      <c r="BH256" s="218">
        <f>IF(N256="sníž. přenesená",J256,0)</f>
        <v>0</v>
      </c>
      <c r="BI256" s="218">
        <f>IF(N256="nulová",J256,0)</f>
        <v>0</v>
      </c>
      <c r="BJ256" s="18" t="s">
        <v>83</v>
      </c>
      <c r="BK256" s="218">
        <f>ROUND(I256*H256,2)</f>
        <v>0</v>
      </c>
      <c r="BL256" s="18" t="s">
        <v>303</v>
      </c>
      <c r="BM256" s="217" t="s">
        <v>2091</v>
      </c>
    </row>
    <row r="257" spans="2:51" s="14" customFormat="1" ht="12">
      <c r="B257" s="230"/>
      <c r="C257" s="231"/>
      <c r="D257" s="221" t="s">
        <v>162</v>
      </c>
      <c r="E257" s="232" t="s">
        <v>1</v>
      </c>
      <c r="F257" s="233" t="s">
        <v>2227</v>
      </c>
      <c r="G257" s="231"/>
      <c r="H257" s="234">
        <v>9.68</v>
      </c>
      <c r="I257" s="235"/>
      <c r="J257" s="231"/>
      <c r="K257" s="231"/>
      <c r="L257" s="236"/>
      <c r="M257" s="237"/>
      <c r="N257" s="238"/>
      <c r="O257" s="238"/>
      <c r="P257" s="238"/>
      <c r="Q257" s="238"/>
      <c r="R257" s="238"/>
      <c r="S257" s="238"/>
      <c r="T257" s="239"/>
      <c r="AT257" s="240" t="s">
        <v>162</v>
      </c>
      <c r="AU257" s="240" t="s">
        <v>85</v>
      </c>
      <c r="AV257" s="14" t="s">
        <v>85</v>
      </c>
      <c r="AW257" s="14" t="s">
        <v>31</v>
      </c>
      <c r="AX257" s="14" t="s">
        <v>75</v>
      </c>
      <c r="AY257" s="240" t="s">
        <v>153</v>
      </c>
    </row>
    <row r="258" spans="2:51" s="14" customFormat="1" ht="12">
      <c r="B258" s="230"/>
      <c r="C258" s="231"/>
      <c r="D258" s="221" t="s">
        <v>162</v>
      </c>
      <c r="E258" s="232" t="s">
        <v>1</v>
      </c>
      <c r="F258" s="233" t="s">
        <v>2228</v>
      </c>
      <c r="G258" s="231"/>
      <c r="H258" s="234">
        <v>19.1</v>
      </c>
      <c r="I258" s="235"/>
      <c r="J258" s="231"/>
      <c r="K258" s="231"/>
      <c r="L258" s="236"/>
      <c r="M258" s="237"/>
      <c r="N258" s="238"/>
      <c r="O258" s="238"/>
      <c r="P258" s="238"/>
      <c r="Q258" s="238"/>
      <c r="R258" s="238"/>
      <c r="S258" s="238"/>
      <c r="T258" s="239"/>
      <c r="AT258" s="240" t="s">
        <v>162</v>
      </c>
      <c r="AU258" s="240" t="s">
        <v>85</v>
      </c>
      <c r="AV258" s="14" t="s">
        <v>85</v>
      </c>
      <c r="AW258" s="14" t="s">
        <v>31</v>
      </c>
      <c r="AX258" s="14" t="s">
        <v>75</v>
      </c>
      <c r="AY258" s="240" t="s">
        <v>153</v>
      </c>
    </row>
    <row r="259" spans="2:51" s="15" customFormat="1" ht="12">
      <c r="B259" s="241"/>
      <c r="C259" s="242"/>
      <c r="D259" s="221" t="s">
        <v>162</v>
      </c>
      <c r="E259" s="243" t="s">
        <v>1</v>
      </c>
      <c r="F259" s="244" t="s">
        <v>169</v>
      </c>
      <c r="G259" s="242"/>
      <c r="H259" s="245">
        <v>28.78</v>
      </c>
      <c r="I259" s="246"/>
      <c r="J259" s="242"/>
      <c r="K259" s="242"/>
      <c r="L259" s="247"/>
      <c r="M259" s="248"/>
      <c r="N259" s="249"/>
      <c r="O259" s="249"/>
      <c r="P259" s="249"/>
      <c r="Q259" s="249"/>
      <c r="R259" s="249"/>
      <c r="S259" s="249"/>
      <c r="T259" s="250"/>
      <c r="AT259" s="251" t="s">
        <v>162</v>
      </c>
      <c r="AU259" s="251" t="s">
        <v>85</v>
      </c>
      <c r="AV259" s="15" t="s">
        <v>160</v>
      </c>
      <c r="AW259" s="15" t="s">
        <v>31</v>
      </c>
      <c r="AX259" s="15" t="s">
        <v>83</v>
      </c>
      <c r="AY259" s="251" t="s">
        <v>153</v>
      </c>
    </row>
    <row r="260" spans="1:65" s="2" customFormat="1" ht="21.75" customHeight="1">
      <c r="A260" s="35"/>
      <c r="B260" s="36"/>
      <c r="C260" s="205" t="s">
        <v>586</v>
      </c>
      <c r="D260" s="205" t="s">
        <v>156</v>
      </c>
      <c r="E260" s="206" t="s">
        <v>2094</v>
      </c>
      <c r="F260" s="207" t="s">
        <v>2095</v>
      </c>
      <c r="G260" s="208" t="s">
        <v>276</v>
      </c>
      <c r="H260" s="209">
        <v>16.69</v>
      </c>
      <c r="I260" s="210"/>
      <c r="J260" s="211">
        <f>ROUND(I260*H260,2)</f>
        <v>0</v>
      </c>
      <c r="K260" s="212"/>
      <c r="L260" s="40"/>
      <c r="M260" s="213" t="s">
        <v>1</v>
      </c>
      <c r="N260" s="214" t="s">
        <v>40</v>
      </c>
      <c r="O260" s="72"/>
      <c r="P260" s="215">
        <f>O260*H260</f>
        <v>0</v>
      </c>
      <c r="Q260" s="215">
        <v>0</v>
      </c>
      <c r="R260" s="215">
        <f>Q260*H260</f>
        <v>0</v>
      </c>
      <c r="S260" s="215">
        <v>0</v>
      </c>
      <c r="T260" s="216">
        <f>S260*H260</f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217" t="s">
        <v>303</v>
      </c>
      <c r="AT260" s="217" t="s">
        <v>156</v>
      </c>
      <c r="AU260" s="217" t="s">
        <v>85</v>
      </c>
      <c r="AY260" s="18" t="s">
        <v>153</v>
      </c>
      <c r="BE260" s="218">
        <f>IF(N260="základní",J260,0)</f>
        <v>0</v>
      </c>
      <c r="BF260" s="218">
        <f>IF(N260="snížená",J260,0)</f>
        <v>0</v>
      </c>
      <c r="BG260" s="218">
        <f>IF(N260="zákl. přenesená",J260,0)</f>
        <v>0</v>
      </c>
      <c r="BH260" s="218">
        <f>IF(N260="sníž. přenesená",J260,0)</f>
        <v>0</v>
      </c>
      <c r="BI260" s="218">
        <f>IF(N260="nulová",J260,0)</f>
        <v>0</v>
      </c>
      <c r="BJ260" s="18" t="s">
        <v>83</v>
      </c>
      <c r="BK260" s="218">
        <f>ROUND(I260*H260,2)</f>
        <v>0</v>
      </c>
      <c r="BL260" s="18" t="s">
        <v>303</v>
      </c>
      <c r="BM260" s="217" t="s">
        <v>2096</v>
      </c>
    </row>
    <row r="261" spans="2:51" s="14" customFormat="1" ht="12">
      <c r="B261" s="230"/>
      <c r="C261" s="231"/>
      <c r="D261" s="221" t="s">
        <v>162</v>
      </c>
      <c r="E261" s="232" t="s">
        <v>1</v>
      </c>
      <c r="F261" s="233" t="s">
        <v>2229</v>
      </c>
      <c r="G261" s="231"/>
      <c r="H261" s="234">
        <v>16.69</v>
      </c>
      <c r="I261" s="235"/>
      <c r="J261" s="231"/>
      <c r="K261" s="231"/>
      <c r="L261" s="236"/>
      <c r="M261" s="237"/>
      <c r="N261" s="238"/>
      <c r="O261" s="238"/>
      <c r="P261" s="238"/>
      <c r="Q261" s="238"/>
      <c r="R261" s="238"/>
      <c r="S261" s="238"/>
      <c r="T261" s="239"/>
      <c r="AT261" s="240" t="s">
        <v>162</v>
      </c>
      <c r="AU261" s="240" t="s">
        <v>85</v>
      </c>
      <c r="AV261" s="14" t="s">
        <v>85</v>
      </c>
      <c r="AW261" s="14" t="s">
        <v>31</v>
      </c>
      <c r="AX261" s="14" t="s">
        <v>83</v>
      </c>
      <c r="AY261" s="240" t="s">
        <v>153</v>
      </c>
    </row>
    <row r="262" spans="1:65" s="2" customFormat="1" ht="16.5" customHeight="1">
      <c r="A262" s="35"/>
      <c r="B262" s="36"/>
      <c r="C262" s="263" t="s">
        <v>591</v>
      </c>
      <c r="D262" s="263" t="s">
        <v>304</v>
      </c>
      <c r="E262" s="264" t="s">
        <v>835</v>
      </c>
      <c r="F262" s="265" t="s">
        <v>836</v>
      </c>
      <c r="G262" s="266" t="s">
        <v>159</v>
      </c>
      <c r="H262" s="267">
        <v>1.126</v>
      </c>
      <c r="I262" s="268"/>
      <c r="J262" s="269">
        <f>ROUND(I262*H262,2)</f>
        <v>0</v>
      </c>
      <c r="K262" s="270"/>
      <c r="L262" s="271"/>
      <c r="M262" s="272" t="s">
        <v>1</v>
      </c>
      <c r="N262" s="273" t="s">
        <v>40</v>
      </c>
      <c r="O262" s="72"/>
      <c r="P262" s="215">
        <f>O262*H262</f>
        <v>0</v>
      </c>
      <c r="Q262" s="215">
        <v>0.44</v>
      </c>
      <c r="R262" s="215">
        <f>Q262*H262</f>
        <v>0.49543999999999994</v>
      </c>
      <c r="S262" s="215">
        <v>0</v>
      </c>
      <c r="T262" s="216">
        <f>S262*H262</f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217" t="s">
        <v>441</v>
      </c>
      <c r="AT262" s="217" t="s">
        <v>304</v>
      </c>
      <c r="AU262" s="217" t="s">
        <v>85</v>
      </c>
      <c r="AY262" s="18" t="s">
        <v>153</v>
      </c>
      <c r="BE262" s="218">
        <f>IF(N262="základní",J262,0)</f>
        <v>0</v>
      </c>
      <c r="BF262" s="218">
        <f>IF(N262="snížená",J262,0)</f>
        <v>0</v>
      </c>
      <c r="BG262" s="218">
        <f>IF(N262="zákl. přenesená",J262,0)</f>
        <v>0</v>
      </c>
      <c r="BH262" s="218">
        <f>IF(N262="sníž. přenesená",J262,0)</f>
        <v>0</v>
      </c>
      <c r="BI262" s="218">
        <f>IF(N262="nulová",J262,0)</f>
        <v>0</v>
      </c>
      <c r="BJ262" s="18" t="s">
        <v>83</v>
      </c>
      <c r="BK262" s="218">
        <f>ROUND(I262*H262,2)</f>
        <v>0</v>
      </c>
      <c r="BL262" s="18" t="s">
        <v>303</v>
      </c>
      <c r="BM262" s="217" t="s">
        <v>2098</v>
      </c>
    </row>
    <row r="263" spans="2:51" s="14" customFormat="1" ht="12">
      <c r="B263" s="230"/>
      <c r="C263" s="231"/>
      <c r="D263" s="221" t="s">
        <v>162</v>
      </c>
      <c r="E263" s="232" t="s">
        <v>1</v>
      </c>
      <c r="F263" s="233" t="s">
        <v>2230</v>
      </c>
      <c r="G263" s="231"/>
      <c r="H263" s="234">
        <v>0.054</v>
      </c>
      <c r="I263" s="235"/>
      <c r="J263" s="231"/>
      <c r="K263" s="231"/>
      <c r="L263" s="236"/>
      <c r="M263" s="237"/>
      <c r="N263" s="238"/>
      <c r="O263" s="238"/>
      <c r="P263" s="238"/>
      <c r="Q263" s="238"/>
      <c r="R263" s="238"/>
      <c r="S263" s="238"/>
      <c r="T263" s="239"/>
      <c r="AT263" s="240" t="s">
        <v>162</v>
      </c>
      <c r="AU263" s="240" t="s">
        <v>85</v>
      </c>
      <c r="AV263" s="14" t="s">
        <v>85</v>
      </c>
      <c r="AW263" s="14" t="s">
        <v>31</v>
      </c>
      <c r="AX263" s="14" t="s">
        <v>75</v>
      </c>
      <c r="AY263" s="240" t="s">
        <v>153</v>
      </c>
    </row>
    <row r="264" spans="2:51" s="14" customFormat="1" ht="12">
      <c r="B264" s="230"/>
      <c r="C264" s="231"/>
      <c r="D264" s="221" t="s">
        <v>162</v>
      </c>
      <c r="E264" s="232" t="s">
        <v>1</v>
      </c>
      <c r="F264" s="233" t="s">
        <v>2231</v>
      </c>
      <c r="G264" s="231"/>
      <c r="H264" s="234">
        <v>0.237</v>
      </c>
      <c r="I264" s="235"/>
      <c r="J264" s="231"/>
      <c r="K264" s="231"/>
      <c r="L264" s="236"/>
      <c r="M264" s="237"/>
      <c r="N264" s="238"/>
      <c r="O264" s="238"/>
      <c r="P264" s="238"/>
      <c r="Q264" s="238"/>
      <c r="R264" s="238"/>
      <c r="S264" s="238"/>
      <c r="T264" s="239"/>
      <c r="AT264" s="240" t="s">
        <v>162</v>
      </c>
      <c r="AU264" s="240" t="s">
        <v>85</v>
      </c>
      <c r="AV264" s="14" t="s">
        <v>85</v>
      </c>
      <c r="AW264" s="14" t="s">
        <v>31</v>
      </c>
      <c r="AX264" s="14" t="s">
        <v>75</v>
      </c>
      <c r="AY264" s="240" t="s">
        <v>153</v>
      </c>
    </row>
    <row r="265" spans="2:51" s="14" customFormat="1" ht="12">
      <c r="B265" s="230"/>
      <c r="C265" s="231"/>
      <c r="D265" s="221" t="s">
        <v>162</v>
      </c>
      <c r="E265" s="232" t="s">
        <v>1</v>
      </c>
      <c r="F265" s="233" t="s">
        <v>2232</v>
      </c>
      <c r="G265" s="231"/>
      <c r="H265" s="234">
        <v>0.334</v>
      </c>
      <c r="I265" s="235"/>
      <c r="J265" s="231"/>
      <c r="K265" s="231"/>
      <c r="L265" s="236"/>
      <c r="M265" s="237"/>
      <c r="N265" s="238"/>
      <c r="O265" s="238"/>
      <c r="P265" s="238"/>
      <c r="Q265" s="238"/>
      <c r="R265" s="238"/>
      <c r="S265" s="238"/>
      <c r="T265" s="239"/>
      <c r="AT265" s="240" t="s">
        <v>162</v>
      </c>
      <c r="AU265" s="240" t="s">
        <v>85</v>
      </c>
      <c r="AV265" s="14" t="s">
        <v>85</v>
      </c>
      <c r="AW265" s="14" t="s">
        <v>31</v>
      </c>
      <c r="AX265" s="14" t="s">
        <v>75</v>
      </c>
      <c r="AY265" s="240" t="s">
        <v>153</v>
      </c>
    </row>
    <row r="266" spans="2:51" s="14" customFormat="1" ht="12">
      <c r="B266" s="230"/>
      <c r="C266" s="231"/>
      <c r="D266" s="221" t="s">
        <v>162</v>
      </c>
      <c r="E266" s="232" t="s">
        <v>1</v>
      </c>
      <c r="F266" s="233" t="s">
        <v>2233</v>
      </c>
      <c r="G266" s="231"/>
      <c r="H266" s="234">
        <v>0.501</v>
      </c>
      <c r="I266" s="235"/>
      <c r="J266" s="231"/>
      <c r="K266" s="231"/>
      <c r="L266" s="236"/>
      <c r="M266" s="237"/>
      <c r="N266" s="238"/>
      <c r="O266" s="238"/>
      <c r="P266" s="238"/>
      <c r="Q266" s="238"/>
      <c r="R266" s="238"/>
      <c r="S266" s="238"/>
      <c r="T266" s="239"/>
      <c r="AT266" s="240" t="s">
        <v>162</v>
      </c>
      <c r="AU266" s="240" t="s">
        <v>85</v>
      </c>
      <c r="AV266" s="14" t="s">
        <v>85</v>
      </c>
      <c r="AW266" s="14" t="s">
        <v>31</v>
      </c>
      <c r="AX266" s="14" t="s">
        <v>75</v>
      </c>
      <c r="AY266" s="240" t="s">
        <v>153</v>
      </c>
    </row>
    <row r="267" spans="2:51" s="15" customFormat="1" ht="12">
      <c r="B267" s="241"/>
      <c r="C267" s="242"/>
      <c r="D267" s="221" t="s">
        <v>162</v>
      </c>
      <c r="E267" s="243" t="s">
        <v>1</v>
      </c>
      <c r="F267" s="244" t="s">
        <v>169</v>
      </c>
      <c r="G267" s="242"/>
      <c r="H267" s="245">
        <v>1.126</v>
      </c>
      <c r="I267" s="246"/>
      <c r="J267" s="242"/>
      <c r="K267" s="242"/>
      <c r="L267" s="247"/>
      <c r="M267" s="248"/>
      <c r="N267" s="249"/>
      <c r="O267" s="249"/>
      <c r="P267" s="249"/>
      <c r="Q267" s="249"/>
      <c r="R267" s="249"/>
      <c r="S267" s="249"/>
      <c r="T267" s="250"/>
      <c r="AT267" s="251" t="s">
        <v>162</v>
      </c>
      <c r="AU267" s="251" t="s">
        <v>85</v>
      </c>
      <c r="AV267" s="15" t="s">
        <v>160</v>
      </c>
      <c r="AW267" s="15" t="s">
        <v>31</v>
      </c>
      <c r="AX267" s="15" t="s">
        <v>83</v>
      </c>
      <c r="AY267" s="251" t="s">
        <v>153</v>
      </c>
    </row>
    <row r="268" spans="1:65" s="2" customFormat="1" ht="21.75" customHeight="1">
      <c r="A268" s="35"/>
      <c r="B268" s="36"/>
      <c r="C268" s="205" t="s">
        <v>597</v>
      </c>
      <c r="D268" s="205" t="s">
        <v>156</v>
      </c>
      <c r="E268" s="206" t="s">
        <v>839</v>
      </c>
      <c r="F268" s="207" t="s">
        <v>840</v>
      </c>
      <c r="G268" s="208" t="s">
        <v>159</v>
      </c>
      <c r="H268" s="209">
        <v>1.126</v>
      </c>
      <c r="I268" s="210"/>
      <c r="J268" s="211">
        <f>ROUND(I268*H268,2)</f>
        <v>0</v>
      </c>
      <c r="K268" s="212"/>
      <c r="L268" s="40"/>
      <c r="M268" s="213" t="s">
        <v>1</v>
      </c>
      <c r="N268" s="214" t="s">
        <v>40</v>
      </c>
      <c r="O268" s="72"/>
      <c r="P268" s="215">
        <f>O268*H268</f>
        <v>0</v>
      </c>
      <c r="Q268" s="215">
        <v>0.02447</v>
      </c>
      <c r="R268" s="215">
        <f>Q268*H268</f>
        <v>0.027553219999999996</v>
      </c>
      <c r="S268" s="215">
        <v>0</v>
      </c>
      <c r="T268" s="216">
        <f>S268*H268</f>
        <v>0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217" t="s">
        <v>303</v>
      </c>
      <c r="AT268" s="217" t="s">
        <v>156</v>
      </c>
      <c r="AU268" s="217" t="s">
        <v>85</v>
      </c>
      <c r="AY268" s="18" t="s">
        <v>153</v>
      </c>
      <c r="BE268" s="218">
        <f>IF(N268="základní",J268,0)</f>
        <v>0</v>
      </c>
      <c r="BF268" s="218">
        <f>IF(N268="snížená",J268,0)</f>
        <v>0</v>
      </c>
      <c r="BG268" s="218">
        <f>IF(N268="zákl. přenesená",J268,0)</f>
        <v>0</v>
      </c>
      <c r="BH268" s="218">
        <f>IF(N268="sníž. přenesená",J268,0)</f>
        <v>0</v>
      </c>
      <c r="BI268" s="218">
        <f>IF(N268="nulová",J268,0)</f>
        <v>0</v>
      </c>
      <c r="BJ268" s="18" t="s">
        <v>83</v>
      </c>
      <c r="BK268" s="218">
        <f>ROUND(I268*H268,2)</f>
        <v>0</v>
      </c>
      <c r="BL268" s="18" t="s">
        <v>303</v>
      </c>
      <c r="BM268" s="217" t="s">
        <v>2102</v>
      </c>
    </row>
    <row r="269" spans="1:65" s="2" customFormat="1" ht="21.75" customHeight="1">
      <c r="A269" s="35"/>
      <c r="B269" s="36"/>
      <c r="C269" s="205" t="s">
        <v>601</v>
      </c>
      <c r="D269" s="205" t="s">
        <v>156</v>
      </c>
      <c r="E269" s="206" t="s">
        <v>2103</v>
      </c>
      <c r="F269" s="207" t="s">
        <v>2104</v>
      </c>
      <c r="G269" s="208" t="s">
        <v>736</v>
      </c>
      <c r="H269" s="274"/>
      <c r="I269" s="210"/>
      <c r="J269" s="211">
        <f>ROUND(I269*H269,2)</f>
        <v>0</v>
      </c>
      <c r="K269" s="212"/>
      <c r="L269" s="40"/>
      <c r="M269" s="213" t="s">
        <v>1</v>
      </c>
      <c r="N269" s="214" t="s">
        <v>40</v>
      </c>
      <c r="O269" s="72"/>
      <c r="P269" s="215">
        <f>O269*H269</f>
        <v>0</v>
      </c>
      <c r="Q269" s="215">
        <v>0</v>
      </c>
      <c r="R269" s="215">
        <f>Q269*H269</f>
        <v>0</v>
      </c>
      <c r="S269" s="215">
        <v>0</v>
      </c>
      <c r="T269" s="216">
        <f>S269*H269</f>
        <v>0</v>
      </c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R269" s="217" t="s">
        <v>303</v>
      </c>
      <c r="AT269" s="217" t="s">
        <v>156</v>
      </c>
      <c r="AU269" s="217" t="s">
        <v>85</v>
      </c>
      <c r="AY269" s="18" t="s">
        <v>153</v>
      </c>
      <c r="BE269" s="218">
        <f>IF(N269="základní",J269,0)</f>
        <v>0</v>
      </c>
      <c r="BF269" s="218">
        <f>IF(N269="snížená",J269,0)</f>
        <v>0</v>
      </c>
      <c r="BG269" s="218">
        <f>IF(N269="zákl. přenesená",J269,0)</f>
        <v>0</v>
      </c>
      <c r="BH269" s="218">
        <f>IF(N269="sníž. přenesená",J269,0)</f>
        <v>0</v>
      </c>
      <c r="BI269" s="218">
        <f>IF(N269="nulová",J269,0)</f>
        <v>0</v>
      </c>
      <c r="BJ269" s="18" t="s">
        <v>83</v>
      </c>
      <c r="BK269" s="218">
        <f>ROUND(I269*H269,2)</f>
        <v>0</v>
      </c>
      <c r="BL269" s="18" t="s">
        <v>303</v>
      </c>
      <c r="BM269" s="217" t="s">
        <v>2105</v>
      </c>
    </row>
    <row r="270" spans="2:63" s="12" customFormat="1" ht="22.9" customHeight="1">
      <c r="B270" s="189"/>
      <c r="C270" s="190"/>
      <c r="D270" s="191" t="s">
        <v>74</v>
      </c>
      <c r="E270" s="203" t="s">
        <v>845</v>
      </c>
      <c r="F270" s="203" t="s">
        <v>846</v>
      </c>
      <c r="G270" s="190"/>
      <c r="H270" s="190"/>
      <c r="I270" s="193"/>
      <c r="J270" s="204">
        <f>BK270</f>
        <v>0</v>
      </c>
      <c r="K270" s="190"/>
      <c r="L270" s="195"/>
      <c r="M270" s="196"/>
      <c r="N270" s="197"/>
      <c r="O270" s="197"/>
      <c r="P270" s="198">
        <f>SUM(P271:P278)</f>
        <v>0</v>
      </c>
      <c r="Q270" s="197"/>
      <c r="R270" s="198">
        <f>SUM(R271:R278)</f>
        <v>0.0273116</v>
      </c>
      <c r="S270" s="197"/>
      <c r="T270" s="199">
        <f>SUM(T271:T278)</f>
        <v>0.016966400000000003</v>
      </c>
      <c r="AR270" s="200" t="s">
        <v>85</v>
      </c>
      <c r="AT270" s="201" t="s">
        <v>74</v>
      </c>
      <c r="AU270" s="201" t="s">
        <v>83</v>
      </c>
      <c r="AY270" s="200" t="s">
        <v>153</v>
      </c>
      <c r="BK270" s="202">
        <f>SUM(BK271:BK278)</f>
        <v>0</v>
      </c>
    </row>
    <row r="271" spans="1:65" s="2" customFormat="1" ht="21.75" customHeight="1">
      <c r="A271" s="35"/>
      <c r="B271" s="36"/>
      <c r="C271" s="205" t="s">
        <v>609</v>
      </c>
      <c r="D271" s="205" t="s">
        <v>156</v>
      </c>
      <c r="E271" s="206" t="s">
        <v>1497</v>
      </c>
      <c r="F271" s="207" t="s">
        <v>1498</v>
      </c>
      <c r="G271" s="208" t="s">
        <v>276</v>
      </c>
      <c r="H271" s="209">
        <v>4.82</v>
      </c>
      <c r="I271" s="210"/>
      <c r="J271" s="211">
        <f>ROUND(I271*H271,2)</f>
        <v>0</v>
      </c>
      <c r="K271" s="212"/>
      <c r="L271" s="40"/>
      <c r="M271" s="213" t="s">
        <v>1</v>
      </c>
      <c r="N271" s="214" t="s">
        <v>40</v>
      </c>
      <c r="O271" s="72"/>
      <c r="P271" s="215">
        <f>O271*H271</f>
        <v>0</v>
      </c>
      <c r="Q271" s="215">
        <v>0</v>
      </c>
      <c r="R271" s="215">
        <f>Q271*H271</f>
        <v>0</v>
      </c>
      <c r="S271" s="215">
        <v>0.00177</v>
      </c>
      <c r="T271" s="216">
        <f>S271*H271</f>
        <v>0.008531400000000001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217" t="s">
        <v>303</v>
      </c>
      <c r="AT271" s="217" t="s">
        <v>156</v>
      </c>
      <c r="AU271" s="217" t="s">
        <v>85</v>
      </c>
      <c r="AY271" s="18" t="s">
        <v>153</v>
      </c>
      <c r="BE271" s="218">
        <f>IF(N271="základní",J271,0)</f>
        <v>0</v>
      </c>
      <c r="BF271" s="218">
        <f>IF(N271="snížená",J271,0)</f>
        <v>0</v>
      </c>
      <c r="BG271" s="218">
        <f>IF(N271="zákl. přenesená",J271,0)</f>
        <v>0</v>
      </c>
      <c r="BH271" s="218">
        <f>IF(N271="sníž. přenesená",J271,0)</f>
        <v>0</v>
      </c>
      <c r="BI271" s="218">
        <f>IF(N271="nulová",J271,0)</f>
        <v>0</v>
      </c>
      <c r="BJ271" s="18" t="s">
        <v>83</v>
      </c>
      <c r="BK271" s="218">
        <f>ROUND(I271*H271,2)</f>
        <v>0</v>
      </c>
      <c r="BL271" s="18" t="s">
        <v>303</v>
      </c>
      <c r="BM271" s="217" t="s">
        <v>2234</v>
      </c>
    </row>
    <row r="272" spans="2:51" s="14" customFormat="1" ht="12">
      <c r="B272" s="230"/>
      <c r="C272" s="231"/>
      <c r="D272" s="221" t="s">
        <v>162</v>
      </c>
      <c r="E272" s="232" t="s">
        <v>1</v>
      </c>
      <c r="F272" s="233" t="s">
        <v>2235</v>
      </c>
      <c r="G272" s="231"/>
      <c r="H272" s="234">
        <v>4.82</v>
      </c>
      <c r="I272" s="235"/>
      <c r="J272" s="231"/>
      <c r="K272" s="231"/>
      <c r="L272" s="236"/>
      <c r="M272" s="237"/>
      <c r="N272" s="238"/>
      <c r="O272" s="238"/>
      <c r="P272" s="238"/>
      <c r="Q272" s="238"/>
      <c r="R272" s="238"/>
      <c r="S272" s="238"/>
      <c r="T272" s="239"/>
      <c r="AT272" s="240" t="s">
        <v>162</v>
      </c>
      <c r="AU272" s="240" t="s">
        <v>85</v>
      </c>
      <c r="AV272" s="14" t="s">
        <v>85</v>
      </c>
      <c r="AW272" s="14" t="s">
        <v>31</v>
      </c>
      <c r="AX272" s="14" t="s">
        <v>83</v>
      </c>
      <c r="AY272" s="240" t="s">
        <v>153</v>
      </c>
    </row>
    <row r="273" spans="1:65" s="2" customFormat="1" ht="16.5" customHeight="1">
      <c r="A273" s="35"/>
      <c r="B273" s="36"/>
      <c r="C273" s="205" t="s">
        <v>617</v>
      </c>
      <c r="D273" s="205" t="s">
        <v>156</v>
      </c>
      <c r="E273" s="206" t="s">
        <v>1506</v>
      </c>
      <c r="F273" s="207" t="s">
        <v>1507</v>
      </c>
      <c r="G273" s="208" t="s">
        <v>276</v>
      </c>
      <c r="H273" s="209">
        <v>4.82</v>
      </c>
      <c r="I273" s="210"/>
      <c r="J273" s="211">
        <f>ROUND(I273*H273,2)</f>
        <v>0</v>
      </c>
      <c r="K273" s="212"/>
      <c r="L273" s="40"/>
      <c r="M273" s="213" t="s">
        <v>1</v>
      </c>
      <c r="N273" s="214" t="s">
        <v>40</v>
      </c>
      <c r="O273" s="72"/>
      <c r="P273" s="215">
        <f>O273*H273</f>
        <v>0</v>
      </c>
      <c r="Q273" s="215">
        <v>0</v>
      </c>
      <c r="R273" s="215">
        <f>Q273*H273</f>
        <v>0</v>
      </c>
      <c r="S273" s="215">
        <v>0.00175</v>
      </c>
      <c r="T273" s="216">
        <f>S273*H273</f>
        <v>0.008435000000000002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217" t="s">
        <v>303</v>
      </c>
      <c r="AT273" s="217" t="s">
        <v>156</v>
      </c>
      <c r="AU273" s="217" t="s">
        <v>85</v>
      </c>
      <c r="AY273" s="18" t="s">
        <v>153</v>
      </c>
      <c r="BE273" s="218">
        <f>IF(N273="základní",J273,0)</f>
        <v>0</v>
      </c>
      <c r="BF273" s="218">
        <f>IF(N273="snížená",J273,0)</f>
        <v>0</v>
      </c>
      <c r="BG273" s="218">
        <f>IF(N273="zákl. přenesená",J273,0)</f>
        <v>0</v>
      </c>
      <c r="BH273" s="218">
        <f>IF(N273="sníž. přenesená",J273,0)</f>
        <v>0</v>
      </c>
      <c r="BI273" s="218">
        <f>IF(N273="nulová",J273,0)</f>
        <v>0</v>
      </c>
      <c r="BJ273" s="18" t="s">
        <v>83</v>
      </c>
      <c r="BK273" s="218">
        <f>ROUND(I273*H273,2)</f>
        <v>0</v>
      </c>
      <c r="BL273" s="18" t="s">
        <v>303</v>
      </c>
      <c r="BM273" s="217" t="s">
        <v>2108</v>
      </c>
    </row>
    <row r="274" spans="2:51" s="14" customFormat="1" ht="12">
      <c r="B274" s="230"/>
      <c r="C274" s="231"/>
      <c r="D274" s="221" t="s">
        <v>162</v>
      </c>
      <c r="E274" s="232" t="s">
        <v>1</v>
      </c>
      <c r="F274" s="233" t="s">
        <v>2235</v>
      </c>
      <c r="G274" s="231"/>
      <c r="H274" s="234">
        <v>4.82</v>
      </c>
      <c r="I274" s="235"/>
      <c r="J274" s="231"/>
      <c r="K274" s="231"/>
      <c r="L274" s="236"/>
      <c r="M274" s="237"/>
      <c r="N274" s="238"/>
      <c r="O274" s="238"/>
      <c r="P274" s="238"/>
      <c r="Q274" s="238"/>
      <c r="R274" s="238"/>
      <c r="S274" s="238"/>
      <c r="T274" s="239"/>
      <c r="AT274" s="240" t="s">
        <v>162</v>
      </c>
      <c r="AU274" s="240" t="s">
        <v>85</v>
      </c>
      <c r="AV274" s="14" t="s">
        <v>85</v>
      </c>
      <c r="AW274" s="14" t="s">
        <v>31</v>
      </c>
      <c r="AX274" s="14" t="s">
        <v>83</v>
      </c>
      <c r="AY274" s="240" t="s">
        <v>153</v>
      </c>
    </row>
    <row r="275" spans="1:65" s="2" customFormat="1" ht="21.75" customHeight="1">
      <c r="A275" s="35"/>
      <c r="B275" s="36"/>
      <c r="C275" s="205" t="s">
        <v>623</v>
      </c>
      <c r="D275" s="205" t="s">
        <v>156</v>
      </c>
      <c r="E275" s="206" t="s">
        <v>2236</v>
      </c>
      <c r="F275" s="207" t="s">
        <v>2237</v>
      </c>
      <c r="G275" s="208" t="s">
        <v>276</v>
      </c>
      <c r="H275" s="209">
        <v>3.88</v>
      </c>
      <c r="I275" s="210"/>
      <c r="J275" s="211">
        <f>ROUND(I275*H275,2)</f>
        <v>0</v>
      </c>
      <c r="K275" s="212"/>
      <c r="L275" s="40"/>
      <c r="M275" s="213" t="s">
        <v>1</v>
      </c>
      <c r="N275" s="214" t="s">
        <v>40</v>
      </c>
      <c r="O275" s="72"/>
      <c r="P275" s="215">
        <f>O275*H275</f>
        <v>0</v>
      </c>
      <c r="Q275" s="215">
        <v>0.00282</v>
      </c>
      <c r="R275" s="215">
        <f>Q275*H275</f>
        <v>0.0109416</v>
      </c>
      <c r="S275" s="215">
        <v>0</v>
      </c>
      <c r="T275" s="216">
        <f>S275*H275</f>
        <v>0</v>
      </c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R275" s="217" t="s">
        <v>303</v>
      </c>
      <c r="AT275" s="217" t="s">
        <v>156</v>
      </c>
      <c r="AU275" s="217" t="s">
        <v>85</v>
      </c>
      <c r="AY275" s="18" t="s">
        <v>153</v>
      </c>
      <c r="BE275" s="218">
        <f>IF(N275="základní",J275,0)</f>
        <v>0</v>
      </c>
      <c r="BF275" s="218">
        <f>IF(N275="snížená",J275,0)</f>
        <v>0</v>
      </c>
      <c r="BG275" s="218">
        <f>IF(N275="zákl. přenesená",J275,0)</f>
        <v>0</v>
      </c>
      <c r="BH275" s="218">
        <f>IF(N275="sníž. přenesená",J275,0)</f>
        <v>0</v>
      </c>
      <c r="BI275" s="218">
        <f>IF(N275="nulová",J275,0)</f>
        <v>0</v>
      </c>
      <c r="BJ275" s="18" t="s">
        <v>83</v>
      </c>
      <c r="BK275" s="218">
        <f>ROUND(I275*H275,2)</f>
        <v>0</v>
      </c>
      <c r="BL275" s="18" t="s">
        <v>303</v>
      </c>
      <c r="BM275" s="217" t="s">
        <v>2238</v>
      </c>
    </row>
    <row r="276" spans="1:65" s="2" customFormat="1" ht="21.75" customHeight="1">
      <c r="A276" s="35"/>
      <c r="B276" s="36"/>
      <c r="C276" s="205" t="s">
        <v>630</v>
      </c>
      <c r="D276" s="205" t="s">
        <v>156</v>
      </c>
      <c r="E276" s="206" t="s">
        <v>2239</v>
      </c>
      <c r="F276" s="207" t="s">
        <v>2240</v>
      </c>
      <c r="G276" s="208" t="s">
        <v>652</v>
      </c>
      <c r="H276" s="209">
        <v>1</v>
      </c>
      <c r="I276" s="210"/>
      <c r="J276" s="211">
        <f>ROUND(I276*H276,2)</f>
        <v>0</v>
      </c>
      <c r="K276" s="212"/>
      <c r="L276" s="40"/>
      <c r="M276" s="213" t="s">
        <v>1</v>
      </c>
      <c r="N276" s="214" t="s">
        <v>40</v>
      </c>
      <c r="O276" s="72"/>
      <c r="P276" s="215">
        <f>O276*H276</f>
        <v>0</v>
      </c>
      <c r="Q276" s="215">
        <v>0.00031</v>
      </c>
      <c r="R276" s="215">
        <f>Q276*H276</f>
        <v>0.00031</v>
      </c>
      <c r="S276" s="215">
        <v>0</v>
      </c>
      <c r="T276" s="216">
        <f>S276*H276</f>
        <v>0</v>
      </c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R276" s="217" t="s">
        <v>303</v>
      </c>
      <c r="AT276" s="217" t="s">
        <v>156</v>
      </c>
      <c r="AU276" s="217" t="s">
        <v>85</v>
      </c>
      <c r="AY276" s="18" t="s">
        <v>153</v>
      </c>
      <c r="BE276" s="218">
        <f>IF(N276="základní",J276,0)</f>
        <v>0</v>
      </c>
      <c r="BF276" s="218">
        <f>IF(N276="snížená",J276,0)</f>
        <v>0</v>
      </c>
      <c r="BG276" s="218">
        <f>IF(N276="zákl. přenesená",J276,0)</f>
        <v>0</v>
      </c>
      <c r="BH276" s="218">
        <f>IF(N276="sníž. přenesená",J276,0)</f>
        <v>0</v>
      </c>
      <c r="BI276" s="218">
        <f>IF(N276="nulová",J276,0)</f>
        <v>0</v>
      </c>
      <c r="BJ276" s="18" t="s">
        <v>83</v>
      </c>
      <c r="BK276" s="218">
        <f>ROUND(I276*H276,2)</f>
        <v>0</v>
      </c>
      <c r="BL276" s="18" t="s">
        <v>303</v>
      </c>
      <c r="BM276" s="217" t="s">
        <v>2241</v>
      </c>
    </row>
    <row r="277" spans="1:65" s="2" customFormat="1" ht="21.75" customHeight="1">
      <c r="A277" s="35"/>
      <c r="B277" s="36"/>
      <c r="C277" s="205" t="s">
        <v>636</v>
      </c>
      <c r="D277" s="205" t="s">
        <v>156</v>
      </c>
      <c r="E277" s="206" t="s">
        <v>2242</v>
      </c>
      <c r="F277" s="207" t="s">
        <v>2243</v>
      </c>
      <c r="G277" s="208" t="s">
        <v>276</v>
      </c>
      <c r="H277" s="209">
        <v>5.5</v>
      </c>
      <c r="I277" s="210"/>
      <c r="J277" s="211">
        <f>ROUND(I277*H277,2)</f>
        <v>0</v>
      </c>
      <c r="K277" s="212"/>
      <c r="L277" s="40"/>
      <c r="M277" s="213" t="s">
        <v>1</v>
      </c>
      <c r="N277" s="214" t="s">
        <v>40</v>
      </c>
      <c r="O277" s="72"/>
      <c r="P277" s="215">
        <f>O277*H277</f>
        <v>0</v>
      </c>
      <c r="Q277" s="215">
        <v>0.00292</v>
      </c>
      <c r="R277" s="215">
        <f>Q277*H277</f>
        <v>0.016059999999999998</v>
      </c>
      <c r="S277" s="215">
        <v>0</v>
      </c>
      <c r="T277" s="216">
        <f>S277*H277</f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217" t="s">
        <v>303</v>
      </c>
      <c r="AT277" s="217" t="s">
        <v>156</v>
      </c>
      <c r="AU277" s="217" t="s">
        <v>85</v>
      </c>
      <c r="AY277" s="18" t="s">
        <v>153</v>
      </c>
      <c r="BE277" s="218">
        <f>IF(N277="základní",J277,0)</f>
        <v>0</v>
      </c>
      <c r="BF277" s="218">
        <f>IF(N277="snížená",J277,0)</f>
        <v>0</v>
      </c>
      <c r="BG277" s="218">
        <f>IF(N277="zákl. přenesená",J277,0)</f>
        <v>0</v>
      </c>
      <c r="BH277" s="218">
        <f>IF(N277="sníž. přenesená",J277,0)</f>
        <v>0</v>
      </c>
      <c r="BI277" s="218">
        <f>IF(N277="nulová",J277,0)</f>
        <v>0</v>
      </c>
      <c r="BJ277" s="18" t="s">
        <v>83</v>
      </c>
      <c r="BK277" s="218">
        <f>ROUND(I277*H277,2)</f>
        <v>0</v>
      </c>
      <c r="BL277" s="18" t="s">
        <v>303</v>
      </c>
      <c r="BM277" s="217" t="s">
        <v>2244</v>
      </c>
    </row>
    <row r="278" spans="1:65" s="2" customFormat="1" ht="21.75" customHeight="1">
      <c r="A278" s="35"/>
      <c r="B278" s="36"/>
      <c r="C278" s="205" t="s">
        <v>644</v>
      </c>
      <c r="D278" s="205" t="s">
        <v>156</v>
      </c>
      <c r="E278" s="206" t="s">
        <v>2117</v>
      </c>
      <c r="F278" s="207" t="s">
        <v>2118</v>
      </c>
      <c r="G278" s="208" t="s">
        <v>736</v>
      </c>
      <c r="H278" s="274"/>
      <c r="I278" s="210"/>
      <c r="J278" s="211">
        <f>ROUND(I278*H278,2)</f>
        <v>0</v>
      </c>
      <c r="K278" s="212"/>
      <c r="L278" s="40"/>
      <c r="M278" s="213" t="s">
        <v>1</v>
      </c>
      <c r="N278" s="214" t="s">
        <v>40</v>
      </c>
      <c r="O278" s="72"/>
      <c r="P278" s="215">
        <f>O278*H278</f>
        <v>0</v>
      </c>
      <c r="Q278" s="215">
        <v>0</v>
      </c>
      <c r="R278" s="215">
        <f>Q278*H278</f>
        <v>0</v>
      </c>
      <c r="S278" s="215">
        <v>0</v>
      </c>
      <c r="T278" s="216">
        <f>S278*H278</f>
        <v>0</v>
      </c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R278" s="217" t="s">
        <v>303</v>
      </c>
      <c r="AT278" s="217" t="s">
        <v>156</v>
      </c>
      <c r="AU278" s="217" t="s">
        <v>85</v>
      </c>
      <c r="AY278" s="18" t="s">
        <v>153</v>
      </c>
      <c r="BE278" s="218">
        <f>IF(N278="základní",J278,0)</f>
        <v>0</v>
      </c>
      <c r="BF278" s="218">
        <f>IF(N278="snížená",J278,0)</f>
        <v>0</v>
      </c>
      <c r="BG278" s="218">
        <f>IF(N278="zákl. přenesená",J278,0)</f>
        <v>0</v>
      </c>
      <c r="BH278" s="218">
        <f>IF(N278="sníž. přenesená",J278,0)</f>
        <v>0</v>
      </c>
      <c r="BI278" s="218">
        <f>IF(N278="nulová",J278,0)</f>
        <v>0</v>
      </c>
      <c r="BJ278" s="18" t="s">
        <v>83</v>
      </c>
      <c r="BK278" s="218">
        <f>ROUND(I278*H278,2)</f>
        <v>0</v>
      </c>
      <c r="BL278" s="18" t="s">
        <v>303</v>
      </c>
      <c r="BM278" s="217" t="s">
        <v>2119</v>
      </c>
    </row>
    <row r="279" spans="2:63" s="12" customFormat="1" ht="22.9" customHeight="1">
      <c r="B279" s="189"/>
      <c r="C279" s="190"/>
      <c r="D279" s="191" t="s">
        <v>74</v>
      </c>
      <c r="E279" s="203" t="s">
        <v>1086</v>
      </c>
      <c r="F279" s="203" t="s">
        <v>1087</v>
      </c>
      <c r="G279" s="190"/>
      <c r="H279" s="190"/>
      <c r="I279" s="193"/>
      <c r="J279" s="204">
        <f>BK279</f>
        <v>0</v>
      </c>
      <c r="K279" s="190"/>
      <c r="L279" s="195"/>
      <c r="M279" s="196"/>
      <c r="N279" s="197"/>
      <c r="O279" s="197"/>
      <c r="P279" s="198">
        <f>SUM(P280:P298)</f>
        <v>0</v>
      </c>
      <c r="Q279" s="197"/>
      <c r="R279" s="198">
        <f>SUM(R280:R298)</f>
        <v>0.039238800000000004</v>
      </c>
      <c r="S279" s="197"/>
      <c r="T279" s="199">
        <f>SUM(T280:T298)</f>
        <v>0</v>
      </c>
      <c r="AR279" s="200" t="s">
        <v>85</v>
      </c>
      <c r="AT279" s="201" t="s">
        <v>74</v>
      </c>
      <c r="AU279" s="201" t="s">
        <v>83</v>
      </c>
      <c r="AY279" s="200" t="s">
        <v>153</v>
      </c>
      <c r="BK279" s="202">
        <f>SUM(BK280:BK298)</f>
        <v>0</v>
      </c>
    </row>
    <row r="280" spans="1:65" s="2" customFormat="1" ht="21.75" customHeight="1">
      <c r="A280" s="35"/>
      <c r="B280" s="36"/>
      <c r="C280" s="205" t="s">
        <v>215</v>
      </c>
      <c r="D280" s="205" t="s">
        <v>156</v>
      </c>
      <c r="E280" s="206" t="s">
        <v>1089</v>
      </c>
      <c r="F280" s="207" t="s">
        <v>1090</v>
      </c>
      <c r="G280" s="208" t="s">
        <v>187</v>
      </c>
      <c r="H280" s="209">
        <v>62.892</v>
      </c>
      <c r="I280" s="210"/>
      <c r="J280" s="211">
        <f>ROUND(I280*H280,2)</f>
        <v>0</v>
      </c>
      <c r="K280" s="212"/>
      <c r="L280" s="40"/>
      <c r="M280" s="213" t="s">
        <v>1</v>
      </c>
      <c r="N280" s="214" t="s">
        <v>40</v>
      </c>
      <c r="O280" s="72"/>
      <c r="P280" s="215">
        <f>O280*H280</f>
        <v>0</v>
      </c>
      <c r="Q280" s="215">
        <v>0.00016</v>
      </c>
      <c r="R280" s="215">
        <f>Q280*H280</f>
        <v>0.01006272</v>
      </c>
      <c r="S280" s="215">
        <v>0</v>
      </c>
      <c r="T280" s="216">
        <f>S280*H280</f>
        <v>0</v>
      </c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R280" s="217" t="s">
        <v>303</v>
      </c>
      <c r="AT280" s="217" t="s">
        <v>156</v>
      </c>
      <c r="AU280" s="217" t="s">
        <v>85</v>
      </c>
      <c r="AY280" s="18" t="s">
        <v>153</v>
      </c>
      <c r="BE280" s="218">
        <f>IF(N280="základní",J280,0)</f>
        <v>0</v>
      </c>
      <c r="BF280" s="218">
        <f>IF(N280="snížená",J280,0)</f>
        <v>0</v>
      </c>
      <c r="BG280" s="218">
        <f>IF(N280="zákl. přenesená",J280,0)</f>
        <v>0</v>
      </c>
      <c r="BH280" s="218">
        <f>IF(N280="sníž. přenesená",J280,0)</f>
        <v>0</v>
      </c>
      <c r="BI280" s="218">
        <f>IF(N280="nulová",J280,0)</f>
        <v>0</v>
      </c>
      <c r="BJ280" s="18" t="s">
        <v>83</v>
      </c>
      <c r="BK280" s="218">
        <f>ROUND(I280*H280,2)</f>
        <v>0</v>
      </c>
      <c r="BL280" s="18" t="s">
        <v>303</v>
      </c>
      <c r="BM280" s="217" t="s">
        <v>2134</v>
      </c>
    </row>
    <row r="281" spans="1:65" s="2" customFormat="1" ht="21.75" customHeight="1">
      <c r="A281" s="35"/>
      <c r="B281" s="36"/>
      <c r="C281" s="205" t="s">
        <v>292</v>
      </c>
      <c r="D281" s="205" t="s">
        <v>156</v>
      </c>
      <c r="E281" s="206" t="s">
        <v>1093</v>
      </c>
      <c r="F281" s="207" t="s">
        <v>1094</v>
      </c>
      <c r="G281" s="208" t="s">
        <v>187</v>
      </c>
      <c r="H281" s="209">
        <v>62.892</v>
      </c>
      <c r="I281" s="210"/>
      <c r="J281" s="211">
        <f>ROUND(I281*H281,2)</f>
        <v>0</v>
      </c>
      <c r="K281" s="212"/>
      <c r="L281" s="40"/>
      <c r="M281" s="213" t="s">
        <v>1</v>
      </c>
      <c r="N281" s="214" t="s">
        <v>40</v>
      </c>
      <c r="O281" s="72"/>
      <c r="P281" s="215">
        <f>O281*H281</f>
        <v>0</v>
      </c>
      <c r="Q281" s="215">
        <v>0.00015</v>
      </c>
      <c r="R281" s="215">
        <f>Q281*H281</f>
        <v>0.009433799999999999</v>
      </c>
      <c r="S281" s="215">
        <v>0</v>
      </c>
      <c r="T281" s="216">
        <f>S281*H281</f>
        <v>0</v>
      </c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R281" s="217" t="s">
        <v>303</v>
      </c>
      <c r="AT281" s="217" t="s">
        <v>156</v>
      </c>
      <c r="AU281" s="217" t="s">
        <v>85</v>
      </c>
      <c r="AY281" s="18" t="s">
        <v>153</v>
      </c>
      <c r="BE281" s="218">
        <f>IF(N281="základní",J281,0)</f>
        <v>0</v>
      </c>
      <c r="BF281" s="218">
        <f>IF(N281="snížená",J281,0)</f>
        <v>0</v>
      </c>
      <c r="BG281" s="218">
        <f>IF(N281="zákl. přenesená",J281,0)</f>
        <v>0</v>
      </c>
      <c r="BH281" s="218">
        <f>IF(N281="sníž. přenesená",J281,0)</f>
        <v>0</v>
      </c>
      <c r="BI281" s="218">
        <f>IF(N281="nulová",J281,0)</f>
        <v>0</v>
      </c>
      <c r="BJ281" s="18" t="s">
        <v>83</v>
      </c>
      <c r="BK281" s="218">
        <f>ROUND(I281*H281,2)</f>
        <v>0</v>
      </c>
      <c r="BL281" s="18" t="s">
        <v>303</v>
      </c>
      <c r="BM281" s="217" t="s">
        <v>2135</v>
      </c>
    </row>
    <row r="282" spans="2:51" s="14" customFormat="1" ht="12">
      <c r="B282" s="230"/>
      <c r="C282" s="231"/>
      <c r="D282" s="221" t="s">
        <v>162</v>
      </c>
      <c r="E282" s="232" t="s">
        <v>1</v>
      </c>
      <c r="F282" s="233" t="s">
        <v>2245</v>
      </c>
      <c r="G282" s="231"/>
      <c r="H282" s="234">
        <v>1.736</v>
      </c>
      <c r="I282" s="235"/>
      <c r="J282" s="231"/>
      <c r="K282" s="231"/>
      <c r="L282" s="236"/>
      <c r="M282" s="237"/>
      <c r="N282" s="238"/>
      <c r="O282" s="238"/>
      <c r="P282" s="238"/>
      <c r="Q282" s="238"/>
      <c r="R282" s="238"/>
      <c r="S282" s="238"/>
      <c r="T282" s="239"/>
      <c r="AT282" s="240" t="s">
        <v>162</v>
      </c>
      <c r="AU282" s="240" t="s">
        <v>85</v>
      </c>
      <c r="AV282" s="14" t="s">
        <v>85</v>
      </c>
      <c r="AW282" s="14" t="s">
        <v>31</v>
      </c>
      <c r="AX282" s="14" t="s">
        <v>75</v>
      </c>
      <c r="AY282" s="240" t="s">
        <v>153</v>
      </c>
    </row>
    <row r="283" spans="2:51" s="14" customFormat="1" ht="12">
      <c r="B283" s="230"/>
      <c r="C283" s="231"/>
      <c r="D283" s="221" t="s">
        <v>162</v>
      </c>
      <c r="E283" s="232" t="s">
        <v>1</v>
      </c>
      <c r="F283" s="233" t="s">
        <v>2246</v>
      </c>
      <c r="G283" s="231"/>
      <c r="H283" s="234">
        <v>5.421</v>
      </c>
      <c r="I283" s="235"/>
      <c r="J283" s="231"/>
      <c r="K283" s="231"/>
      <c r="L283" s="236"/>
      <c r="M283" s="237"/>
      <c r="N283" s="238"/>
      <c r="O283" s="238"/>
      <c r="P283" s="238"/>
      <c r="Q283" s="238"/>
      <c r="R283" s="238"/>
      <c r="S283" s="238"/>
      <c r="T283" s="239"/>
      <c r="AT283" s="240" t="s">
        <v>162</v>
      </c>
      <c r="AU283" s="240" t="s">
        <v>85</v>
      </c>
      <c r="AV283" s="14" t="s">
        <v>85</v>
      </c>
      <c r="AW283" s="14" t="s">
        <v>31</v>
      </c>
      <c r="AX283" s="14" t="s">
        <v>75</v>
      </c>
      <c r="AY283" s="240" t="s">
        <v>153</v>
      </c>
    </row>
    <row r="284" spans="2:51" s="14" customFormat="1" ht="12">
      <c r="B284" s="230"/>
      <c r="C284" s="231"/>
      <c r="D284" s="221" t="s">
        <v>162</v>
      </c>
      <c r="E284" s="232" t="s">
        <v>1</v>
      </c>
      <c r="F284" s="233" t="s">
        <v>2247</v>
      </c>
      <c r="G284" s="231"/>
      <c r="H284" s="234">
        <v>9.168</v>
      </c>
      <c r="I284" s="235"/>
      <c r="J284" s="231"/>
      <c r="K284" s="231"/>
      <c r="L284" s="236"/>
      <c r="M284" s="237"/>
      <c r="N284" s="238"/>
      <c r="O284" s="238"/>
      <c r="P284" s="238"/>
      <c r="Q284" s="238"/>
      <c r="R284" s="238"/>
      <c r="S284" s="238"/>
      <c r="T284" s="239"/>
      <c r="AT284" s="240" t="s">
        <v>162</v>
      </c>
      <c r="AU284" s="240" t="s">
        <v>85</v>
      </c>
      <c r="AV284" s="14" t="s">
        <v>85</v>
      </c>
      <c r="AW284" s="14" t="s">
        <v>31</v>
      </c>
      <c r="AX284" s="14" t="s">
        <v>75</v>
      </c>
      <c r="AY284" s="240" t="s">
        <v>153</v>
      </c>
    </row>
    <row r="285" spans="2:51" s="14" customFormat="1" ht="12">
      <c r="B285" s="230"/>
      <c r="C285" s="231"/>
      <c r="D285" s="221" t="s">
        <v>162</v>
      </c>
      <c r="E285" s="232" t="s">
        <v>1</v>
      </c>
      <c r="F285" s="233" t="s">
        <v>2248</v>
      </c>
      <c r="G285" s="231"/>
      <c r="H285" s="234">
        <v>11.349</v>
      </c>
      <c r="I285" s="235"/>
      <c r="J285" s="231"/>
      <c r="K285" s="231"/>
      <c r="L285" s="236"/>
      <c r="M285" s="237"/>
      <c r="N285" s="238"/>
      <c r="O285" s="238"/>
      <c r="P285" s="238"/>
      <c r="Q285" s="238"/>
      <c r="R285" s="238"/>
      <c r="S285" s="238"/>
      <c r="T285" s="239"/>
      <c r="AT285" s="240" t="s">
        <v>162</v>
      </c>
      <c r="AU285" s="240" t="s">
        <v>85</v>
      </c>
      <c r="AV285" s="14" t="s">
        <v>85</v>
      </c>
      <c r="AW285" s="14" t="s">
        <v>31</v>
      </c>
      <c r="AX285" s="14" t="s">
        <v>75</v>
      </c>
      <c r="AY285" s="240" t="s">
        <v>153</v>
      </c>
    </row>
    <row r="286" spans="2:51" s="14" customFormat="1" ht="12">
      <c r="B286" s="230"/>
      <c r="C286" s="231"/>
      <c r="D286" s="221" t="s">
        <v>162</v>
      </c>
      <c r="E286" s="232" t="s">
        <v>1</v>
      </c>
      <c r="F286" s="233" t="s">
        <v>2249</v>
      </c>
      <c r="G286" s="231"/>
      <c r="H286" s="234">
        <v>35.218</v>
      </c>
      <c r="I286" s="235"/>
      <c r="J286" s="231"/>
      <c r="K286" s="231"/>
      <c r="L286" s="236"/>
      <c r="M286" s="237"/>
      <c r="N286" s="238"/>
      <c r="O286" s="238"/>
      <c r="P286" s="238"/>
      <c r="Q286" s="238"/>
      <c r="R286" s="238"/>
      <c r="S286" s="238"/>
      <c r="T286" s="239"/>
      <c r="AT286" s="240" t="s">
        <v>162</v>
      </c>
      <c r="AU286" s="240" t="s">
        <v>85</v>
      </c>
      <c r="AV286" s="14" t="s">
        <v>85</v>
      </c>
      <c r="AW286" s="14" t="s">
        <v>31</v>
      </c>
      <c r="AX286" s="14" t="s">
        <v>75</v>
      </c>
      <c r="AY286" s="240" t="s">
        <v>153</v>
      </c>
    </row>
    <row r="287" spans="2:51" s="15" customFormat="1" ht="12">
      <c r="B287" s="241"/>
      <c r="C287" s="242"/>
      <c r="D287" s="221" t="s">
        <v>162</v>
      </c>
      <c r="E287" s="243" t="s">
        <v>1</v>
      </c>
      <c r="F287" s="244" t="s">
        <v>169</v>
      </c>
      <c r="G287" s="242"/>
      <c r="H287" s="245">
        <v>62.892</v>
      </c>
      <c r="I287" s="246"/>
      <c r="J287" s="242"/>
      <c r="K287" s="242"/>
      <c r="L287" s="247"/>
      <c r="M287" s="248"/>
      <c r="N287" s="249"/>
      <c r="O287" s="249"/>
      <c r="P287" s="249"/>
      <c r="Q287" s="249"/>
      <c r="R287" s="249"/>
      <c r="S287" s="249"/>
      <c r="T287" s="250"/>
      <c r="AT287" s="251" t="s">
        <v>162</v>
      </c>
      <c r="AU287" s="251" t="s">
        <v>85</v>
      </c>
      <c r="AV287" s="15" t="s">
        <v>160</v>
      </c>
      <c r="AW287" s="15" t="s">
        <v>31</v>
      </c>
      <c r="AX287" s="15" t="s">
        <v>83</v>
      </c>
      <c r="AY287" s="251" t="s">
        <v>153</v>
      </c>
    </row>
    <row r="288" spans="1:65" s="2" customFormat="1" ht="21.75" customHeight="1">
      <c r="A288" s="35"/>
      <c r="B288" s="36"/>
      <c r="C288" s="205" t="s">
        <v>524</v>
      </c>
      <c r="D288" s="205" t="s">
        <v>156</v>
      </c>
      <c r="E288" s="206" t="s">
        <v>1099</v>
      </c>
      <c r="F288" s="207" t="s">
        <v>1100</v>
      </c>
      <c r="G288" s="208" t="s">
        <v>187</v>
      </c>
      <c r="H288" s="209">
        <v>14.7</v>
      </c>
      <c r="I288" s="210"/>
      <c r="J288" s="211">
        <f>ROUND(I288*H288,2)</f>
        <v>0</v>
      </c>
      <c r="K288" s="212"/>
      <c r="L288" s="40"/>
      <c r="M288" s="213" t="s">
        <v>1</v>
      </c>
      <c r="N288" s="214" t="s">
        <v>40</v>
      </c>
      <c r="O288" s="72"/>
      <c r="P288" s="215">
        <f>O288*H288</f>
        <v>0</v>
      </c>
      <c r="Q288" s="215">
        <v>0</v>
      </c>
      <c r="R288" s="215">
        <f>Q288*H288</f>
        <v>0</v>
      </c>
      <c r="S288" s="215">
        <v>0</v>
      </c>
      <c r="T288" s="216">
        <f>S288*H288</f>
        <v>0</v>
      </c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R288" s="217" t="s">
        <v>303</v>
      </c>
      <c r="AT288" s="217" t="s">
        <v>156</v>
      </c>
      <c r="AU288" s="217" t="s">
        <v>85</v>
      </c>
      <c r="AY288" s="18" t="s">
        <v>153</v>
      </c>
      <c r="BE288" s="218">
        <f>IF(N288="základní",J288,0)</f>
        <v>0</v>
      </c>
      <c r="BF288" s="218">
        <f>IF(N288="snížená",J288,0)</f>
        <v>0</v>
      </c>
      <c r="BG288" s="218">
        <f>IF(N288="zákl. přenesená",J288,0)</f>
        <v>0</v>
      </c>
      <c r="BH288" s="218">
        <f>IF(N288="sníž. přenesená",J288,0)</f>
        <v>0</v>
      </c>
      <c r="BI288" s="218">
        <f>IF(N288="nulová",J288,0)</f>
        <v>0</v>
      </c>
      <c r="BJ288" s="18" t="s">
        <v>83</v>
      </c>
      <c r="BK288" s="218">
        <f>ROUND(I288*H288,2)</f>
        <v>0</v>
      </c>
      <c r="BL288" s="18" t="s">
        <v>303</v>
      </c>
      <c r="BM288" s="217" t="s">
        <v>2141</v>
      </c>
    </row>
    <row r="289" spans="1:65" s="2" customFormat="1" ht="21.75" customHeight="1">
      <c r="A289" s="35"/>
      <c r="B289" s="36"/>
      <c r="C289" s="205" t="s">
        <v>666</v>
      </c>
      <c r="D289" s="205" t="s">
        <v>156</v>
      </c>
      <c r="E289" s="206" t="s">
        <v>2142</v>
      </c>
      <c r="F289" s="207" t="s">
        <v>2143</v>
      </c>
      <c r="G289" s="208" t="s">
        <v>187</v>
      </c>
      <c r="H289" s="209">
        <v>14.7</v>
      </c>
      <c r="I289" s="210"/>
      <c r="J289" s="211">
        <f>ROUND(I289*H289,2)</f>
        <v>0</v>
      </c>
      <c r="K289" s="212"/>
      <c r="L289" s="40"/>
      <c r="M289" s="213" t="s">
        <v>1</v>
      </c>
      <c r="N289" s="214" t="s">
        <v>40</v>
      </c>
      <c r="O289" s="72"/>
      <c r="P289" s="215">
        <f>O289*H289</f>
        <v>0</v>
      </c>
      <c r="Q289" s="215">
        <v>0.00017</v>
      </c>
      <c r="R289" s="215">
        <f>Q289*H289</f>
        <v>0.002499</v>
      </c>
      <c r="S289" s="215">
        <v>0</v>
      </c>
      <c r="T289" s="216">
        <f>S289*H289</f>
        <v>0</v>
      </c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R289" s="217" t="s">
        <v>303</v>
      </c>
      <c r="AT289" s="217" t="s">
        <v>156</v>
      </c>
      <c r="AU289" s="217" t="s">
        <v>85</v>
      </c>
      <c r="AY289" s="18" t="s">
        <v>153</v>
      </c>
      <c r="BE289" s="218">
        <f>IF(N289="základní",J289,0)</f>
        <v>0</v>
      </c>
      <c r="BF289" s="218">
        <f>IF(N289="snížená",J289,0)</f>
        <v>0</v>
      </c>
      <c r="BG289" s="218">
        <f>IF(N289="zákl. přenesená",J289,0)</f>
        <v>0</v>
      </c>
      <c r="BH289" s="218">
        <f>IF(N289="sníž. přenesená",J289,0)</f>
        <v>0</v>
      </c>
      <c r="BI289" s="218">
        <f>IF(N289="nulová",J289,0)</f>
        <v>0</v>
      </c>
      <c r="BJ289" s="18" t="s">
        <v>83</v>
      </c>
      <c r="BK289" s="218">
        <f>ROUND(I289*H289,2)</f>
        <v>0</v>
      </c>
      <c r="BL289" s="18" t="s">
        <v>303</v>
      </c>
      <c r="BM289" s="217" t="s">
        <v>2144</v>
      </c>
    </row>
    <row r="290" spans="2:51" s="13" customFormat="1" ht="12">
      <c r="B290" s="219"/>
      <c r="C290" s="220"/>
      <c r="D290" s="221" t="s">
        <v>162</v>
      </c>
      <c r="E290" s="222" t="s">
        <v>1</v>
      </c>
      <c r="F290" s="223" t="s">
        <v>2145</v>
      </c>
      <c r="G290" s="220"/>
      <c r="H290" s="222" t="s">
        <v>1</v>
      </c>
      <c r="I290" s="224"/>
      <c r="J290" s="220"/>
      <c r="K290" s="220"/>
      <c r="L290" s="225"/>
      <c r="M290" s="226"/>
      <c r="N290" s="227"/>
      <c r="O290" s="227"/>
      <c r="P290" s="227"/>
      <c r="Q290" s="227"/>
      <c r="R290" s="227"/>
      <c r="S290" s="227"/>
      <c r="T290" s="228"/>
      <c r="AT290" s="229" t="s">
        <v>162</v>
      </c>
      <c r="AU290" s="229" t="s">
        <v>85</v>
      </c>
      <c r="AV290" s="13" t="s">
        <v>83</v>
      </c>
      <c r="AW290" s="13" t="s">
        <v>31</v>
      </c>
      <c r="AX290" s="13" t="s">
        <v>75</v>
      </c>
      <c r="AY290" s="229" t="s">
        <v>153</v>
      </c>
    </row>
    <row r="291" spans="2:51" s="14" customFormat="1" ht="12">
      <c r="B291" s="230"/>
      <c r="C291" s="231"/>
      <c r="D291" s="221" t="s">
        <v>162</v>
      </c>
      <c r="E291" s="232" t="s">
        <v>1</v>
      </c>
      <c r="F291" s="233" t="s">
        <v>2250</v>
      </c>
      <c r="G291" s="231"/>
      <c r="H291" s="234">
        <v>8.04</v>
      </c>
      <c r="I291" s="235"/>
      <c r="J291" s="231"/>
      <c r="K291" s="231"/>
      <c r="L291" s="236"/>
      <c r="M291" s="237"/>
      <c r="N291" s="238"/>
      <c r="O291" s="238"/>
      <c r="P291" s="238"/>
      <c r="Q291" s="238"/>
      <c r="R291" s="238"/>
      <c r="S291" s="238"/>
      <c r="T291" s="239"/>
      <c r="AT291" s="240" t="s">
        <v>162</v>
      </c>
      <c r="AU291" s="240" t="s">
        <v>85</v>
      </c>
      <c r="AV291" s="14" t="s">
        <v>85</v>
      </c>
      <c r="AW291" s="14" t="s">
        <v>31</v>
      </c>
      <c r="AX291" s="14" t="s">
        <v>75</v>
      </c>
      <c r="AY291" s="240" t="s">
        <v>153</v>
      </c>
    </row>
    <row r="292" spans="2:51" s="14" customFormat="1" ht="12">
      <c r="B292" s="230"/>
      <c r="C292" s="231"/>
      <c r="D292" s="221" t="s">
        <v>162</v>
      </c>
      <c r="E292" s="232" t="s">
        <v>1</v>
      </c>
      <c r="F292" s="233" t="s">
        <v>2251</v>
      </c>
      <c r="G292" s="231"/>
      <c r="H292" s="234">
        <v>6.66</v>
      </c>
      <c r="I292" s="235"/>
      <c r="J292" s="231"/>
      <c r="K292" s="231"/>
      <c r="L292" s="236"/>
      <c r="M292" s="237"/>
      <c r="N292" s="238"/>
      <c r="O292" s="238"/>
      <c r="P292" s="238"/>
      <c r="Q292" s="238"/>
      <c r="R292" s="238"/>
      <c r="S292" s="238"/>
      <c r="T292" s="239"/>
      <c r="AT292" s="240" t="s">
        <v>162</v>
      </c>
      <c r="AU292" s="240" t="s">
        <v>85</v>
      </c>
      <c r="AV292" s="14" t="s">
        <v>85</v>
      </c>
      <c r="AW292" s="14" t="s">
        <v>31</v>
      </c>
      <c r="AX292" s="14" t="s">
        <v>75</v>
      </c>
      <c r="AY292" s="240" t="s">
        <v>153</v>
      </c>
    </row>
    <row r="293" spans="2:51" s="15" customFormat="1" ht="12">
      <c r="B293" s="241"/>
      <c r="C293" s="242"/>
      <c r="D293" s="221" t="s">
        <v>162</v>
      </c>
      <c r="E293" s="243" t="s">
        <v>1</v>
      </c>
      <c r="F293" s="244" t="s">
        <v>169</v>
      </c>
      <c r="G293" s="242"/>
      <c r="H293" s="245">
        <v>14.7</v>
      </c>
      <c r="I293" s="246"/>
      <c r="J293" s="242"/>
      <c r="K293" s="242"/>
      <c r="L293" s="247"/>
      <c r="M293" s="248"/>
      <c r="N293" s="249"/>
      <c r="O293" s="249"/>
      <c r="P293" s="249"/>
      <c r="Q293" s="249"/>
      <c r="R293" s="249"/>
      <c r="S293" s="249"/>
      <c r="T293" s="250"/>
      <c r="AT293" s="251" t="s">
        <v>162</v>
      </c>
      <c r="AU293" s="251" t="s">
        <v>85</v>
      </c>
      <c r="AV293" s="15" t="s">
        <v>160</v>
      </c>
      <c r="AW293" s="15" t="s">
        <v>31</v>
      </c>
      <c r="AX293" s="15" t="s">
        <v>83</v>
      </c>
      <c r="AY293" s="251" t="s">
        <v>153</v>
      </c>
    </row>
    <row r="294" spans="1:65" s="2" customFormat="1" ht="21.75" customHeight="1">
      <c r="A294" s="35"/>
      <c r="B294" s="36"/>
      <c r="C294" s="205" t="s">
        <v>676</v>
      </c>
      <c r="D294" s="205" t="s">
        <v>156</v>
      </c>
      <c r="E294" s="206" t="s">
        <v>2151</v>
      </c>
      <c r="F294" s="207" t="s">
        <v>2152</v>
      </c>
      <c r="G294" s="208" t="s">
        <v>187</v>
      </c>
      <c r="H294" s="209">
        <v>14.7</v>
      </c>
      <c r="I294" s="210"/>
      <c r="J294" s="211">
        <f>ROUND(I294*H294,2)</f>
        <v>0</v>
      </c>
      <c r="K294" s="212"/>
      <c r="L294" s="40"/>
      <c r="M294" s="213" t="s">
        <v>1</v>
      </c>
      <c r="N294" s="214" t="s">
        <v>40</v>
      </c>
      <c r="O294" s="72"/>
      <c r="P294" s="215">
        <f>O294*H294</f>
        <v>0</v>
      </c>
      <c r="Q294" s="215">
        <v>0.00012</v>
      </c>
      <c r="R294" s="215">
        <f>Q294*H294</f>
        <v>0.001764</v>
      </c>
      <c r="S294" s="215">
        <v>0</v>
      </c>
      <c r="T294" s="216">
        <f>S294*H294</f>
        <v>0</v>
      </c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R294" s="217" t="s">
        <v>303</v>
      </c>
      <c r="AT294" s="217" t="s">
        <v>156</v>
      </c>
      <c r="AU294" s="217" t="s">
        <v>85</v>
      </c>
      <c r="AY294" s="18" t="s">
        <v>153</v>
      </c>
      <c r="BE294" s="218">
        <f>IF(N294="základní",J294,0)</f>
        <v>0</v>
      </c>
      <c r="BF294" s="218">
        <f>IF(N294="snížená",J294,0)</f>
        <v>0</v>
      </c>
      <c r="BG294" s="218">
        <f>IF(N294="zákl. přenesená",J294,0)</f>
        <v>0</v>
      </c>
      <c r="BH294" s="218">
        <f>IF(N294="sníž. přenesená",J294,0)</f>
        <v>0</v>
      </c>
      <c r="BI294" s="218">
        <f>IF(N294="nulová",J294,0)</f>
        <v>0</v>
      </c>
      <c r="BJ294" s="18" t="s">
        <v>83</v>
      </c>
      <c r="BK294" s="218">
        <f>ROUND(I294*H294,2)</f>
        <v>0</v>
      </c>
      <c r="BL294" s="18" t="s">
        <v>303</v>
      </c>
      <c r="BM294" s="217" t="s">
        <v>2153</v>
      </c>
    </row>
    <row r="295" spans="1:65" s="2" customFormat="1" ht="21.75" customHeight="1">
      <c r="A295" s="35"/>
      <c r="B295" s="36"/>
      <c r="C295" s="205" t="s">
        <v>680</v>
      </c>
      <c r="D295" s="205" t="s">
        <v>156</v>
      </c>
      <c r="E295" s="206" t="s">
        <v>1113</v>
      </c>
      <c r="F295" s="207" t="s">
        <v>1114</v>
      </c>
      <c r="G295" s="208" t="s">
        <v>187</v>
      </c>
      <c r="H295" s="209">
        <v>14.7</v>
      </c>
      <c r="I295" s="210"/>
      <c r="J295" s="211">
        <f>ROUND(I295*H295,2)</f>
        <v>0</v>
      </c>
      <c r="K295" s="212"/>
      <c r="L295" s="40"/>
      <c r="M295" s="213" t="s">
        <v>1</v>
      </c>
      <c r="N295" s="214" t="s">
        <v>40</v>
      </c>
      <c r="O295" s="72"/>
      <c r="P295" s="215">
        <f>O295*H295</f>
        <v>0</v>
      </c>
      <c r="Q295" s="215">
        <v>0.00012</v>
      </c>
      <c r="R295" s="215">
        <f>Q295*H295</f>
        <v>0.001764</v>
      </c>
      <c r="S295" s="215">
        <v>0</v>
      </c>
      <c r="T295" s="216">
        <f>S295*H295</f>
        <v>0</v>
      </c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R295" s="217" t="s">
        <v>303</v>
      </c>
      <c r="AT295" s="217" t="s">
        <v>156</v>
      </c>
      <c r="AU295" s="217" t="s">
        <v>85</v>
      </c>
      <c r="AY295" s="18" t="s">
        <v>153</v>
      </c>
      <c r="BE295" s="218">
        <f>IF(N295="základní",J295,0)</f>
        <v>0</v>
      </c>
      <c r="BF295" s="218">
        <f>IF(N295="snížená",J295,0)</f>
        <v>0</v>
      </c>
      <c r="BG295" s="218">
        <f>IF(N295="zákl. přenesená",J295,0)</f>
        <v>0</v>
      </c>
      <c r="BH295" s="218">
        <f>IF(N295="sníž. přenesená",J295,0)</f>
        <v>0</v>
      </c>
      <c r="BI295" s="218">
        <f>IF(N295="nulová",J295,0)</f>
        <v>0</v>
      </c>
      <c r="BJ295" s="18" t="s">
        <v>83</v>
      </c>
      <c r="BK295" s="218">
        <f>ROUND(I295*H295,2)</f>
        <v>0</v>
      </c>
      <c r="BL295" s="18" t="s">
        <v>303</v>
      </c>
      <c r="BM295" s="217" t="s">
        <v>2154</v>
      </c>
    </row>
    <row r="296" spans="1:65" s="2" customFormat="1" ht="21.75" customHeight="1">
      <c r="A296" s="35"/>
      <c r="B296" s="36"/>
      <c r="C296" s="205" t="s">
        <v>688</v>
      </c>
      <c r="D296" s="205" t="s">
        <v>156</v>
      </c>
      <c r="E296" s="206" t="s">
        <v>1139</v>
      </c>
      <c r="F296" s="207" t="s">
        <v>2155</v>
      </c>
      <c r="G296" s="208" t="s">
        <v>187</v>
      </c>
      <c r="H296" s="209">
        <v>15.948</v>
      </c>
      <c r="I296" s="210"/>
      <c r="J296" s="211">
        <f>ROUND(I296*H296,2)</f>
        <v>0</v>
      </c>
      <c r="K296" s="212"/>
      <c r="L296" s="40"/>
      <c r="M296" s="213" t="s">
        <v>1</v>
      </c>
      <c r="N296" s="214" t="s">
        <v>40</v>
      </c>
      <c r="O296" s="72"/>
      <c r="P296" s="215">
        <f>O296*H296</f>
        <v>0</v>
      </c>
      <c r="Q296" s="215">
        <v>0.00014</v>
      </c>
      <c r="R296" s="215">
        <f>Q296*H296</f>
        <v>0.0022327199999999997</v>
      </c>
      <c r="S296" s="215">
        <v>0</v>
      </c>
      <c r="T296" s="216">
        <f>S296*H296</f>
        <v>0</v>
      </c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R296" s="217" t="s">
        <v>303</v>
      </c>
      <c r="AT296" s="217" t="s">
        <v>156</v>
      </c>
      <c r="AU296" s="217" t="s">
        <v>85</v>
      </c>
      <c r="AY296" s="18" t="s">
        <v>153</v>
      </c>
      <c r="BE296" s="218">
        <f>IF(N296="základní",J296,0)</f>
        <v>0</v>
      </c>
      <c r="BF296" s="218">
        <f>IF(N296="snížená",J296,0)</f>
        <v>0</v>
      </c>
      <c r="BG296" s="218">
        <f>IF(N296="zákl. přenesená",J296,0)</f>
        <v>0</v>
      </c>
      <c r="BH296" s="218">
        <f>IF(N296="sníž. přenesená",J296,0)</f>
        <v>0</v>
      </c>
      <c r="BI296" s="218">
        <f>IF(N296="nulová",J296,0)</f>
        <v>0</v>
      </c>
      <c r="BJ296" s="18" t="s">
        <v>83</v>
      </c>
      <c r="BK296" s="218">
        <f>ROUND(I296*H296,2)</f>
        <v>0</v>
      </c>
      <c r="BL296" s="18" t="s">
        <v>303</v>
      </c>
      <c r="BM296" s="217" t="s">
        <v>2156</v>
      </c>
    </row>
    <row r="297" spans="1:65" s="2" customFormat="1" ht="33" customHeight="1">
      <c r="A297" s="35"/>
      <c r="B297" s="36"/>
      <c r="C297" s="205" t="s">
        <v>692</v>
      </c>
      <c r="D297" s="205" t="s">
        <v>156</v>
      </c>
      <c r="E297" s="206" t="s">
        <v>1143</v>
      </c>
      <c r="F297" s="207" t="s">
        <v>1144</v>
      </c>
      <c r="G297" s="208" t="s">
        <v>187</v>
      </c>
      <c r="H297" s="209">
        <v>15.948</v>
      </c>
      <c r="I297" s="210"/>
      <c r="J297" s="211">
        <f>ROUND(I297*H297,2)</f>
        <v>0</v>
      </c>
      <c r="K297" s="212"/>
      <c r="L297" s="40"/>
      <c r="M297" s="213" t="s">
        <v>1</v>
      </c>
      <c r="N297" s="214" t="s">
        <v>40</v>
      </c>
      <c r="O297" s="72"/>
      <c r="P297" s="215">
        <f>O297*H297</f>
        <v>0</v>
      </c>
      <c r="Q297" s="215">
        <v>0.00072</v>
      </c>
      <c r="R297" s="215">
        <f>Q297*H297</f>
        <v>0.011482560000000001</v>
      </c>
      <c r="S297" s="215">
        <v>0</v>
      </c>
      <c r="T297" s="216">
        <f>S297*H297</f>
        <v>0</v>
      </c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R297" s="217" t="s">
        <v>303</v>
      </c>
      <c r="AT297" s="217" t="s">
        <v>156</v>
      </c>
      <c r="AU297" s="217" t="s">
        <v>85</v>
      </c>
      <c r="AY297" s="18" t="s">
        <v>153</v>
      </c>
      <c r="BE297" s="218">
        <f>IF(N297="základní",J297,0)</f>
        <v>0</v>
      </c>
      <c r="BF297" s="218">
        <f>IF(N297="snížená",J297,0)</f>
        <v>0</v>
      </c>
      <c r="BG297" s="218">
        <f>IF(N297="zákl. přenesená",J297,0)</f>
        <v>0</v>
      </c>
      <c r="BH297" s="218">
        <f>IF(N297="sníž. přenesená",J297,0)</f>
        <v>0</v>
      </c>
      <c r="BI297" s="218">
        <f>IF(N297="nulová",J297,0)</f>
        <v>0</v>
      </c>
      <c r="BJ297" s="18" t="s">
        <v>83</v>
      </c>
      <c r="BK297" s="218">
        <f>ROUND(I297*H297,2)</f>
        <v>0</v>
      </c>
      <c r="BL297" s="18" t="s">
        <v>303</v>
      </c>
      <c r="BM297" s="217" t="s">
        <v>2157</v>
      </c>
    </row>
    <row r="298" spans="2:51" s="14" customFormat="1" ht="12">
      <c r="B298" s="230"/>
      <c r="C298" s="231"/>
      <c r="D298" s="221" t="s">
        <v>162</v>
      </c>
      <c r="E298" s="232" t="s">
        <v>1</v>
      </c>
      <c r="F298" s="233" t="s">
        <v>2252</v>
      </c>
      <c r="G298" s="231"/>
      <c r="H298" s="234">
        <v>15.948</v>
      </c>
      <c r="I298" s="235"/>
      <c r="J298" s="231"/>
      <c r="K298" s="231"/>
      <c r="L298" s="236"/>
      <c r="M298" s="280"/>
      <c r="N298" s="281"/>
      <c r="O298" s="281"/>
      <c r="P298" s="281"/>
      <c r="Q298" s="281"/>
      <c r="R298" s="281"/>
      <c r="S298" s="281"/>
      <c r="T298" s="282"/>
      <c r="AT298" s="240" t="s">
        <v>162</v>
      </c>
      <c r="AU298" s="240" t="s">
        <v>85</v>
      </c>
      <c r="AV298" s="14" t="s">
        <v>85</v>
      </c>
      <c r="AW298" s="14" t="s">
        <v>31</v>
      </c>
      <c r="AX298" s="14" t="s">
        <v>83</v>
      </c>
      <c r="AY298" s="240" t="s">
        <v>153</v>
      </c>
    </row>
    <row r="299" spans="1:31" s="2" customFormat="1" ht="6.95" customHeight="1">
      <c r="A299" s="35"/>
      <c r="B299" s="55"/>
      <c r="C299" s="56"/>
      <c r="D299" s="56"/>
      <c r="E299" s="56"/>
      <c r="F299" s="56"/>
      <c r="G299" s="56"/>
      <c r="H299" s="56"/>
      <c r="I299" s="153"/>
      <c r="J299" s="56"/>
      <c r="K299" s="56"/>
      <c r="L299" s="40"/>
      <c r="M299" s="35"/>
      <c r="O299" s="35"/>
      <c r="P299" s="35"/>
      <c r="Q299" s="35"/>
      <c r="R299" s="35"/>
      <c r="S299" s="35"/>
      <c r="T299" s="35"/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</row>
  </sheetData>
  <sheetProtection algorithmName="SHA-512" hashValue="V2KB4brWCAlBQrC3RL5NC3GKXERtEqoXaUZ+cou9lo8I58JdQ6RaasHqUQYLgOhFFPvqTWJNxZAvkvedYMQTwA==" saltValue="SJ9w16w7nXXHjEUEBp3z6F/+fspyLbszbcZWbVShw2IB3GTaAWbhemLYoRXtKc5o3l7IgTLc8v2wJ7qrK39Lew==" spinCount="100000" sheet="1" objects="1" scenarios="1" formatColumns="0" formatRows="0" autoFilter="0"/>
  <autoFilter ref="C129:K298"/>
  <mergeCells count="9">
    <mergeCell ref="E87:H87"/>
    <mergeCell ref="E120:H120"/>
    <mergeCell ref="E122:H12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3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9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9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AT2" s="18" t="s">
        <v>100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1"/>
      <c r="AT3" s="18" t="s">
        <v>85</v>
      </c>
    </row>
    <row r="4" spans="2:46" s="1" customFormat="1" ht="24.95" customHeight="1">
      <c r="B4" s="21"/>
      <c r="D4" s="113" t="s">
        <v>107</v>
      </c>
      <c r="I4" s="109"/>
      <c r="L4" s="21"/>
      <c r="M4" s="114" t="s">
        <v>10</v>
      </c>
      <c r="AT4" s="18" t="s">
        <v>4</v>
      </c>
    </row>
    <row r="5" spans="2:12" s="1" customFormat="1" ht="6.95" customHeight="1">
      <c r="B5" s="21"/>
      <c r="I5" s="109"/>
      <c r="L5" s="21"/>
    </row>
    <row r="6" spans="2:12" s="1" customFormat="1" ht="12" customHeight="1">
      <c r="B6" s="21"/>
      <c r="D6" s="115" t="s">
        <v>16</v>
      </c>
      <c r="I6" s="109"/>
      <c r="L6" s="21"/>
    </row>
    <row r="7" spans="2:12" s="1" customFormat="1" ht="16.5" customHeight="1">
      <c r="B7" s="21"/>
      <c r="E7" s="327" t="str">
        <f>'Rekapitulace stavby'!K6</f>
        <v>ZŠ Malé Hoštice - Zateplení + střecha</v>
      </c>
      <c r="F7" s="328"/>
      <c r="G7" s="328"/>
      <c r="H7" s="328"/>
      <c r="I7" s="109"/>
      <c r="L7" s="21"/>
    </row>
    <row r="8" spans="1:31" s="2" customFormat="1" ht="12" customHeight="1">
      <c r="A8" s="35"/>
      <c r="B8" s="40"/>
      <c r="C8" s="35"/>
      <c r="D8" s="115" t="s">
        <v>108</v>
      </c>
      <c r="E8" s="35"/>
      <c r="F8" s="35"/>
      <c r="G8" s="35"/>
      <c r="H8" s="35"/>
      <c r="I8" s="116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29" t="s">
        <v>2253</v>
      </c>
      <c r="F9" s="330"/>
      <c r="G9" s="330"/>
      <c r="H9" s="330"/>
      <c r="I9" s="116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5" t="s">
        <v>18</v>
      </c>
      <c r="E11" s="35"/>
      <c r="F11" s="117" t="s">
        <v>1</v>
      </c>
      <c r="G11" s="35"/>
      <c r="H11" s="35"/>
      <c r="I11" s="118" t="s">
        <v>19</v>
      </c>
      <c r="J11" s="117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5" t="s">
        <v>20</v>
      </c>
      <c r="E12" s="35"/>
      <c r="F12" s="117" t="s">
        <v>21</v>
      </c>
      <c r="G12" s="35"/>
      <c r="H12" s="35"/>
      <c r="I12" s="118" t="s">
        <v>22</v>
      </c>
      <c r="J12" s="119">
        <f>'Rekapitulace stavby'!AN8</f>
        <v>0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5" t="s">
        <v>23</v>
      </c>
      <c r="E14" s="35"/>
      <c r="F14" s="35"/>
      <c r="G14" s="35"/>
      <c r="H14" s="35"/>
      <c r="I14" s="118" t="s">
        <v>24</v>
      </c>
      <c r="J14" s="117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7" t="s">
        <v>25</v>
      </c>
      <c r="F15" s="35"/>
      <c r="G15" s="35"/>
      <c r="H15" s="35"/>
      <c r="I15" s="118" t="s">
        <v>26</v>
      </c>
      <c r="J15" s="117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5" t="s">
        <v>27</v>
      </c>
      <c r="E17" s="35"/>
      <c r="F17" s="35"/>
      <c r="G17" s="35"/>
      <c r="H17" s="35"/>
      <c r="I17" s="118" t="s">
        <v>24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31" t="str">
        <f>'Rekapitulace stavby'!E14</f>
        <v>Vyplň údaj</v>
      </c>
      <c r="F18" s="332"/>
      <c r="G18" s="332"/>
      <c r="H18" s="332"/>
      <c r="I18" s="118" t="s">
        <v>26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5" t="s">
        <v>29</v>
      </c>
      <c r="E20" s="35"/>
      <c r="F20" s="35"/>
      <c r="G20" s="35"/>
      <c r="H20" s="35"/>
      <c r="I20" s="118" t="s">
        <v>24</v>
      </c>
      <c r="J20" s="117" t="s">
        <v>1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7" t="s">
        <v>30</v>
      </c>
      <c r="F21" s="35"/>
      <c r="G21" s="35"/>
      <c r="H21" s="35"/>
      <c r="I21" s="118" t="s">
        <v>26</v>
      </c>
      <c r="J21" s="117" t="s">
        <v>1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5" t="s">
        <v>32</v>
      </c>
      <c r="E23" s="35"/>
      <c r="F23" s="35"/>
      <c r="G23" s="35"/>
      <c r="H23" s="35"/>
      <c r="I23" s="118" t="s">
        <v>24</v>
      </c>
      <c r="J23" s="117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7" t="str">
        <f>IF('Rekapitulace stavby'!E20="","",'Rekapitulace stavby'!E20)</f>
        <v xml:space="preserve"> </v>
      </c>
      <c r="F24" s="35"/>
      <c r="G24" s="35"/>
      <c r="H24" s="35"/>
      <c r="I24" s="118" t="s">
        <v>26</v>
      </c>
      <c r="J24" s="117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5" t="s">
        <v>34</v>
      </c>
      <c r="E26" s="35"/>
      <c r="F26" s="35"/>
      <c r="G26" s="35"/>
      <c r="H26" s="35"/>
      <c r="I26" s="116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33" t="s">
        <v>1</v>
      </c>
      <c r="F27" s="333"/>
      <c r="G27" s="333"/>
      <c r="H27" s="333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35</v>
      </c>
      <c r="E30" s="35"/>
      <c r="F30" s="35"/>
      <c r="G30" s="35"/>
      <c r="H30" s="35"/>
      <c r="I30" s="116"/>
      <c r="J30" s="127">
        <f>ROUND(J129,2)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8" t="s">
        <v>37</v>
      </c>
      <c r="G32" s="35"/>
      <c r="H32" s="35"/>
      <c r="I32" s="129" t="s">
        <v>36</v>
      </c>
      <c r="J32" s="128" t="s">
        <v>38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30" t="s">
        <v>39</v>
      </c>
      <c r="E33" s="115" t="s">
        <v>40</v>
      </c>
      <c r="F33" s="131">
        <f>ROUND((SUM(BE129:BE234)),2)</f>
        <v>0</v>
      </c>
      <c r="G33" s="35"/>
      <c r="H33" s="35"/>
      <c r="I33" s="132">
        <v>0.21</v>
      </c>
      <c r="J33" s="131">
        <f>ROUND(((SUM(BE129:BE234))*I33),2)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5" t="s">
        <v>41</v>
      </c>
      <c r="F34" s="131">
        <f>ROUND((SUM(BF129:BF234)),2)</f>
        <v>0</v>
      </c>
      <c r="G34" s="35"/>
      <c r="H34" s="35"/>
      <c r="I34" s="132">
        <v>0.15</v>
      </c>
      <c r="J34" s="131">
        <f>ROUND(((SUM(BF129:BF234))*I34),2)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5" t="s">
        <v>42</v>
      </c>
      <c r="F35" s="131">
        <f>ROUND((SUM(BG129:BG234)),2)</f>
        <v>0</v>
      </c>
      <c r="G35" s="35"/>
      <c r="H35" s="35"/>
      <c r="I35" s="132">
        <v>0.21</v>
      </c>
      <c r="J35" s="131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5" t="s">
        <v>43</v>
      </c>
      <c r="F36" s="131">
        <f>ROUND((SUM(BH129:BH234)),2)</f>
        <v>0</v>
      </c>
      <c r="G36" s="35"/>
      <c r="H36" s="35"/>
      <c r="I36" s="132">
        <v>0.15</v>
      </c>
      <c r="J36" s="131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5" t="s">
        <v>44</v>
      </c>
      <c r="F37" s="131">
        <f>ROUND((SUM(BI129:BI234)),2)</f>
        <v>0</v>
      </c>
      <c r="G37" s="35"/>
      <c r="H37" s="35"/>
      <c r="I37" s="132">
        <v>0</v>
      </c>
      <c r="J37" s="131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116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3"/>
      <c r="D39" s="134" t="s">
        <v>45</v>
      </c>
      <c r="E39" s="135"/>
      <c r="F39" s="135"/>
      <c r="G39" s="136" t="s">
        <v>46</v>
      </c>
      <c r="H39" s="137" t="s">
        <v>47</v>
      </c>
      <c r="I39" s="138"/>
      <c r="J39" s="139">
        <f>SUM(J30:J37)</f>
        <v>0</v>
      </c>
      <c r="K39" s="140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116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I41" s="109"/>
      <c r="L41" s="21"/>
    </row>
    <row r="42" spans="2:12" s="1" customFormat="1" ht="14.45" customHeight="1">
      <c r="B42" s="21"/>
      <c r="I42" s="109"/>
      <c r="L42" s="21"/>
    </row>
    <row r="43" spans="2:12" s="1" customFormat="1" ht="14.45" customHeight="1">
      <c r="B43" s="21"/>
      <c r="I43" s="109"/>
      <c r="L43" s="21"/>
    </row>
    <row r="44" spans="2:12" s="1" customFormat="1" ht="14.45" customHeight="1">
      <c r="B44" s="21"/>
      <c r="I44" s="109"/>
      <c r="L44" s="21"/>
    </row>
    <row r="45" spans="2:12" s="1" customFormat="1" ht="14.45" customHeight="1">
      <c r="B45" s="21"/>
      <c r="I45" s="109"/>
      <c r="L45" s="21"/>
    </row>
    <row r="46" spans="2:12" s="1" customFormat="1" ht="14.45" customHeight="1">
      <c r="B46" s="21"/>
      <c r="I46" s="109"/>
      <c r="L46" s="21"/>
    </row>
    <row r="47" spans="2:12" s="1" customFormat="1" ht="14.45" customHeight="1">
      <c r="B47" s="21"/>
      <c r="I47" s="109"/>
      <c r="L47" s="21"/>
    </row>
    <row r="48" spans="2:12" s="1" customFormat="1" ht="14.45" customHeight="1">
      <c r="B48" s="21"/>
      <c r="I48" s="109"/>
      <c r="L48" s="21"/>
    </row>
    <row r="49" spans="2:12" s="1" customFormat="1" ht="14.45" customHeight="1">
      <c r="B49" s="21"/>
      <c r="I49" s="109"/>
      <c r="L49" s="21"/>
    </row>
    <row r="50" spans="2:12" s="2" customFormat="1" ht="14.45" customHeight="1">
      <c r="B50" s="52"/>
      <c r="D50" s="141" t="s">
        <v>48</v>
      </c>
      <c r="E50" s="142"/>
      <c r="F50" s="142"/>
      <c r="G50" s="141" t="s">
        <v>49</v>
      </c>
      <c r="H50" s="142"/>
      <c r="I50" s="143"/>
      <c r="J50" s="142"/>
      <c r="K50" s="142"/>
      <c r="L50" s="52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5"/>
      <c r="B61" s="40"/>
      <c r="C61" s="35"/>
      <c r="D61" s="144" t="s">
        <v>50</v>
      </c>
      <c r="E61" s="145"/>
      <c r="F61" s="146" t="s">
        <v>51</v>
      </c>
      <c r="G61" s="144" t="s">
        <v>50</v>
      </c>
      <c r="H61" s="145"/>
      <c r="I61" s="147"/>
      <c r="J61" s="148" t="s">
        <v>51</v>
      </c>
      <c r="K61" s="145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5"/>
      <c r="B65" s="40"/>
      <c r="C65" s="35"/>
      <c r="D65" s="141" t="s">
        <v>52</v>
      </c>
      <c r="E65" s="149"/>
      <c r="F65" s="149"/>
      <c r="G65" s="141" t="s">
        <v>53</v>
      </c>
      <c r="H65" s="149"/>
      <c r="I65" s="150"/>
      <c r="J65" s="149"/>
      <c r="K65" s="14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5"/>
      <c r="B76" s="40"/>
      <c r="C76" s="35"/>
      <c r="D76" s="144" t="s">
        <v>50</v>
      </c>
      <c r="E76" s="145"/>
      <c r="F76" s="146" t="s">
        <v>51</v>
      </c>
      <c r="G76" s="144" t="s">
        <v>50</v>
      </c>
      <c r="H76" s="145"/>
      <c r="I76" s="147"/>
      <c r="J76" s="148" t="s">
        <v>51</v>
      </c>
      <c r="K76" s="145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51"/>
      <c r="C77" s="152"/>
      <c r="D77" s="152"/>
      <c r="E77" s="152"/>
      <c r="F77" s="152"/>
      <c r="G77" s="152"/>
      <c r="H77" s="152"/>
      <c r="I77" s="153"/>
      <c r="J77" s="152"/>
      <c r="K77" s="152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54"/>
      <c r="C81" s="155"/>
      <c r="D81" s="155"/>
      <c r="E81" s="155"/>
      <c r="F81" s="155"/>
      <c r="G81" s="155"/>
      <c r="H81" s="155"/>
      <c r="I81" s="156"/>
      <c r="J81" s="155"/>
      <c r="K81" s="155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110</v>
      </c>
      <c r="D82" s="37"/>
      <c r="E82" s="37"/>
      <c r="F82" s="37"/>
      <c r="G82" s="37"/>
      <c r="H82" s="37"/>
      <c r="I82" s="116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16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116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25" t="str">
        <f>E7</f>
        <v>ZŠ Malé Hoštice - Zateplení + střecha</v>
      </c>
      <c r="F85" s="326"/>
      <c r="G85" s="326"/>
      <c r="H85" s="326"/>
      <c r="I85" s="116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108</v>
      </c>
      <c r="D86" s="37"/>
      <c r="E86" s="37"/>
      <c r="F86" s="37"/>
      <c r="G86" s="37"/>
      <c r="H86" s="37"/>
      <c r="I86" s="116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304" t="str">
        <f>E9</f>
        <v xml:space="preserve">06 - Nůžková plošina a venkovní ocelové schodiště </v>
      </c>
      <c r="F87" s="324"/>
      <c r="G87" s="324"/>
      <c r="H87" s="324"/>
      <c r="I87" s="116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16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20</v>
      </c>
      <c r="D89" s="37"/>
      <c r="E89" s="37"/>
      <c r="F89" s="28" t="str">
        <f>F12</f>
        <v>k.ú. Malé Hoštice, parc.č. 38, Dvořákova ulice</v>
      </c>
      <c r="G89" s="37"/>
      <c r="H89" s="37"/>
      <c r="I89" s="118" t="s">
        <v>22</v>
      </c>
      <c r="J89" s="67">
        <f>IF(J12="","",J12)</f>
        <v>0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16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25.7" customHeight="1">
      <c r="A91" s="35"/>
      <c r="B91" s="36"/>
      <c r="C91" s="30" t="s">
        <v>23</v>
      </c>
      <c r="D91" s="37"/>
      <c r="E91" s="37"/>
      <c r="F91" s="28" t="str">
        <f>E15</f>
        <v>Statutární město Opava</v>
      </c>
      <c r="G91" s="37"/>
      <c r="H91" s="37"/>
      <c r="I91" s="118" t="s">
        <v>29</v>
      </c>
      <c r="J91" s="33" t="str">
        <f>E21</f>
        <v>Ing. arch. Petr Mlýnek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118" t="s">
        <v>32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116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57" t="s">
        <v>111</v>
      </c>
      <c r="D94" s="158"/>
      <c r="E94" s="158"/>
      <c r="F94" s="158"/>
      <c r="G94" s="158"/>
      <c r="H94" s="158"/>
      <c r="I94" s="159"/>
      <c r="J94" s="160" t="s">
        <v>112</v>
      </c>
      <c r="K94" s="158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116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61" t="s">
        <v>113</v>
      </c>
      <c r="D96" s="37"/>
      <c r="E96" s="37"/>
      <c r="F96" s="37"/>
      <c r="G96" s="37"/>
      <c r="H96" s="37"/>
      <c r="I96" s="116"/>
      <c r="J96" s="85">
        <f>J129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114</v>
      </c>
    </row>
    <row r="97" spans="2:12" s="9" customFormat="1" ht="24.95" customHeight="1">
      <c r="B97" s="162"/>
      <c r="C97" s="163"/>
      <c r="D97" s="164" t="s">
        <v>115</v>
      </c>
      <c r="E97" s="165"/>
      <c r="F97" s="165"/>
      <c r="G97" s="165"/>
      <c r="H97" s="165"/>
      <c r="I97" s="166"/>
      <c r="J97" s="167">
        <f>J130</f>
        <v>0</v>
      </c>
      <c r="K97" s="163"/>
      <c r="L97" s="168"/>
    </row>
    <row r="98" spans="2:12" s="10" customFormat="1" ht="19.9" customHeight="1">
      <c r="B98" s="169"/>
      <c r="C98" s="170"/>
      <c r="D98" s="171" t="s">
        <v>1528</v>
      </c>
      <c r="E98" s="172"/>
      <c r="F98" s="172"/>
      <c r="G98" s="172"/>
      <c r="H98" s="172"/>
      <c r="I98" s="173"/>
      <c r="J98" s="174">
        <f>J131</f>
        <v>0</v>
      </c>
      <c r="K98" s="170"/>
      <c r="L98" s="175"/>
    </row>
    <row r="99" spans="2:12" s="10" customFormat="1" ht="19.9" customHeight="1">
      <c r="B99" s="169"/>
      <c r="C99" s="170"/>
      <c r="D99" s="171" t="s">
        <v>1529</v>
      </c>
      <c r="E99" s="172"/>
      <c r="F99" s="172"/>
      <c r="G99" s="172"/>
      <c r="H99" s="172"/>
      <c r="I99" s="173"/>
      <c r="J99" s="174">
        <f>J154</f>
        <v>0</v>
      </c>
      <c r="K99" s="170"/>
      <c r="L99" s="175"/>
    </row>
    <row r="100" spans="2:12" s="10" customFormat="1" ht="19.9" customHeight="1">
      <c r="B100" s="169"/>
      <c r="C100" s="170"/>
      <c r="D100" s="171" t="s">
        <v>116</v>
      </c>
      <c r="E100" s="172"/>
      <c r="F100" s="172"/>
      <c r="G100" s="172"/>
      <c r="H100" s="172"/>
      <c r="I100" s="173"/>
      <c r="J100" s="174">
        <f>J170</f>
        <v>0</v>
      </c>
      <c r="K100" s="170"/>
      <c r="L100" s="175"/>
    </row>
    <row r="101" spans="2:12" s="10" customFormat="1" ht="19.9" customHeight="1">
      <c r="B101" s="169"/>
      <c r="C101" s="170"/>
      <c r="D101" s="171" t="s">
        <v>2254</v>
      </c>
      <c r="E101" s="172"/>
      <c r="F101" s="172"/>
      <c r="G101" s="172"/>
      <c r="H101" s="172"/>
      <c r="I101" s="173"/>
      <c r="J101" s="174">
        <f>J188</f>
        <v>0</v>
      </c>
      <c r="K101" s="170"/>
      <c r="L101" s="175"/>
    </row>
    <row r="102" spans="2:12" s="10" customFormat="1" ht="19.9" customHeight="1">
      <c r="B102" s="169"/>
      <c r="C102" s="170"/>
      <c r="D102" s="171" t="s">
        <v>122</v>
      </c>
      <c r="E102" s="172"/>
      <c r="F102" s="172"/>
      <c r="G102" s="172"/>
      <c r="H102" s="172"/>
      <c r="I102" s="173"/>
      <c r="J102" s="174">
        <f>J190</f>
        <v>0</v>
      </c>
      <c r="K102" s="170"/>
      <c r="L102" s="175"/>
    </row>
    <row r="103" spans="2:12" s="10" customFormat="1" ht="19.9" customHeight="1">
      <c r="B103" s="169"/>
      <c r="C103" s="170"/>
      <c r="D103" s="171" t="s">
        <v>123</v>
      </c>
      <c r="E103" s="172"/>
      <c r="F103" s="172"/>
      <c r="G103" s="172"/>
      <c r="H103" s="172"/>
      <c r="I103" s="173"/>
      <c r="J103" s="174">
        <f>J200</f>
        <v>0</v>
      </c>
      <c r="K103" s="170"/>
      <c r="L103" s="175"/>
    </row>
    <row r="104" spans="2:12" s="10" customFormat="1" ht="19.9" customHeight="1">
      <c r="B104" s="169"/>
      <c r="C104" s="170"/>
      <c r="D104" s="171" t="s">
        <v>124</v>
      </c>
      <c r="E104" s="172"/>
      <c r="F104" s="172"/>
      <c r="G104" s="172"/>
      <c r="H104" s="172"/>
      <c r="I104" s="173"/>
      <c r="J104" s="174">
        <f>J206</f>
        <v>0</v>
      </c>
      <c r="K104" s="170"/>
      <c r="L104" s="175"/>
    </row>
    <row r="105" spans="2:12" s="9" customFormat="1" ht="24.95" customHeight="1">
      <c r="B105" s="162"/>
      <c r="C105" s="163"/>
      <c r="D105" s="164" t="s">
        <v>125</v>
      </c>
      <c r="E105" s="165"/>
      <c r="F105" s="165"/>
      <c r="G105" s="165"/>
      <c r="H105" s="165"/>
      <c r="I105" s="166"/>
      <c r="J105" s="167">
        <f>J208</f>
        <v>0</v>
      </c>
      <c r="K105" s="163"/>
      <c r="L105" s="168"/>
    </row>
    <row r="106" spans="2:12" s="10" customFormat="1" ht="19.9" customHeight="1">
      <c r="B106" s="169"/>
      <c r="C106" s="170"/>
      <c r="D106" s="171" t="s">
        <v>126</v>
      </c>
      <c r="E106" s="172"/>
      <c r="F106" s="172"/>
      <c r="G106" s="172"/>
      <c r="H106" s="172"/>
      <c r="I106" s="173"/>
      <c r="J106" s="174">
        <f>J209</f>
        <v>0</v>
      </c>
      <c r="K106" s="170"/>
      <c r="L106" s="175"/>
    </row>
    <row r="107" spans="2:12" s="10" customFormat="1" ht="19.9" customHeight="1">
      <c r="B107" s="169"/>
      <c r="C107" s="170"/>
      <c r="D107" s="171" t="s">
        <v>2255</v>
      </c>
      <c r="E107" s="172"/>
      <c r="F107" s="172"/>
      <c r="G107" s="172"/>
      <c r="H107" s="172"/>
      <c r="I107" s="173"/>
      <c r="J107" s="174">
        <f>J215</f>
        <v>0</v>
      </c>
      <c r="K107" s="170"/>
      <c r="L107" s="175"/>
    </row>
    <row r="108" spans="2:12" s="10" customFormat="1" ht="19.9" customHeight="1">
      <c r="B108" s="169"/>
      <c r="C108" s="170"/>
      <c r="D108" s="171" t="s">
        <v>2256</v>
      </c>
      <c r="E108" s="172"/>
      <c r="F108" s="172"/>
      <c r="G108" s="172"/>
      <c r="H108" s="172"/>
      <c r="I108" s="173"/>
      <c r="J108" s="174">
        <f>J217</f>
        <v>0</v>
      </c>
      <c r="K108" s="170"/>
      <c r="L108" s="175"/>
    </row>
    <row r="109" spans="2:12" s="10" customFormat="1" ht="19.9" customHeight="1">
      <c r="B109" s="169"/>
      <c r="C109" s="170"/>
      <c r="D109" s="171" t="s">
        <v>134</v>
      </c>
      <c r="E109" s="172"/>
      <c r="F109" s="172"/>
      <c r="G109" s="172"/>
      <c r="H109" s="172"/>
      <c r="I109" s="173"/>
      <c r="J109" s="174">
        <f>J219</f>
        <v>0</v>
      </c>
      <c r="K109" s="170"/>
      <c r="L109" s="175"/>
    </row>
    <row r="110" spans="1:31" s="2" customFormat="1" ht="21.75" customHeight="1">
      <c r="A110" s="35"/>
      <c r="B110" s="36"/>
      <c r="C110" s="37"/>
      <c r="D110" s="37"/>
      <c r="E110" s="37"/>
      <c r="F110" s="37"/>
      <c r="G110" s="37"/>
      <c r="H110" s="37"/>
      <c r="I110" s="116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5" customHeight="1">
      <c r="A111" s="35"/>
      <c r="B111" s="55"/>
      <c r="C111" s="56"/>
      <c r="D111" s="56"/>
      <c r="E111" s="56"/>
      <c r="F111" s="56"/>
      <c r="G111" s="56"/>
      <c r="H111" s="56"/>
      <c r="I111" s="153"/>
      <c r="J111" s="56"/>
      <c r="K111" s="56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5" spans="1:31" s="2" customFormat="1" ht="6.95" customHeight="1">
      <c r="A115" s="35"/>
      <c r="B115" s="57"/>
      <c r="C115" s="58"/>
      <c r="D115" s="58"/>
      <c r="E115" s="58"/>
      <c r="F115" s="58"/>
      <c r="G115" s="58"/>
      <c r="H115" s="58"/>
      <c r="I115" s="156"/>
      <c r="J115" s="58"/>
      <c r="K115" s="58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24.95" customHeight="1">
      <c r="A116" s="35"/>
      <c r="B116" s="36"/>
      <c r="C116" s="24" t="s">
        <v>138</v>
      </c>
      <c r="D116" s="37"/>
      <c r="E116" s="37"/>
      <c r="F116" s="37"/>
      <c r="G116" s="37"/>
      <c r="H116" s="37"/>
      <c r="I116" s="116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6.95" customHeight="1">
      <c r="A117" s="35"/>
      <c r="B117" s="36"/>
      <c r="C117" s="37"/>
      <c r="D117" s="37"/>
      <c r="E117" s="37"/>
      <c r="F117" s="37"/>
      <c r="G117" s="37"/>
      <c r="H117" s="37"/>
      <c r="I117" s="116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2" customHeight="1">
      <c r="A118" s="35"/>
      <c r="B118" s="36"/>
      <c r="C118" s="30" t="s">
        <v>16</v>
      </c>
      <c r="D118" s="37"/>
      <c r="E118" s="37"/>
      <c r="F118" s="37"/>
      <c r="G118" s="37"/>
      <c r="H118" s="37"/>
      <c r="I118" s="116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6.5" customHeight="1">
      <c r="A119" s="35"/>
      <c r="B119" s="36"/>
      <c r="C119" s="37"/>
      <c r="D119" s="37"/>
      <c r="E119" s="325" t="str">
        <f>E7</f>
        <v>ZŠ Malé Hoštice - Zateplení + střecha</v>
      </c>
      <c r="F119" s="326"/>
      <c r="G119" s="326"/>
      <c r="H119" s="326"/>
      <c r="I119" s="116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2" customHeight="1">
      <c r="A120" s="35"/>
      <c r="B120" s="36"/>
      <c r="C120" s="30" t="s">
        <v>108</v>
      </c>
      <c r="D120" s="37"/>
      <c r="E120" s="37"/>
      <c r="F120" s="37"/>
      <c r="G120" s="37"/>
      <c r="H120" s="37"/>
      <c r="I120" s="116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6.5" customHeight="1">
      <c r="A121" s="35"/>
      <c r="B121" s="36"/>
      <c r="C121" s="37"/>
      <c r="D121" s="37"/>
      <c r="E121" s="304" t="str">
        <f>E9</f>
        <v xml:space="preserve">06 - Nůžková plošina a venkovní ocelové schodiště </v>
      </c>
      <c r="F121" s="324"/>
      <c r="G121" s="324"/>
      <c r="H121" s="324"/>
      <c r="I121" s="116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6.95" customHeight="1">
      <c r="A122" s="35"/>
      <c r="B122" s="36"/>
      <c r="C122" s="37"/>
      <c r="D122" s="37"/>
      <c r="E122" s="37"/>
      <c r="F122" s="37"/>
      <c r="G122" s="37"/>
      <c r="H122" s="37"/>
      <c r="I122" s="116"/>
      <c r="J122" s="37"/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2" customHeight="1">
      <c r="A123" s="35"/>
      <c r="B123" s="36"/>
      <c r="C123" s="30" t="s">
        <v>20</v>
      </c>
      <c r="D123" s="37"/>
      <c r="E123" s="37"/>
      <c r="F123" s="28" t="str">
        <f>F12</f>
        <v>k.ú. Malé Hoštice, parc.č. 38, Dvořákova ulice</v>
      </c>
      <c r="G123" s="37"/>
      <c r="H123" s="37"/>
      <c r="I123" s="118" t="s">
        <v>22</v>
      </c>
      <c r="J123" s="67">
        <f>IF(J12="","",J12)</f>
        <v>0</v>
      </c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6.95" customHeight="1">
      <c r="A124" s="35"/>
      <c r="B124" s="36"/>
      <c r="C124" s="37"/>
      <c r="D124" s="37"/>
      <c r="E124" s="37"/>
      <c r="F124" s="37"/>
      <c r="G124" s="37"/>
      <c r="H124" s="37"/>
      <c r="I124" s="116"/>
      <c r="J124" s="37"/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25.7" customHeight="1">
      <c r="A125" s="35"/>
      <c r="B125" s="36"/>
      <c r="C125" s="30" t="s">
        <v>23</v>
      </c>
      <c r="D125" s="37"/>
      <c r="E125" s="37"/>
      <c r="F125" s="28" t="str">
        <f>E15</f>
        <v>Statutární město Opava</v>
      </c>
      <c r="G125" s="37"/>
      <c r="H125" s="37"/>
      <c r="I125" s="118" t="s">
        <v>29</v>
      </c>
      <c r="J125" s="33" t="str">
        <f>E21</f>
        <v>Ing. arch. Petr Mlýnek</v>
      </c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15.2" customHeight="1">
      <c r="A126" s="35"/>
      <c r="B126" s="36"/>
      <c r="C126" s="30" t="s">
        <v>27</v>
      </c>
      <c r="D126" s="37"/>
      <c r="E126" s="37"/>
      <c r="F126" s="28" t="str">
        <f>IF(E18="","",E18)</f>
        <v>Vyplň údaj</v>
      </c>
      <c r="G126" s="37"/>
      <c r="H126" s="37"/>
      <c r="I126" s="118" t="s">
        <v>32</v>
      </c>
      <c r="J126" s="33" t="str">
        <f>E24</f>
        <v xml:space="preserve"> </v>
      </c>
      <c r="K126" s="37"/>
      <c r="L126" s="5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10.35" customHeight="1">
      <c r="A127" s="35"/>
      <c r="B127" s="36"/>
      <c r="C127" s="37"/>
      <c r="D127" s="37"/>
      <c r="E127" s="37"/>
      <c r="F127" s="37"/>
      <c r="G127" s="37"/>
      <c r="H127" s="37"/>
      <c r="I127" s="116"/>
      <c r="J127" s="37"/>
      <c r="K127" s="37"/>
      <c r="L127" s="52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11" customFormat="1" ht="29.25" customHeight="1">
      <c r="A128" s="176"/>
      <c r="B128" s="177"/>
      <c r="C128" s="178" t="s">
        <v>139</v>
      </c>
      <c r="D128" s="179" t="s">
        <v>60</v>
      </c>
      <c r="E128" s="179" t="s">
        <v>56</v>
      </c>
      <c r="F128" s="179" t="s">
        <v>57</v>
      </c>
      <c r="G128" s="179" t="s">
        <v>140</v>
      </c>
      <c r="H128" s="179" t="s">
        <v>141</v>
      </c>
      <c r="I128" s="180" t="s">
        <v>142</v>
      </c>
      <c r="J128" s="181" t="s">
        <v>112</v>
      </c>
      <c r="K128" s="182" t="s">
        <v>143</v>
      </c>
      <c r="L128" s="183"/>
      <c r="M128" s="76" t="s">
        <v>1</v>
      </c>
      <c r="N128" s="77" t="s">
        <v>39</v>
      </c>
      <c r="O128" s="77" t="s">
        <v>144</v>
      </c>
      <c r="P128" s="77" t="s">
        <v>145</v>
      </c>
      <c r="Q128" s="77" t="s">
        <v>146</v>
      </c>
      <c r="R128" s="77" t="s">
        <v>147</v>
      </c>
      <c r="S128" s="77" t="s">
        <v>148</v>
      </c>
      <c r="T128" s="78" t="s">
        <v>149</v>
      </c>
      <c r="U128" s="176"/>
      <c r="V128" s="176"/>
      <c r="W128" s="176"/>
      <c r="X128" s="176"/>
      <c r="Y128" s="176"/>
      <c r="Z128" s="176"/>
      <c r="AA128" s="176"/>
      <c r="AB128" s="176"/>
      <c r="AC128" s="176"/>
      <c r="AD128" s="176"/>
      <c r="AE128" s="176"/>
    </row>
    <row r="129" spans="1:63" s="2" customFormat="1" ht="22.9" customHeight="1">
      <c r="A129" s="35"/>
      <c r="B129" s="36"/>
      <c r="C129" s="83" t="s">
        <v>150</v>
      </c>
      <c r="D129" s="37"/>
      <c r="E129" s="37"/>
      <c r="F129" s="37"/>
      <c r="G129" s="37"/>
      <c r="H129" s="37"/>
      <c r="I129" s="116"/>
      <c r="J129" s="184">
        <f>BK129</f>
        <v>0</v>
      </c>
      <c r="K129" s="37"/>
      <c r="L129" s="40"/>
      <c r="M129" s="79"/>
      <c r="N129" s="185"/>
      <c r="O129" s="80"/>
      <c r="P129" s="186">
        <f>P130+P208</f>
        <v>0</v>
      </c>
      <c r="Q129" s="80"/>
      <c r="R129" s="186">
        <f>R130+R208</f>
        <v>10.759062210000002</v>
      </c>
      <c r="S129" s="80"/>
      <c r="T129" s="187">
        <f>T130+T208</f>
        <v>1.3855000000000002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8" t="s">
        <v>74</v>
      </c>
      <c r="AU129" s="18" t="s">
        <v>114</v>
      </c>
      <c r="BK129" s="188">
        <f>BK130+BK208</f>
        <v>0</v>
      </c>
    </row>
    <row r="130" spans="2:63" s="12" customFormat="1" ht="25.9" customHeight="1">
      <c r="B130" s="189"/>
      <c r="C130" s="190"/>
      <c r="D130" s="191" t="s">
        <v>74</v>
      </c>
      <c r="E130" s="192" t="s">
        <v>151</v>
      </c>
      <c r="F130" s="192" t="s">
        <v>152</v>
      </c>
      <c r="G130" s="190"/>
      <c r="H130" s="190"/>
      <c r="I130" s="193"/>
      <c r="J130" s="194">
        <f>BK130</f>
        <v>0</v>
      </c>
      <c r="K130" s="190"/>
      <c r="L130" s="195"/>
      <c r="M130" s="196"/>
      <c r="N130" s="197"/>
      <c r="O130" s="197"/>
      <c r="P130" s="198">
        <f>P131+P154+P170+P188+P190+P200+P206</f>
        <v>0</v>
      </c>
      <c r="Q130" s="197"/>
      <c r="R130" s="198">
        <f>R131+R154+R170+R188+R190+R200+R206</f>
        <v>10.650900210000001</v>
      </c>
      <c r="S130" s="197"/>
      <c r="T130" s="199">
        <f>T131+T154+T170+T188+T190+T200+T206</f>
        <v>1.3855000000000002</v>
      </c>
      <c r="AR130" s="200" t="s">
        <v>83</v>
      </c>
      <c r="AT130" s="201" t="s">
        <v>74</v>
      </c>
      <c r="AU130" s="201" t="s">
        <v>75</v>
      </c>
      <c r="AY130" s="200" t="s">
        <v>153</v>
      </c>
      <c r="BK130" s="202">
        <f>BK131+BK154+BK170+BK188+BK190+BK200+BK206</f>
        <v>0</v>
      </c>
    </row>
    <row r="131" spans="2:63" s="12" customFormat="1" ht="22.9" customHeight="1">
      <c r="B131" s="189"/>
      <c r="C131" s="190"/>
      <c r="D131" s="191" t="s">
        <v>74</v>
      </c>
      <c r="E131" s="203" t="s">
        <v>83</v>
      </c>
      <c r="F131" s="203" t="s">
        <v>1532</v>
      </c>
      <c r="G131" s="190"/>
      <c r="H131" s="190"/>
      <c r="I131" s="193"/>
      <c r="J131" s="204">
        <f>BK131</f>
        <v>0</v>
      </c>
      <c r="K131" s="190"/>
      <c r="L131" s="195"/>
      <c r="M131" s="196"/>
      <c r="N131" s="197"/>
      <c r="O131" s="197"/>
      <c r="P131" s="198">
        <f>SUM(P132:P153)</f>
        <v>0</v>
      </c>
      <c r="Q131" s="197"/>
      <c r="R131" s="198">
        <f>SUM(R132:R153)</f>
        <v>0</v>
      </c>
      <c r="S131" s="197"/>
      <c r="T131" s="199">
        <f>SUM(T132:T153)</f>
        <v>0</v>
      </c>
      <c r="AR131" s="200" t="s">
        <v>83</v>
      </c>
      <c r="AT131" s="201" t="s">
        <v>74</v>
      </c>
      <c r="AU131" s="201" t="s">
        <v>83</v>
      </c>
      <c r="AY131" s="200" t="s">
        <v>153</v>
      </c>
      <c r="BK131" s="202">
        <f>SUM(BK132:BK153)</f>
        <v>0</v>
      </c>
    </row>
    <row r="132" spans="1:65" s="2" customFormat="1" ht="21.75" customHeight="1">
      <c r="A132" s="35"/>
      <c r="B132" s="36"/>
      <c r="C132" s="205" t="s">
        <v>83</v>
      </c>
      <c r="D132" s="205" t="s">
        <v>156</v>
      </c>
      <c r="E132" s="206" t="s">
        <v>2257</v>
      </c>
      <c r="F132" s="207" t="s">
        <v>2258</v>
      </c>
      <c r="G132" s="208" t="s">
        <v>159</v>
      </c>
      <c r="H132" s="209">
        <v>0.288</v>
      </c>
      <c r="I132" s="210"/>
      <c r="J132" s="211">
        <f>ROUND(I132*H132,2)</f>
        <v>0</v>
      </c>
      <c r="K132" s="212"/>
      <c r="L132" s="40"/>
      <c r="M132" s="213" t="s">
        <v>1</v>
      </c>
      <c r="N132" s="214" t="s">
        <v>40</v>
      </c>
      <c r="O132" s="72"/>
      <c r="P132" s="215">
        <f>O132*H132</f>
        <v>0</v>
      </c>
      <c r="Q132" s="215">
        <v>0</v>
      </c>
      <c r="R132" s="215">
        <f>Q132*H132</f>
        <v>0</v>
      </c>
      <c r="S132" s="215">
        <v>0</v>
      </c>
      <c r="T132" s="216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17" t="s">
        <v>160</v>
      </c>
      <c r="AT132" s="217" t="s">
        <v>156</v>
      </c>
      <c r="AU132" s="217" t="s">
        <v>85</v>
      </c>
      <c r="AY132" s="18" t="s">
        <v>153</v>
      </c>
      <c r="BE132" s="218">
        <f>IF(N132="základní",J132,0)</f>
        <v>0</v>
      </c>
      <c r="BF132" s="218">
        <f>IF(N132="snížená",J132,0)</f>
        <v>0</v>
      </c>
      <c r="BG132" s="218">
        <f>IF(N132="zákl. přenesená",J132,0)</f>
        <v>0</v>
      </c>
      <c r="BH132" s="218">
        <f>IF(N132="sníž. přenesená",J132,0)</f>
        <v>0</v>
      </c>
      <c r="BI132" s="218">
        <f>IF(N132="nulová",J132,0)</f>
        <v>0</v>
      </c>
      <c r="BJ132" s="18" t="s">
        <v>83</v>
      </c>
      <c r="BK132" s="218">
        <f>ROUND(I132*H132,2)</f>
        <v>0</v>
      </c>
      <c r="BL132" s="18" t="s">
        <v>160</v>
      </c>
      <c r="BM132" s="217" t="s">
        <v>2259</v>
      </c>
    </row>
    <row r="133" spans="2:51" s="13" customFormat="1" ht="12">
      <c r="B133" s="219"/>
      <c r="C133" s="220"/>
      <c r="D133" s="221" t="s">
        <v>162</v>
      </c>
      <c r="E133" s="222" t="s">
        <v>1</v>
      </c>
      <c r="F133" s="223" t="s">
        <v>2260</v>
      </c>
      <c r="G133" s="220"/>
      <c r="H133" s="222" t="s">
        <v>1</v>
      </c>
      <c r="I133" s="224"/>
      <c r="J133" s="220"/>
      <c r="K133" s="220"/>
      <c r="L133" s="225"/>
      <c r="M133" s="226"/>
      <c r="N133" s="227"/>
      <c r="O133" s="227"/>
      <c r="P133" s="227"/>
      <c r="Q133" s="227"/>
      <c r="R133" s="227"/>
      <c r="S133" s="227"/>
      <c r="T133" s="228"/>
      <c r="AT133" s="229" t="s">
        <v>162</v>
      </c>
      <c r="AU133" s="229" t="s">
        <v>85</v>
      </c>
      <c r="AV133" s="13" t="s">
        <v>83</v>
      </c>
      <c r="AW133" s="13" t="s">
        <v>31</v>
      </c>
      <c r="AX133" s="13" t="s">
        <v>75</v>
      </c>
      <c r="AY133" s="229" t="s">
        <v>153</v>
      </c>
    </row>
    <row r="134" spans="2:51" s="14" customFormat="1" ht="12">
      <c r="B134" s="230"/>
      <c r="C134" s="231"/>
      <c r="D134" s="221" t="s">
        <v>162</v>
      </c>
      <c r="E134" s="232" t="s">
        <v>1</v>
      </c>
      <c r="F134" s="233" t="s">
        <v>2261</v>
      </c>
      <c r="G134" s="231"/>
      <c r="H134" s="234">
        <v>0.288</v>
      </c>
      <c r="I134" s="235"/>
      <c r="J134" s="231"/>
      <c r="K134" s="231"/>
      <c r="L134" s="236"/>
      <c r="M134" s="237"/>
      <c r="N134" s="238"/>
      <c r="O134" s="238"/>
      <c r="P134" s="238"/>
      <c r="Q134" s="238"/>
      <c r="R134" s="238"/>
      <c r="S134" s="238"/>
      <c r="T134" s="239"/>
      <c r="AT134" s="240" t="s">
        <v>162</v>
      </c>
      <c r="AU134" s="240" t="s">
        <v>85</v>
      </c>
      <c r="AV134" s="14" t="s">
        <v>85</v>
      </c>
      <c r="AW134" s="14" t="s">
        <v>31</v>
      </c>
      <c r="AX134" s="14" t="s">
        <v>83</v>
      </c>
      <c r="AY134" s="240" t="s">
        <v>153</v>
      </c>
    </row>
    <row r="135" spans="1:65" s="2" customFormat="1" ht="21.75" customHeight="1">
      <c r="A135" s="35"/>
      <c r="B135" s="36"/>
      <c r="C135" s="205" t="s">
        <v>85</v>
      </c>
      <c r="D135" s="205" t="s">
        <v>156</v>
      </c>
      <c r="E135" s="206" t="s">
        <v>2262</v>
      </c>
      <c r="F135" s="207" t="s">
        <v>2263</v>
      </c>
      <c r="G135" s="208" t="s">
        <v>159</v>
      </c>
      <c r="H135" s="209">
        <v>17.172</v>
      </c>
      <c r="I135" s="210"/>
      <c r="J135" s="211">
        <f>ROUND(I135*H135,2)</f>
        <v>0</v>
      </c>
      <c r="K135" s="212"/>
      <c r="L135" s="40"/>
      <c r="M135" s="213" t="s">
        <v>1</v>
      </c>
      <c r="N135" s="214" t="s">
        <v>40</v>
      </c>
      <c r="O135" s="72"/>
      <c r="P135" s="215">
        <f>O135*H135</f>
        <v>0</v>
      </c>
      <c r="Q135" s="215">
        <v>0</v>
      </c>
      <c r="R135" s="215">
        <f>Q135*H135</f>
        <v>0</v>
      </c>
      <c r="S135" s="215">
        <v>0</v>
      </c>
      <c r="T135" s="216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17" t="s">
        <v>160</v>
      </c>
      <c r="AT135" s="217" t="s">
        <v>156</v>
      </c>
      <c r="AU135" s="217" t="s">
        <v>85</v>
      </c>
      <c r="AY135" s="18" t="s">
        <v>153</v>
      </c>
      <c r="BE135" s="218">
        <f>IF(N135="základní",J135,0)</f>
        <v>0</v>
      </c>
      <c r="BF135" s="218">
        <f>IF(N135="snížená",J135,0)</f>
        <v>0</v>
      </c>
      <c r="BG135" s="218">
        <f>IF(N135="zákl. přenesená",J135,0)</f>
        <v>0</v>
      </c>
      <c r="BH135" s="218">
        <f>IF(N135="sníž. přenesená",J135,0)</f>
        <v>0</v>
      </c>
      <c r="BI135" s="218">
        <f>IF(N135="nulová",J135,0)</f>
        <v>0</v>
      </c>
      <c r="BJ135" s="18" t="s">
        <v>83</v>
      </c>
      <c r="BK135" s="218">
        <f>ROUND(I135*H135,2)</f>
        <v>0</v>
      </c>
      <c r="BL135" s="18" t="s">
        <v>160</v>
      </c>
      <c r="BM135" s="217" t="s">
        <v>2264</v>
      </c>
    </row>
    <row r="136" spans="2:51" s="13" customFormat="1" ht="12">
      <c r="B136" s="219"/>
      <c r="C136" s="220"/>
      <c r="D136" s="221" t="s">
        <v>162</v>
      </c>
      <c r="E136" s="222" t="s">
        <v>1</v>
      </c>
      <c r="F136" s="223" t="s">
        <v>2265</v>
      </c>
      <c r="G136" s="220"/>
      <c r="H136" s="222" t="s">
        <v>1</v>
      </c>
      <c r="I136" s="224"/>
      <c r="J136" s="220"/>
      <c r="K136" s="220"/>
      <c r="L136" s="225"/>
      <c r="M136" s="226"/>
      <c r="N136" s="227"/>
      <c r="O136" s="227"/>
      <c r="P136" s="227"/>
      <c r="Q136" s="227"/>
      <c r="R136" s="227"/>
      <c r="S136" s="227"/>
      <c r="T136" s="228"/>
      <c r="AT136" s="229" t="s">
        <v>162</v>
      </c>
      <c r="AU136" s="229" t="s">
        <v>85</v>
      </c>
      <c r="AV136" s="13" t="s">
        <v>83</v>
      </c>
      <c r="AW136" s="13" t="s">
        <v>31</v>
      </c>
      <c r="AX136" s="13" t="s">
        <v>75</v>
      </c>
      <c r="AY136" s="229" t="s">
        <v>153</v>
      </c>
    </row>
    <row r="137" spans="2:51" s="14" customFormat="1" ht="12">
      <c r="B137" s="230"/>
      <c r="C137" s="231"/>
      <c r="D137" s="221" t="s">
        <v>162</v>
      </c>
      <c r="E137" s="232" t="s">
        <v>1</v>
      </c>
      <c r="F137" s="233" t="s">
        <v>2266</v>
      </c>
      <c r="G137" s="231"/>
      <c r="H137" s="234">
        <v>18.117</v>
      </c>
      <c r="I137" s="235"/>
      <c r="J137" s="231"/>
      <c r="K137" s="231"/>
      <c r="L137" s="236"/>
      <c r="M137" s="237"/>
      <c r="N137" s="238"/>
      <c r="O137" s="238"/>
      <c r="P137" s="238"/>
      <c r="Q137" s="238"/>
      <c r="R137" s="238"/>
      <c r="S137" s="238"/>
      <c r="T137" s="239"/>
      <c r="AT137" s="240" t="s">
        <v>162</v>
      </c>
      <c r="AU137" s="240" t="s">
        <v>85</v>
      </c>
      <c r="AV137" s="14" t="s">
        <v>85</v>
      </c>
      <c r="AW137" s="14" t="s">
        <v>31</v>
      </c>
      <c r="AX137" s="14" t="s">
        <v>75</v>
      </c>
      <c r="AY137" s="240" t="s">
        <v>153</v>
      </c>
    </row>
    <row r="138" spans="2:51" s="14" customFormat="1" ht="12">
      <c r="B138" s="230"/>
      <c r="C138" s="231"/>
      <c r="D138" s="221" t="s">
        <v>162</v>
      </c>
      <c r="E138" s="232" t="s">
        <v>1</v>
      </c>
      <c r="F138" s="233" t="s">
        <v>2267</v>
      </c>
      <c r="G138" s="231"/>
      <c r="H138" s="234">
        <v>-0.945</v>
      </c>
      <c r="I138" s="235"/>
      <c r="J138" s="231"/>
      <c r="K138" s="231"/>
      <c r="L138" s="236"/>
      <c r="M138" s="237"/>
      <c r="N138" s="238"/>
      <c r="O138" s="238"/>
      <c r="P138" s="238"/>
      <c r="Q138" s="238"/>
      <c r="R138" s="238"/>
      <c r="S138" s="238"/>
      <c r="T138" s="239"/>
      <c r="AT138" s="240" t="s">
        <v>162</v>
      </c>
      <c r="AU138" s="240" t="s">
        <v>85</v>
      </c>
      <c r="AV138" s="14" t="s">
        <v>85</v>
      </c>
      <c r="AW138" s="14" t="s">
        <v>31</v>
      </c>
      <c r="AX138" s="14" t="s">
        <v>75</v>
      </c>
      <c r="AY138" s="240" t="s">
        <v>153</v>
      </c>
    </row>
    <row r="139" spans="2:51" s="15" customFormat="1" ht="12">
      <c r="B139" s="241"/>
      <c r="C139" s="242"/>
      <c r="D139" s="221" t="s">
        <v>162</v>
      </c>
      <c r="E139" s="243" t="s">
        <v>1</v>
      </c>
      <c r="F139" s="244" t="s">
        <v>169</v>
      </c>
      <c r="G139" s="242"/>
      <c r="H139" s="245">
        <v>17.172</v>
      </c>
      <c r="I139" s="246"/>
      <c r="J139" s="242"/>
      <c r="K139" s="242"/>
      <c r="L139" s="247"/>
      <c r="M139" s="248"/>
      <c r="N139" s="249"/>
      <c r="O139" s="249"/>
      <c r="P139" s="249"/>
      <c r="Q139" s="249"/>
      <c r="R139" s="249"/>
      <c r="S139" s="249"/>
      <c r="T139" s="250"/>
      <c r="AT139" s="251" t="s">
        <v>162</v>
      </c>
      <c r="AU139" s="251" t="s">
        <v>85</v>
      </c>
      <c r="AV139" s="15" t="s">
        <v>160</v>
      </c>
      <c r="AW139" s="15" t="s">
        <v>31</v>
      </c>
      <c r="AX139" s="15" t="s">
        <v>83</v>
      </c>
      <c r="AY139" s="251" t="s">
        <v>153</v>
      </c>
    </row>
    <row r="140" spans="1:65" s="2" customFormat="1" ht="21.75" customHeight="1">
      <c r="A140" s="35"/>
      <c r="B140" s="36"/>
      <c r="C140" s="205" t="s">
        <v>154</v>
      </c>
      <c r="D140" s="205" t="s">
        <v>156</v>
      </c>
      <c r="E140" s="206" t="s">
        <v>1618</v>
      </c>
      <c r="F140" s="207" t="s">
        <v>2268</v>
      </c>
      <c r="G140" s="208" t="s">
        <v>159</v>
      </c>
      <c r="H140" s="209">
        <v>7.56</v>
      </c>
      <c r="I140" s="210"/>
      <c r="J140" s="211">
        <f>ROUND(I140*H140,2)</f>
        <v>0</v>
      </c>
      <c r="K140" s="212"/>
      <c r="L140" s="40"/>
      <c r="M140" s="213" t="s">
        <v>1</v>
      </c>
      <c r="N140" s="214" t="s">
        <v>40</v>
      </c>
      <c r="O140" s="72"/>
      <c r="P140" s="215">
        <f>O140*H140</f>
        <v>0</v>
      </c>
      <c r="Q140" s="215">
        <v>0</v>
      </c>
      <c r="R140" s="215">
        <f>Q140*H140</f>
        <v>0</v>
      </c>
      <c r="S140" s="215">
        <v>0</v>
      </c>
      <c r="T140" s="216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17" t="s">
        <v>160</v>
      </c>
      <c r="AT140" s="217" t="s">
        <v>156</v>
      </c>
      <c r="AU140" s="217" t="s">
        <v>85</v>
      </c>
      <c r="AY140" s="18" t="s">
        <v>153</v>
      </c>
      <c r="BE140" s="218">
        <f>IF(N140="základní",J140,0)</f>
        <v>0</v>
      </c>
      <c r="BF140" s="218">
        <f>IF(N140="snížená",J140,0)</f>
        <v>0</v>
      </c>
      <c r="BG140" s="218">
        <f>IF(N140="zákl. přenesená",J140,0)</f>
        <v>0</v>
      </c>
      <c r="BH140" s="218">
        <f>IF(N140="sníž. přenesená",J140,0)</f>
        <v>0</v>
      </c>
      <c r="BI140" s="218">
        <f>IF(N140="nulová",J140,0)</f>
        <v>0</v>
      </c>
      <c r="BJ140" s="18" t="s">
        <v>83</v>
      </c>
      <c r="BK140" s="218">
        <f>ROUND(I140*H140,2)</f>
        <v>0</v>
      </c>
      <c r="BL140" s="18" t="s">
        <v>160</v>
      </c>
      <c r="BM140" s="217" t="s">
        <v>2269</v>
      </c>
    </row>
    <row r="141" spans="2:51" s="14" customFormat="1" ht="12">
      <c r="B141" s="230"/>
      <c r="C141" s="231"/>
      <c r="D141" s="221" t="s">
        <v>162</v>
      </c>
      <c r="E141" s="232" t="s">
        <v>1</v>
      </c>
      <c r="F141" s="233" t="s">
        <v>2270</v>
      </c>
      <c r="G141" s="231"/>
      <c r="H141" s="234">
        <v>17.46</v>
      </c>
      <c r="I141" s="235"/>
      <c r="J141" s="231"/>
      <c r="K141" s="231"/>
      <c r="L141" s="236"/>
      <c r="M141" s="237"/>
      <c r="N141" s="238"/>
      <c r="O141" s="238"/>
      <c r="P141" s="238"/>
      <c r="Q141" s="238"/>
      <c r="R141" s="238"/>
      <c r="S141" s="238"/>
      <c r="T141" s="239"/>
      <c r="AT141" s="240" t="s">
        <v>162</v>
      </c>
      <c r="AU141" s="240" t="s">
        <v>85</v>
      </c>
      <c r="AV141" s="14" t="s">
        <v>85</v>
      </c>
      <c r="AW141" s="14" t="s">
        <v>31</v>
      </c>
      <c r="AX141" s="14" t="s">
        <v>75</v>
      </c>
      <c r="AY141" s="240" t="s">
        <v>153</v>
      </c>
    </row>
    <row r="142" spans="2:51" s="14" customFormat="1" ht="12">
      <c r="B142" s="230"/>
      <c r="C142" s="231"/>
      <c r="D142" s="221" t="s">
        <v>162</v>
      </c>
      <c r="E142" s="232" t="s">
        <v>1</v>
      </c>
      <c r="F142" s="233" t="s">
        <v>2271</v>
      </c>
      <c r="G142" s="231"/>
      <c r="H142" s="234">
        <v>-9.9</v>
      </c>
      <c r="I142" s="235"/>
      <c r="J142" s="231"/>
      <c r="K142" s="231"/>
      <c r="L142" s="236"/>
      <c r="M142" s="237"/>
      <c r="N142" s="238"/>
      <c r="O142" s="238"/>
      <c r="P142" s="238"/>
      <c r="Q142" s="238"/>
      <c r="R142" s="238"/>
      <c r="S142" s="238"/>
      <c r="T142" s="239"/>
      <c r="AT142" s="240" t="s">
        <v>162</v>
      </c>
      <c r="AU142" s="240" t="s">
        <v>85</v>
      </c>
      <c r="AV142" s="14" t="s">
        <v>85</v>
      </c>
      <c r="AW142" s="14" t="s">
        <v>31</v>
      </c>
      <c r="AX142" s="14" t="s">
        <v>75</v>
      </c>
      <c r="AY142" s="240" t="s">
        <v>153</v>
      </c>
    </row>
    <row r="143" spans="2:51" s="15" customFormat="1" ht="12">
      <c r="B143" s="241"/>
      <c r="C143" s="242"/>
      <c r="D143" s="221" t="s">
        <v>162</v>
      </c>
      <c r="E143" s="243" t="s">
        <v>1</v>
      </c>
      <c r="F143" s="244" t="s">
        <v>169</v>
      </c>
      <c r="G143" s="242"/>
      <c r="H143" s="245">
        <v>7.56</v>
      </c>
      <c r="I143" s="246"/>
      <c r="J143" s="242"/>
      <c r="K143" s="242"/>
      <c r="L143" s="247"/>
      <c r="M143" s="248"/>
      <c r="N143" s="249"/>
      <c r="O143" s="249"/>
      <c r="P143" s="249"/>
      <c r="Q143" s="249"/>
      <c r="R143" s="249"/>
      <c r="S143" s="249"/>
      <c r="T143" s="250"/>
      <c r="AT143" s="251" t="s">
        <v>162</v>
      </c>
      <c r="AU143" s="251" t="s">
        <v>85</v>
      </c>
      <c r="AV143" s="15" t="s">
        <v>160</v>
      </c>
      <c r="AW143" s="15" t="s">
        <v>31</v>
      </c>
      <c r="AX143" s="15" t="s">
        <v>83</v>
      </c>
      <c r="AY143" s="251" t="s">
        <v>153</v>
      </c>
    </row>
    <row r="144" spans="1:65" s="2" customFormat="1" ht="55.5" customHeight="1">
      <c r="A144" s="35"/>
      <c r="B144" s="36"/>
      <c r="C144" s="205" t="s">
        <v>160</v>
      </c>
      <c r="D144" s="205" t="s">
        <v>156</v>
      </c>
      <c r="E144" s="206" t="s">
        <v>1614</v>
      </c>
      <c r="F144" s="207" t="s">
        <v>1615</v>
      </c>
      <c r="G144" s="208" t="s">
        <v>159</v>
      </c>
      <c r="H144" s="209">
        <v>7.56</v>
      </c>
      <c r="I144" s="210"/>
      <c r="J144" s="211">
        <f>ROUND(I144*H144,2)</f>
        <v>0</v>
      </c>
      <c r="K144" s="212"/>
      <c r="L144" s="40"/>
      <c r="M144" s="213" t="s">
        <v>1</v>
      </c>
      <c r="N144" s="214" t="s">
        <v>40</v>
      </c>
      <c r="O144" s="72"/>
      <c r="P144" s="215">
        <f>O144*H144</f>
        <v>0</v>
      </c>
      <c r="Q144" s="215">
        <v>0</v>
      </c>
      <c r="R144" s="215">
        <f>Q144*H144</f>
        <v>0</v>
      </c>
      <c r="S144" s="215">
        <v>0</v>
      </c>
      <c r="T144" s="216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17" t="s">
        <v>160</v>
      </c>
      <c r="AT144" s="217" t="s">
        <v>156</v>
      </c>
      <c r="AU144" s="217" t="s">
        <v>85</v>
      </c>
      <c r="AY144" s="18" t="s">
        <v>153</v>
      </c>
      <c r="BE144" s="218">
        <f>IF(N144="základní",J144,0)</f>
        <v>0</v>
      </c>
      <c r="BF144" s="218">
        <f>IF(N144="snížená",J144,0)</f>
        <v>0</v>
      </c>
      <c r="BG144" s="218">
        <f>IF(N144="zákl. přenesená",J144,0)</f>
        <v>0</v>
      </c>
      <c r="BH144" s="218">
        <f>IF(N144="sníž. přenesená",J144,0)</f>
        <v>0</v>
      </c>
      <c r="BI144" s="218">
        <f>IF(N144="nulová",J144,0)</f>
        <v>0</v>
      </c>
      <c r="BJ144" s="18" t="s">
        <v>83</v>
      </c>
      <c r="BK144" s="218">
        <f>ROUND(I144*H144,2)</f>
        <v>0</v>
      </c>
      <c r="BL144" s="18" t="s">
        <v>160</v>
      </c>
      <c r="BM144" s="217" t="s">
        <v>2272</v>
      </c>
    </row>
    <row r="145" spans="2:51" s="14" customFormat="1" ht="12">
      <c r="B145" s="230"/>
      <c r="C145" s="231"/>
      <c r="D145" s="221" t="s">
        <v>162</v>
      </c>
      <c r="E145" s="232" t="s">
        <v>1</v>
      </c>
      <c r="F145" s="233" t="s">
        <v>2270</v>
      </c>
      <c r="G145" s="231"/>
      <c r="H145" s="234">
        <v>17.46</v>
      </c>
      <c r="I145" s="235"/>
      <c r="J145" s="231"/>
      <c r="K145" s="231"/>
      <c r="L145" s="236"/>
      <c r="M145" s="237"/>
      <c r="N145" s="238"/>
      <c r="O145" s="238"/>
      <c r="P145" s="238"/>
      <c r="Q145" s="238"/>
      <c r="R145" s="238"/>
      <c r="S145" s="238"/>
      <c r="T145" s="239"/>
      <c r="AT145" s="240" t="s">
        <v>162</v>
      </c>
      <c r="AU145" s="240" t="s">
        <v>85</v>
      </c>
      <c r="AV145" s="14" t="s">
        <v>85</v>
      </c>
      <c r="AW145" s="14" t="s">
        <v>31</v>
      </c>
      <c r="AX145" s="14" t="s">
        <v>75</v>
      </c>
      <c r="AY145" s="240" t="s">
        <v>153</v>
      </c>
    </row>
    <row r="146" spans="2:51" s="14" customFormat="1" ht="12">
      <c r="B146" s="230"/>
      <c r="C146" s="231"/>
      <c r="D146" s="221" t="s">
        <v>162</v>
      </c>
      <c r="E146" s="232" t="s">
        <v>1</v>
      </c>
      <c r="F146" s="233" t="s">
        <v>2271</v>
      </c>
      <c r="G146" s="231"/>
      <c r="H146" s="234">
        <v>-9.9</v>
      </c>
      <c r="I146" s="235"/>
      <c r="J146" s="231"/>
      <c r="K146" s="231"/>
      <c r="L146" s="236"/>
      <c r="M146" s="237"/>
      <c r="N146" s="238"/>
      <c r="O146" s="238"/>
      <c r="P146" s="238"/>
      <c r="Q146" s="238"/>
      <c r="R146" s="238"/>
      <c r="S146" s="238"/>
      <c r="T146" s="239"/>
      <c r="AT146" s="240" t="s">
        <v>162</v>
      </c>
      <c r="AU146" s="240" t="s">
        <v>85</v>
      </c>
      <c r="AV146" s="14" t="s">
        <v>85</v>
      </c>
      <c r="AW146" s="14" t="s">
        <v>31</v>
      </c>
      <c r="AX146" s="14" t="s">
        <v>75</v>
      </c>
      <c r="AY146" s="240" t="s">
        <v>153</v>
      </c>
    </row>
    <row r="147" spans="2:51" s="15" customFormat="1" ht="12">
      <c r="B147" s="241"/>
      <c r="C147" s="242"/>
      <c r="D147" s="221" t="s">
        <v>162</v>
      </c>
      <c r="E147" s="243" t="s">
        <v>1</v>
      </c>
      <c r="F147" s="244" t="s">
        <v>169</v>
      </c>
      <c r="G147" s="242"/>
      <c r="H147" s="245">
        <v>7.56</v>
      </c>
      <c r="I147" s="246"/>
      <c r="J147" s="242"/>
      <c r="K147" s="242"/>
      <c r="L147" s="247"/>
      <c r="M147" s="248"/>
      <c r="N147" s="249"/>
      <c r="O147" s="249"/>
      <c r="P147" s="249"/>
      <c r="Q147" s="249"/>
      <c r="R147" s="249"/>
      <c r="S147" s="249"/>
      <c r="T147" s="250"/>
      <c r="AT147" s="251" t="s">
        <v>162</v>
      </c>
      <c r="AU147" s="251" t="s">
        <v>85</v>
      </c>
      <c r="AV147" s="15" t="s">
        <v>160</v>
      </c>
      <c r="AW147" s="15" t="s">
        <v>31</v>
      </c>
      <c r="AX147" s="15" t="s">
        <v>83</v>
      </c>
      <c r="AY147" s="251" t="s">
        <v>153</v>
      </c>
    </row>
    <row r="148" spans="1:65" s="2" customFormat="1" ht="33" customHeight="1">
      <c r="A148" s="35"/>
      <c r="B148" s="36"/>
      <c r="C148" s="205" t="s">
        <v>192</v>
      </c>
      <c r="D148" s="205" t="s">
        <v>156</v>
      </c>
      <c r="E148" s="206" t="s">
        <v>1625</v>
      </c>
      <c r="F148" s="207" t="s">
        <v>1626</v>
      </c>
      <c r="G148" s="208" t="s">
        <v>159</v>
      </c>
      <c r="H148" s="209">
        <v>7.56</v>
      </c>
      <c r="I148" s="210"/>
      <c r="J148" s="211">
        <f>ROUND(I148*H148,2)</f>
        <v>0</v>
      </c>
      <c r="K148" s="212"/>
      <c r="L148" s="40"/>
      <c r="M148" s="213" t="s">
        <v>1</v>
      </c>
      <c r="N148" s="214" t="s">
        <v>40</v>
      </c>
      <c r="O148" s="72"/>
      <c r="P148" s="215">
        <f>O148*H148</f>
        <v>0</v>
      </c>
      <c r="Q148" s="215">
        <v>0</v>
      </c>
      <c r="R148" s="215">
        <f>Q148*H148</f>
        <v>0</v>
      </c>
      <c r="S148" s="215">
        <v>0</v>
      </c>
      <c r="T148" s="216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17" t="s">
        <v>160</v>
      </c>
      <c r="AT148" s="217" t="s">
        <v>156</v>
      </c>
      <c r="AU148" s="217" t="s">
        <v>85</v>
      </c>
      <c r="AY148" s="18" t="s">
        <v>153</v>
      </c>
      <c r="BE148" s="218">
        <f>IF(N148="základní",J148,0)</f>
        <v>0</v>
      </c>
      <c r="BF148" s="218">
        <f>IF(N148="snížená",J148,0)</f>
        <v>0</v>
      </c>
      <c r="BG148" s="218">
        <f>IF(N148="zákl. přenesená",J148,0)</f>
        <v>0</v>
      </c>
      <c r="BH148" s="218">
        <f>IF(N148="sníž. přenesená",J148,0)</f>
        <v>0</v>
      </c>
      <c r="BI148" s="218">
        <f>IF(N148="nulová",J148,0)</f>
        <v>0</v>
      </c>
      <c r="BJ148" s="18" t="s">
        <v>83</v>
      </c>
      <c r="BK148" s="218">
        <f>ROUND(I148*H148,2)</f>
        <v>0</v>
      </c>
      <c r="BL148" s="18" t="s">
        <v>160</v>
      </c>
      <c r="BM148" s="217" t="s">
        <v>2273</v>
      </c>
    </row>
    <row r="149" spans="1:65" s="2" customFormat="1" ht="21.75" customHeight="1">
      <c r="A149" s="35"/>
      <c r="B149" s="36"/>
      <c r="C149" s="205" t="s">
        <v>199</v>
      </c>
      <c r="D149" s="205" t="s">
        <v>156</v>
      </c>
      <c r="E149" s="206" t="s">
        <v>1621</v>
      </c>
      <c r="F149" s="207" t="s">
        <v>1622</v>
      </c>
      <c r="G149" s="208" t="s">
        <v>172</v>
      </c>
      <c r="H149" s="209">
        <v>13.986</v>
      </c>
      <c r="I149" s="210"/>
      <c r="J149" s="211">
        <f>ROUND(I149*H149,2)</f>
        <v>0</v>
      </c>
      <c r="K149" s="212"/>
      <c r="L149" s="40"/>
      <c r="M149" s="213" t="s">
        <v>1</v>
      </c>
      <c r="N149" s="214" t="s">
        <v>40</v>
      </c>
      <c r="O149" s="72"/>
      <c r="P149" s="215">
        <f>O149*H149</f>
        <v>0</v>
      </c>
      <c r="Q149" s="215">
        <v>0</v>
      </c>
      <c r="R149" s="215">
        <f>Q149*H149</f>
        <v>0</v>
      </c>
      <c r="S149" s="215">
        <v>0</v>
      </c>
      <c r="T149" s="216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17" t="s">
        <v>160</v>
      </c>
      <c r="AT149" s="217" t="s">
        <v>156</v>
      </c>
      <c r="AU149" s="217" t="s">
        <v>85</v>
      </c>
      <c r="AY149" s="18" t="s">
        <v>153</v>
      </c>
      <c r="BE149" s="218">
        <f>IF(N149="základní",J149,0)</f>
        <v>0</v>
      </c>
      <c r="BF149" s="218">
        <f>IF(N149="snížená",J149,0)</f>
        <v>0</v>
      </c>
      <c r="BG149" s="218">
        <f>IF(N149="zákl. přenesená",J149,0)</f>
        <v>0</v>
      </c>
      <c r="BH149" s="218">
        <f>IF(N149="sníž. přenesená",J149,0)</f>
        <v>0</v>
      </c>
      <c r="BI149" s="218">
        <f>IF(N149="nulová",J149,0)</f>
        <v>0</v>
      </c>
      <c r="BJ149" s="18" t="s">
        <v>83</v>
      </c>
      <c r="BK149" s="218">
        <f>ROUND(I149*H149,2)</f>
        <v>0</v>
      </c>
      <c r="BL149" s="18" t="s">
        <v>160</v>
      </c>
      <c r="BM149" s="217" t="s">
        <v>2274</v>
      </c>
    </row>
    <row r="150" spans="2:51" s="14" customFormat="1" ht="12">
      <c r="B150" s="230"/>
      <c r="C150" s="231"/>
      <c r="D150" s="221" t="s">
        <v>162</v>
      </c>
      <c r="E150" s="231"/>
      <c r="F150" s="233" t="s">
        <v>2275</v>
      </c>
      <c r="G150" s="231"/>
      <c r="H150" s="234">
        <v>13.986</v>
      </c>
      <c r="I150" s="235"/>
      <c r="J150" s="231"/>
      <c r="K150" s="231"/>
      <c r="L150" s="236"/>
      <c r="M150" s="237"/>
      <c r="N150" s="238"/>
      <c r="O150" s="238"/>
      <c r="P150" s="238"/>
      <c r="Q150" s="238"/>
      <c r="R150" s="238"/>
      <c r="S150" s="238"/>
      <c r="T150" s="239"/>
      <c r="AT150" s="240" t="s">
        <v>162</v>
      </c>
      <c r="AU150" s="240" t="s">
        <v>85</v>
      </c>
      <c r="AV150" s="14" t="s">
        <v>85</v>
      </c>
      <c r="AW150" s="14" t="s">
        <v>4</v>
      </c>
      <c r="AX150" s="14" t="s">
        <v>83</v>
      </c>
      <c r="AY150" s="240" t="s">
        <v>153</v>
      </c>
    </row>
    <row r="151" spans="1:65" s="2" customFormat="1" ht="21.75" customHeight="1">
      <c r="A151" s="35"/>
      <c r="B151" s="36"/>
      <c r="C151" s="205" t="s">
        <v>217</v>
      </c>
      <c r="D151" s="205" t="s">
        <v>156</v>
      </c>
      <c r="E151" s="206" t="s">
        <v>2276</v>
      </c>
      <c r="F151" s="207" t="s">
        <v>2277</v>
      </c>
      <c r="G151" s="208" t="s">
        <v>159</v>
      </c>
      <c r="H151" s="209">
        <v>9.9</v>
      </c>
      <c r="I151" s="210"/>
      <c r="J151" s="211">
        <f>ROUND(I151*H151,2)</f>
        <v>0</v>
      </c>
      <c r="K151" s="212"/>
      <c r="L151" s="40"/>
      <c r="M151" s="213" t="s">
        <v>1</v>
      </c>
      <c r="N151" s="214" t="s">
        <v>40</v>
      </c>
      <c r="O151" s="72"/>
      <c r="P151" s="215">
        <f>O151*H151</f>
        <v>0</v>
      </c>
      <c r="Q151" s="215">
        <v>0</v>
      </c>
      <c r="R151" s="215">
        <f>Q151*H151</f>
        <v>0</v>
      </c>
      <c r="S151" s="215">
        <v>0</v>
      </c>
      <c r="T151" s="216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17" t="s">
        <v>160</v>
      </c>
      <c r="AT151" s="217" t="s">
        <v>156</v>
      </c>
      <c r="AU151" s="217" t="s">
        <v>85</v>
      </c>
      <c r="AY151" s="18" t="s">
        <v>153</v>
      </c>
      <c r="BE151" s="218">
        <f>IF(N151="základní",J151,0)</f>
        <v>0</v>
      </c>
      <c r="BF151" s="218">
        <f>IF(N151="snížená",J151,0)</f>
        <v>0</v>
      </c>
      <c r="BG151" s="218">
        <f>IF(N151="zákl. přenesená",J151,0)</f>
        <v>0</v>
      </c>
      <c r="BH151" s="218">
        <f>IF(N151="sníž. přenesená",J151,0)</f>
        <v>0</v>
      </c>
      <c r="BI151" s="218">
        <f>IF(N151="nulová",J151,0)</f>
        <v>0</v>
      </c>
      <c r="BJ151" s="18" t="s">
        <v>83</v>
      </c>
      <c r="BK151" s="218">
        <f>ROUND(I151*H151,2)</f>
        <v>0</v>
      </c>
      <c r="BL151" s="18" t="s">
        <v>160</v>
      </c>
      <c r="BM151" s="217" t="s">
        <v>2278</v>
      </c>
    </row>
    <row r="152" spans="2:51" s="14" customFormat="1" ht="12">
      <c r="B152" s="230"/>
      <c r="C152" s="231"/>
      <c r="D152" s="221" t="s">
        <v>162</v>
      </c>
      <c r="E152" s="232" t="s">
        <v>1</v>
      </c>
      <c r="F152" s="233" t="s">
        <v>2279</v>
      </c>
      <c r="G152" s="231"/>
      <c r="H152" s="234">
        <v>9.9</v>
      </c>
      <c r="I152" s="235"/>
      <c r="J152" s="231"/>
      <c r="K152" s="231"/>
      <c r="L152" s="236"/>
      <c r="M152" s="237"/>
      <c r="N152" s="238"/>
      <c r="O152" s="238"/>
      <c r="P152" s="238"/>
      <c r="Q152" s="238"/>
      <c r="R152" s="238"/>
      <c r="S152" s="238"/>
      <c r="T152" s="239"/>
      <c r="AT152" s="240" t="s">
        <v>162</v>
      </c>
      <c r="AU152" s="240" t="s">
        <v>85</v>
      </c>
      <c r="AV152" s="14" t="s">
        <v>85</v>
      </c>
      <c r="AW152" s="14" t="s">
        <v>31</v>
      </c>
      <c r="AX152" s="14" t="s">
        <v>83</v>
      </c>
      <c r="AY152" s="240" t="s">
        <v>153</v>
      </c>
    </row>
    <row r="153" spans="1:65" s="2" customFormat="1" ht="21.75" customHeight="1">
      <c r="A153" s="35"/>
      <c r="B153" s="36"/>
      <c r="C153" s="205" t="s">
        <v>221</v>
      </c>
      <c r="D153" s="205" t="s">
        <v>156</v>
      </c>
      <c r="E153" s="206" t="s">
        <v>2280</v>
      </c>
      <c r="F153" s="207" t="s">
        <v>2281</v>
      </c>
      <c r="G153" s="208" t="s">
        <v>159</v>
      </c>
      <c r="H153" s="209">
        <v>9.9</v>
      </c>
      <c r="I153" s="210"/>
      <c r="J153" s="211">
        <f>ROUND(I153*H153,2)</f>
        <v>0</v>
      </c>
      <c r="K153" s="212"/>
      <c r="L153" s="40"/>
      <c r="M153" s="213" t="s">
        <v>1</v>
      </c>
      <c r="N153" s="214" t="s">
        <v>40</v>
      </c>
      <c r="O153" s="72"/>
      <c r="P153" s="215">
        <f>O153*H153</f>
        <v>0</v>
      </c>
      <c r="Q153" s="215">
        <v>0</v>
      </c>
      <c r="R153" s="215">
        <f>Q153*H153</f>
        <v>0</v>
      </c>
      <c r="S153" s="215">
        <v>0</v>
      </c>
      <c r="T153" s="216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17" t="s">
        <v>160</v>
      </c>
      <c r="AT153" s="217" t="s">
        <v>156</v>
      </c>
      <c r="AU153" s="217" t="s">
        <v>85</v>
      </c>
      <c r="AY153" s="18" t="s">
        <v>153</v>
      </c>
      <c r="BE153" s="218">
        <f>IF(N153="základní",J153,0)</f>
        <v>0</v>
      </c>
      <c r="BF153" s="218">
        <f>IF(N153="snížená",J153,0)</f>
        <v>0</v>
      </c>
      <c r="BG153" s="218">
        <f>IF(N153="zákl. přenesená",J153,0)</f>
        <v>0</v>
      </c>
      <c r="BH153" s="218">
        <f>IF(N153="sníž. přenesená",J153,0)</f>
        <v>0</v>
      </c>
      <c r="BI153" s="218">
        <f>IF(N153="nulová",J153,0)</f>
        <v>0</v>
      </c>
      <c r="BJ153" s="18" t="s">
        <v>83</v>
      </c>
      <c r="BK153" s="218">
        <f>ROUND(I153*H153,2)</f>
        <v>0</v>
      </c>
      <c r="BL153" s="18" t="s">
        <v>160</v>
      </c>
      <c r="BM153" s="217" t="s">
        <v>2282</v>
      </c>
    </row>
    <row r="154" spans="2:63" s="12" customFormat="1" ht="22.9" customHeight="1">
      <c r="B154" s="189"/>
      <c r="C154" s="190"/>
      <c r="D154" s="191" t="s">
        <v>74</v>
      </c>
      <c r="E154" s="203" t="s">
        <v>85</v>
      </c>
      <c r="F154" s="203" t="s">
        <v>1695</v>
      </c>
      <c r="G154" s="190"/>
      <c r="H154" s="190"/>
      <c r="I154" s="193"/>
      <c r="J154" s="204">
        <f>BK154</f>
        <v>0</v>
      </c>
      <c r="K154" s="190"/>
      <c r="L154" s="195"/>
      <c r="M154" s="196"/>
      <c r="N154" s="197"/>
      <c r="O154" s="197"/>
      <c r="P154" s="198">
        <f>SUM(P155:P169)</f>
        <v>0</v>
      </c>
      <c r="Q154" s="197"/>
      <c r="R154" s="198">
        <f>SUM(R155:R169)</f>
        <v>3.3540184400000004</v>
      </c>
      <c r="S154" s="197"/>
      <c r="T154" s="199">
        <f>SUM(T155:T169)</f>
        <v>0</v>
      </c>
      <c r="AR154" s="200" t="s">
        <v>83</v>
      </c>
      <c r="AT154" s="201" t="s">
        <v>74</v>
      </c>
      <c r="AU154" s="201" t="s">
        <v>83</v>
      </c>
      <c r="AY154" s="200" t="s">
        <v>153</v>
      </c>
      <c r="BK154" s="202">
        <f>SUM(BK155:BK169)</f>
        <v>0</v>
      </c>
    </row>
    <row r="155" spans="1:65" s="2" customFormat="1" ht="21.75" customHeight="1">
      <c r="A155" s="35"/>
      <c r="B155" s="36"/>
      <c r="C155" s="205" t="s">
        <v>227</v>
      </c>
      <c r="D155" s="205" t="s">
        <v>156</v>
      </c>
      <c r="E155" s="206" t="s">
        <v>2283</v>
      </c>
      <c r="F155" s="207" t="s">
        <v>2284</v>
      </c>
      <c r="G155" s="208" t="s">
        <v>159</v>
      </c>
      <c r="H155" s="209">
        <v>1.046</v>
      </c>
      <c r="I155" s="210"/>
      <c r="J155" s="211">
        <f>ROUND(I155*H155,2)</f>
        <v>0</v>
      </c>
      <c r="K155" s="212"/>
      <c r="L155" s="40"/>
      <c r="M155" s="213" t="s">
        <v>1</v>
      </c>
      <c r="N155" s="214" t="s">
        <v>40</v>
      </c>
      <c r="O155" s="72"/>
      <c r="P155" s="215">
        <f>O155*H155</f>
        <v>0</v>
      </c>
      <c r="Q155" s="215">
        <v>2.45329</v>
      </c>
      <c r="R155" s="215">
        <f>Q155*H155</f>
        <v>2.56614134</v>
      </c>
      <c r="S155" s="215">
        <v>0</v>
      </c>
      <c r="T155" s="216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17" t="s">
        <v>160</v>
      </c>
      <c r="AT155" s="217" t="s">
        <v>156</v>
      </c>
      <c r="AU155" s="217" t="s">
        <v>85</v>
      </c>
      <c r="AY155" s="18" t="s">
        <v>153</v>
      </c>
      <c r="BE155" s="218">
        <f>IF(N155="základní",J155,0)</f>
        <v>0</v>
      </c>
      <c r="BF155" s="218">
        <f>IF(N155="snížená",J155,0)</f>
        <v>0</v>
      </c>
      <c r="BG155" s="218">
        <f>IF(N155="zákl. přenesená",J155,0)</f>
        <v>0</v>
      </c>
      <c r="BH155" s="218">
        <f>IF(N155="sníž. přenesená",J155,0)</f>
        <v>0</v>
      </c>
      <c r="BI155" s="218">
        <f>IF(N155="nulová",J155,0)</f>
        <v>0</v>
      </c>
      <c r="BJ155" s="18" t="s">
        <v>83</v>
      </c>
      <c r="BK155" s="218">
        <f>ROUND(I155*H155,2)</f>
        <v>0</v>
      </c>
      <c r="BL155" s="18" t="s">
        <v>160</v>
      </c>
      <c r="BM155" s="217" t="s">
        <v>2285</v>
      </c>
    </row>
    <row r="156" spans="2:51" s="13" customFormat="1" ht="12">
      <c r="B156" s="219"/>
      <c r="C156" s="220"/>
      <c r="D156" s="221" t="s">
        <v>162</v>
      </c>
      <c r="E156" s="222" t="s">
        <v>1</v>
      </c>
      <c r="F156" s="223" t="s">
        <v>2286</v>
      </c>
      <c r="G156" s="220"/>
      <c r="H156" s="222" t="s">
        <v>1</v>
      </c>
      <c r="I156" s="224"/>
      <c r="J156" s="220"/>
      <c r="K156" s="220"/>
      <c r="L156" s="225"/>
      <c r="M156" s="226"/>
      <c r="N156" s="227"/>
      <c r="O156" s="227"/>
      <c r="P156" s="227"/>
      <c r="Q156" s="227"/>
      <c r="R156" s="227"/>
      <c r="S156" s="227"/>
      <c r="T156" s="228"/>
      <c r="AT156" s="229" t="s">
        <v>162</v>
      </c>
      <c r="AU156" s="229" t="s">
        <v>85</v>
      </c>
      <c r="AV156" s="13" t="s">
        <v>83</v>
      </c>
      <c r="AW156" s="13" t="s">
        <v>31</v>
      </c>
      <c r="AX156" s="13" t="s">
        <v>75</v>
      </c>
      <c r="AY156" s="229" t="s">
        <v>153</v>
      </c>
    </row>
    <row r="157" spans="2:51" s="14" customFormat="1" ht="12">
      <c r="B157" s="230"/>
      <c r="C157" s="231"/>
      <c r="D157" s="221" t="s">
        <v>162</v>
      </c>
      <c r="E157" s="232" t="s">
        <v>1</v>
      </c>
      <c r="F157" s="233" t="s">
        <v>2287</v>
      </c>
      <c r="G157" s="231"/>
      <c r="H157" s="234">
        <v>1.046</v>
      </c>
      <c r="I157" s="235"/>
      <c r="J157" s="231"/>
      <c r="K157" s="231"/>
      <c r="L157" s="236"/>
      <c r="M157" s="237"/>
      <c r="N157" s="238"/>
      <c r="O157" s="238"/>
      <c r="P157" s="238"/>
      <c r="Q157" s="238"/>
      <c r="R157" s="238"/>
      <c r="S157" s="238"/>
      <c r="T157" s="239"/>
      <c r="AT157" s="240" t="s">
        <v>162</v>
      </c>
      <c r="AU157" s="240" t="s">
        <v>85</v>
      </c>
      <c r="AV157" s="14" t="s">
        <v>85</v>
      </c>
      <c r="AW157" s="14" t="s">
        <v>31</v>
      </c>
      <c r="AX157" s="14" t="s">
        <v>83</v>
      </c>
      <c r="AY157" s="240" t="s">
        <v>153</v>
      </c>
    </row>
    <row r="158" spans="1:65" s="2" customFormat="1" ht="16.5" customHeight="1">
      <c r="A158" s="35"/>
      <c r="B158" s="36"/>
      <c r="C158" s="205" t="s">
        <v>246</v>
      </c>
      <c r="D158" s="205" t="s">
        <v>156</v>
      </c>
      <c r="E158" s="206" t="s">
        <v>2288</v>
      </c>
      <c r="F158" s="207" t="s">
        <v>2289</v>
      </c>
      <c r="G158" s="208" t="s">
        <v>187</v>
      </c>
      <c r="H158" s="209">
        <v>1.635</v>
      </c>
      <c r="I158" s="210"/>
      <c r="J158" s="211">
        <f>ROUND(I158*H158,2)</f>
        <v>0</v>
      </c>
      <c r="K158" s="212"/>
      <c r="L158" s="40"/>
      <c r="M158" s="213" t="s">
        <v>1</v>
      </c>
      <c r="N158" s="214" t="s">
        <v>40</v>
      </c>
      <c r="O158" s="72"/>
      <c r="P158" s="215">
        <f>O158*H158</f>
        <v>0</v>
      </c>
      <c r="Q158" s="215">
        <v>0.00247</v>
      </c>
      <c r="R158" s="215">
        <f>Q158*H158</f>
        <v>0.00403845</v>
      </c>
      <c r="S158" s="215">
        <v>0</v>
      </c>
      <c r="T158" s="216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17" t="s">
        <v>160</v>
      </c>
      <c r="AT158" s="217" t="s">
        <v>156</v>
      </c>
      <c r="AU158" s="217" t="s">
        <v>85</v>
      </c>
      <c r="AY158" s="18" t="s">
        <v>153</v>
      </c>
      <c r="BE158" s="218">
        <f>IF(N158="základní",J158,0)</f>
        <v>0</v>
      </c>
      <c r="BF158" s="218">
        <f>IF(N158="snížená",J158,0)</f>
        <v>0</v>
      </c>
      <c r="BG158" s="218">
        <f>IF(N158="zákl. přenesená",J158,0)</f>
        <v>0</v>
      </c>
      <c r="BH158" s="218">
        <f>IF(N158="sníž. přenesená",J158,0)</f>
        <v>0</v>
      </c>
      <c r="BI158" s="218">
        <f>IF(N158="nulová",J158,0)</f>
        <v>0</v>
      </c>
      <c r="BJ158" s="18" t="s">
        <v>83</v>
      </c>
      <c r="BK158" s="218">
        <f>ROUND(I158*H158,2)</f>
        <v>0</v>
      </c>
      <c r="BL158" s="18" t="s">
        <v>160</v>
      </c>
      <c r="BM158" s="217" t="s">
        <v>2290</v>
      </c>
    </row>
    <row r="159" spans="2:51" s="14" customFormat="1" ht="12">
      <c r="B159" s="230"/>
      <c r="C159" s="231"/>
      <c r="D159" s="221" t="s">
        <v>162</v>
      </c>
      <c r="E159" s="232" t="s">
        <v>1</v>
      </c>
      <c r="F159" s="233" t="s">
        <v>2291</v>
      </c>
      <c r="G159" s="231"/>
      <c r="H159" s="234">
        <v>1.635</v>
      </c>
      <c r="I159" s="235"/>
      <c r="J159" s="231"/>
      <c r="K159" s="231"/>
      <c r="L159" s="236"/>
      <c r="M159" s="237"/>
      <c r="N159" s="238"/>
      <c r="O159" s="238"/>
      <c r="P159" s="238"/>
      <c r="Q159" s="238"/>
      <c r="R159" s="238"/>
      <c r="S159" s="238"/>
      <c r="T159" s="239"/>
      <c r="AT159" s="240" t="s">
        <v>162</v>
      </c>
      <c r="AU159" s="240" t="s">
        <v>85</v>
      </c>
      <c r="AV159" s="14" t="s">
        <v>85</v>
      </c>
      <c r="AW159" s="14" t="s">
        <v>31</v>
      </c>
      <c r="AX159" s="14" t="s">
        <v>83</v>
      </c>
      <c r="AY159" s="240" t="s">
        <v>153</v>
      </c>
    </row>
    <row r="160" spans="1:65" s="2" customFormat="1" ht="16.5" customHeight="1">
      <c r="A160" s="35"/>
      <c r="B160" s="36"/>
      <c r="C160" s="205" t="s">
        <v>253</v>
      </c>
      <c r="D160" s="205" t="s">
        <v>156</v>
      </c>
      <c r="E160" s="206" t="s">
        <v>2292</v>
      </c>
      <c r="F160" s="207" t="s">
        <v>2293</v>
      </c>
      <c r="G160" s="208" t="s">
        <v>187</v>
      </c>
      <c r="H160" s="209">
        <v>1.635</v>
      </c>
      <c r="I160" s="210"/>
      <c r="J160" s="211">
        <f>ROUND(I160*H160,2)</f>
        <v>0</v>
      </c>
      <c r="K160" s="212"/>
      <c r="L160" s="40"/>
      <c r="M160" s="213" t="s">
        <v>1</v>
      </c>
      <c r="N160" s="214" t="s">
        <v>40</v>
      </c>
      <c r="O160" s="72"/>
      <c r="P160" s="215">
        <f>O160*H160</f>
        <v>0</v>
      </c>
      <c r="Q160" s="215">
        <v>0</v>
      </c>
      <c r="R160" s="215">
        <f>Q160*H160</f>
        <v>0</v>
      </c>
      <c r="S160" s="215">
        <v>0</v>
      </c>
      <c r="T160" s="216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17" t="s">
        <v>160</v>
      </c>
      <c r="AT160" s="217" t="s">
        <v>156</v>
      </c>
      <c r="AU160" s="217" t="s">
        <v>85</v>
      </c>
      <c r="AY160" s="18" t="s">
        <v>153</v>
      </c>
      <c r="BE160" s="218">
        <f>IF(N160="základní",J160,0)</f>
        <v>0</v>
      </c>
      <c r="BF160" s="218">
        <f>IF(N160="snížená",J160,0)</f>
        <v>0</v>
      </c>
      <c r="BG160" s="218">
        <f>IF(N160="zákl. přenesená",J160,0)</f>
        <v>0</v>
      </c>
      <c r="BH160" s="218">
        <f>IF(N160="sníž. přenesená",J160,0)</f>
        <v>0</v>
      </c>
      <c r="BI160" s="218">
        <f>IF(N160="nulová",J160,0)</f>
        <v>0</v>
      </c>
      <c r="BJ160" s="18" t="s">
        <v>83</v>
      </c>
      <c r="BK160" s="218">
        <f>ROUND(I160*H160,2)</f>
        <v>0</v>
      </c>
      <c r="BL160" s="18" t="s">
        <v>160</v>
      </c>
      <c r="BM160" s="217" t="s">
        <v>2294</v>
      </c>
    </row>
    <row r="161" spans="1:65" s="2" customFormat="1" ht="16.5" customHeight="1">
      <c r="A161" s="35"/>
      <c r="B161" s="36"/>
      <c r="C161" s="205" t="s">
        <v>258</v>
      </c>
      <c r="D161" s="205" t="s">
        <v>156</v>
      </c>
      <c r="E161" s="206" t="s">
        <v>2295</v>
      </c>
      <c r="F161" s="207" t="s">
        <v>2296</v>
      </c>
      <c r="G161" s="208" t="s">
        <v>172</v>
      </c>
      <c r="H161" s="209">
        <v>0.069</v>
      </c>
      <c r="I161" s="210"/>
      <c r="J161" s="211">
        <f>ROUND(I161*H161,2)</f>
        <v>0</v>
      </c>
      <c r="K161" s="212"/>
      <c r="L161" s="40"/>
      <c r="M161" s="213" t="s">
        <v>1</v>
      </c>
      <c r="N161" s="214" t="s">
        <v>40</v>
      </c>
      <c r="O161" s="72"/>
      <c r="P161" s="215">
        <f>O161*H161</f>
        <v>0</v>
      </c>
      <c r="Q161" s="215">
        <v>1.06277</v>
      </c>
      <c r="R161" s="215">
        <f>Q161*H161</f>
        <v>0.07333113000000001</v>
      </c>
      <c r="S161" s="215">
        <v>0</v>
      </c>
      <c r="T161" s="216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17" t="s">
        <v>160</v>
      </c>
      <c r="AT161" s="217" t="s">
        <v>156</v>
      </c>
      <c r="AU161" s="217" t="s">
        <v>85</v>
      </c>
      <c r="AY161" s="18" t="s">
        <v>153</v>
      </c>
      <c r="BE161" s="218">
        <f>IF(N161="základní",J161,0)</f>
        <v>0</v>
      </c>
      <c r="BF161" s="218">
        <f>IF(N161="snížená",J161,0)</f>
        <v>0</v>
      </c>
      <c r="BG161" s="218">
        <f>IF(N161="zákl. přenesená",J161,0)</f>
        <v>0</v>
      </c>
      <c r="BH161" s="218">
        <f>IF(N161="sníž. přenesená",J161,0)</f>
        <v>0</v>
      </c>
      <c r="BI161" s="218">
        <f>IF(N161="nulová",J161,0)</f>
        <v>0</v>
      </c>
      <c r="BJ161" s="18" t="s">
        <v>83</v>
      </c>
      <c r="BK161" s="218">
        <f>ROUND(I161*H161,2)</f>
        <v>0</v>
      </c>
      <c r="BL161" s="18" t="s">
        <v>160</v>
      </c>
      <c r="BM161" s="217" t="s">
        <v>2297</v>
      </c>
    </row>
    <row r="162" spans="2:51" s="13" customFormat="1" ht="12">
      <c r="B162" s="219"/>
      <c r="C162" s="220"/>
      <c r="D162" s="221" t="s">
        <v>162</v>
      </c>
      <c r="E162" s="222" t="s">
        <v>1</v>
      </c>
      <c r="F162" s="223" t="s">
        <v>2298</v>
      </c>
      <c r="G162" s="220"/>
      <c r="H162" s="222" t="s">
        <v>1</v>
      </c>
      <c r="I162" s="224"/>
      <c r="J162" s="220"/>
      <c r="K162" s="220"/>
      <c r="L162" s="225"/>
      <c r="M162" s="226"/>
      <c r="N162" s="227"/>
      <c r="O162" s="227"/>
      <c r="P162" s="227"/>
      <c r="Q162" s="227"/>
      <c r="R162" s="227"/>
      <c r="S162" s="227"/>
      <c r="T162" s="228"/>
      <c r="AT162" s="229" t="s">
        <v>162</v>
      </c>
      <c r="AU162" s="229" t="s">
        <v>85</v>
      </c>
      <c r="AV162" s="13" t="s">
        <v>83</v>
      </c>
      <c r="AW162" s="13" t="s">
        <v>31</v>
      </c>
      <c r="AX162" s="13" t="s">
        <v>75</v>
      </c>
      <c r="AY162" s="229" t="s">
        <v>153</v>
      </c>
    </row>
    <row r="163" spans="2:51" s="14" customFormat="1" ht="12">
      <c r="B163" s="230"/>
      <c r="C163" s="231"/>
      <c r="D163" s="221" t="s">
        <v>162</v>
      </c>
      <c r="E163" s="232" t="s">
        <v>1</v>
      </c>
      <c r="F163" s="233" t="s">
        <v>2299</v>
      </c>
      <c r="G163" s="231"/>
      <c r="H163" s="234">
        <v>0.069</v>
      </c>
      <c r="I163" s="235"/>
      <c r="J163" s="231"/>
      <c r="K163" s="231"/>
      <c r="L163" s="236"/>
      <c r="M163" s="237"/>
      <c r="N163" s="238"/>
      <c r="O163" s="238"/>
      <c r="P163" s="238"/>
      <c r="Q163" s="238"/>
      <c r="R163" s="238"/>
      <c r="S163" s="238"/>
      <c r="T163" s="239"/>
      <c r="AT163" s="240" t="s">
        <v>162</v>
      </c>
      <c r="AU163" s="240" t="s">
        <v>85</v>
      </c>
      <c r="AV163" s="14" t="s">
        <v>85</v>
      </c>
      <c r="AW163" s="14" t="s">
        <v>31</v>
      </c>
      <c r="AX163" s="14" t="s">
        <v>83</v>
      </c>
      <c r="AY163" s="240" t="s">
        <v>153</v>
      </c>
    </row>
    <row r="164" spans="1:65" s="2" customFormat="1" ht="16.5" customHeight="1">
      <c r="A164" s="35"/>
      <c r="B164" s="36"/>
      <c r="C164" s="205" t="s">
        <v>273</v>
      </c>
      <c r="D164" s="205" t="s">
        <v>156</v>
      </c>
      <c r="E164" s="206" t="s">
        <v>2300</v>
      </c>
      <c r="F164" s="207" t="s">
        <v>2301</v>
      </c>
      <c r="G164" s="208" t="s">
        <v>159</v>
      </c>
      <c r="H164" s="209">
        <v>0.288</v>
      </c>
      <c r="I164" s="210"/>
      <c r="J164" s="211">
        <f>ROUND(I164*H164,2)</f>
        <v>0</v>
      </c>
      <c r="K164" s="212"/>
      <c r="L164" s="40"/>
      <c r="M164" s="213" t="s">
        <v>1</v>
      </c>
      <c r="N164" s="214" t="s">
        <v>40</v>
      </c>
      <c r="O164" s="72"/>
      <c r="P164" s="215">
        <f>O164*H164</f>
        <v>0</v>
      </c>
      <c r="Q164" s="215">
        <v>2.45329</v>
      </c>
      <c r="R164" s="215">
        <f>Q164*H164</f>
        <v>0.70654752</v>
      </c>
      <c r="S164" s="215">
        <v>0</v>
      </c>
      <c r="T164" s="216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17" t="s">
        <v>160</v>
      </c>
      <c r="AT164" s="217" t="s">
        <v>156</v>
      </c>
      <c r="AU164" s="217" t="s">
        <v>85</v>
      </c>
      <c r="AY164" s="18" t="s">
        <v>153</v>
      </c>
      <c r="BE164" s="218">
        <f>IF(N164="základní",J164,0)</f>
        <v>0</v>
      </c>
      <c r="BF164" s="218">
        <f>IF(N164="snížená",J164,0)</f>
        <v>0</v>
      </c>
      <c r="BG164" s="218">
        <f>IF(N164="zákl. přenesená",J164,0)</f>
        <v>0</v>
      </c>
      <c r="BH164" s="218">
        <f>IF(N164="sníž. přenesená",J164,0)</f>
        <v>0</v>
      </c>
      <c r="BI164" s="218">
        <f>IF(N164="nulová",J164,0)</f>
        <v>0</v>
      </c>
      <c r="BJ164" s="18" t="s">
        <v>83</v>
      </c>
      <c r="BK164" s="218">
        <f>ROUND(I164*H164,2)</f>
        <v>0</v>
      </c>
      <c r="BL164" s="18" t="s">
        <v>160</v>
      </c>
      <c r="BM164" s="217" t="s">
        <v>2302</v>
      </c>
    </row>
    <row r="165" spans="2:51" s="13" customFormat="1" ht="12">
      <c r="B165" s="219"/>
      <c r="C165" s="220"/>
      <c r="D165" s="221" t="s">
        <v>162</v>
      </c>
      <c r="E165" s="222" t="s">
        <v>1</v>
      </c>
      <c r="F165" s="223" t="s">
        <v>2303</v>
      </c>
      <c r="G165" s="220"/>
      <c r="H165" s="222" t="s">
        <v>1</v>
      </c>
      <c r="I165" s="224"/>
      <c r="J165" s="220"/>
      <c r="K165" s="220"/>
      <c r="L165" s="225"/>
      <c r="M165" s="226"/>
      <c r="N165" s="227"/>
      <c r="O165" s="227"/>
      <c r="P165" s="227"/>
      <c r="Q165" s="227"/>
      <c r="R165" s="227"/>
      <c r="S165" s="227"/>
      <c r="T165" s="228"/>
      <c r="AT165" s="229" t="s">
        <v>162</v>
      </c>
      <c r="AU165" s="229" t="s">
        <v>85</v>
      </c>
      <c r="AV165" s="13" t="s">
        <v>83</v>
      </c>
      <c r="AW165" s="13" t="s">
        <v>31</v>
      </c>
      <c r="AX165" s="13" t="s">
        <v>75</v>
      </c>
      <c r="AY165" s="229" t="s">
        <v>153</v>
      </c>
    </row>
    <row r="166" spans="2:51" s="14" customFormat="1" ht="12">
      <c r="B166" s="230"/>
      <c r="C166" s="231"/>
      <c r="D166" s="221" t="s">
        <v>162</v>
      </c>
      <c r="E166" s="232" t="s">
        <v>1</v>
      </c>
      <c r="F166" s="233" t="s">
        <v>2261</v>
      </c>
      <c r="G166" s="231"/>
      <c r="H166" s="234">
        <v>0.288</v>
      </c>
      <c r="I166" s="235"/>
      <c r="J166" s="231"/>
      <c r="K166" s="231"/>
      <c r="L166" s="236"/>
      <c r="M166" s="237"/>
      <c r="N166" s="238"/>
      <c r="O166" s="238"/>
      <c r="P166" s="238"/>
      <c r="Q166" s="238"/>
      <c r="R166" s="238"/>
      <c r="S166" s="238"/>
      <c r="T166" s="239"/>
      <c r="AT166" s="240" t="s">
        <v>162</v>
      </c>
      <c r="AU166" s="240" t="s">
        <v>85</v>
      </c>
      <c r="AV166" s="14" t="s">
        <v>85</v>
      </c>
      <c r="AW166" s="14" t="s">
        <v>31</v>
      </c>
      <c r="AX166" s="14" t="s">
        <v>83</v>
      </c>
      <c r="AY166" s="240" t="s">
        <v>153</v>
      </c>
    </row>
    <row r="167" spans="1:65" s="2" customFormat="1" ht="16.5" customHeight="1">
      <c r="A167" s="35"/>
      <c r="B167" s="36"/>
      <c r="C167" s="205" t="s">
        <v>294</v>
      </c>
      <c r="D167" s="205" t="s">
        <v>156</v>
      </c>
      <c r="E167" s="206" t="s">
        <v>2304</v>
      </c>
      <c r="F167" s="207" t="s">
        <v>2305</v>
      </c>
      <c r="G167" s="208" t="s">
        <v>187</v>
      </c>
      <c r="H167" s="209">
        <v>1.5</v>
      </c>
      <c r="I167" s="210"/>
      <c r="J167" s="211">
        <f>ROUND(I167*H167,2)</f>
        <v>0</v>
      </c>
      <c r="K167" s="212"/>
      <c r="L167" s="40"/>
      <c r="M167" s="213" t="s">
        <v>1</v>
      </c>
      <c r="N167" s="214" t="s">
        <v>40</v>
      </c>
      <c r="O167" s="72"/>
      <c r="P167" s="215">
        <f>O167*H167</f>
        <v>0</v>
      </c>
      <c r="Q167" s="215">
        <v>0.00264</v>
      </c>
      <c r="R167" s="215">
        <f>Q167*H167</f>
        <v>0.00396</v>
      </c>
      <c r="S167" s="215">
        <v>0</v>
      </c>
      <c r="T167" s="216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17" t="s">
        <v>160</v>
      </c>
      <c r="AT167" s="217" t="s">
        <v>156</v>
      </c>
      <c r="AU167" s="217" t="s">
        <v>85</v>
      </c>
      <c r="AY167" s="18" t="s">
        <v>153</v>
      </c>
      <c r="BE167" s="218">
        <f>IF(N167="základní",J167,0)</f>
        <v>0</v>
      </c>
      <c r="BF167" s="218">
        <f>IF(N167="snížená",J167,0)</f>
        <v>0</v>
      </c>
      <c r="BG167" s="218">
        <f>IF(N167="zákl. přenesená",J167,0)</f>
        <v>0</v>
      </c>
      <c r="BH167" s="218">
        <f>IF(N167="sníž. přenesená",J167,0)</f>
        <v>0</v>
      </c>
      <c r="BI167" s="218">
        <f>IF(N167="nulová",J167,0)</f>
        <v>0</v>
      </c>
      <c r="BJ167" s="18" t="s">
        <v>83</v>
      </c>
      <c r="BK167" s="218">
        <f>ROUND(I167*H167,2)</f>
        <v>0</v>
      </c>
      <c r="BL167" s="18" t="s">
        <v>160</v>
      </c>
      <c r="BM167" s="217" t="s">
        <v>2306</v>
      </c>
    </row>
    <row r="168" spans="2:51" s="14" customFormat="1" ht="12">
      <c r="B168" s="230"/>
      <c r="C168" s="231"/>
      <c r="D168" s="221" t="s">
        <v>162</v>
      </c>
      <c r="E168" s="232" t="s">
        <v>1</v>
      </c>
      <c r="F168" s="233" t="s">
        <v>2307</v>
      </c>
      <c r="G168" s="231"/>
      <c r="H168" s="234">
        <v>1.5</v>
      </c>
      <c r="I168" s="235"/>
      <c r="J168" s="231"/>
      <c r="K168" s="231"/>
      <c r="L168" s="236"/>
      <c r="M168" s="237"/>
      <c r="N168" s="238"/>
      <c r="O168" s="238"/>
      <c r="P168" s="238"/>
      <c r="Q168" s="238"/>
      <c r="R168" s="238"/>
      <c r="S168" s="238"/>
      <c r="T168" s="239"/>
      <c r="AT168" s="240" t="s">
        <v>162</v>
      </c>
      <c r="AU168" s="240" t="s">
        <v>85</v>
      </c>
      <c r="AV168" s="14" t="s">
        <v>85</v>
      </c>
      <c r="AW168" s="14" t="s">
        <v>31</v>
      </c>
      <c r="AX168" s="14" t="s">
        <v>83</v>
      </c>
      <c r="AY168" s="240" t="s">
        <v>153</v>
      </c>
    </row>
    <row r="169" spans="1:65" s="2" customFormat="1" ht="16.5" customHeight="1">
      <c r="A169" s="35"/>
      <c r="B169" s="36"/>
      <c r="C169" s="205" t="s">
        <v>8</v>
      </c>
      <c r="D169" s="205" t="s">
        <v>156</v>
      </c>
      <c r="E169" s="206" t="s">
        <v>2308</v>
      </c>
      <c r="F169" s="207" t="s">
        <v>2309</v>
      </c>
      <c r="G169" s="208" t="s">
        <v>187</v>
      </c>
      <c r="H169" s="209">
        <v>1.5</v>
      </c>
      <c r="I169" s="210"/>
      <c r="J169" s="211">
        <f>ROUND(I169*H169,2)</f>
        <v>0</v>
      </c>
      <c r="K169" s="212"/>
      <c r="L169" s="40"/>
      <c r="M169" s="213" t="s">
        <v>1</v>
      </c>
      <c r="N169" s="214" t="s">
        <v>40</v>
      </c>
      <c r="O169" s="72"/>
      <c r="P169" s="215">
        <f>O169*H169</f>
        <v>0</v>
      </c>
      <c r="Q169" s="215">
        <v>0</v>
      </c>
      <c r="R169" s="215">
        <f>Q169*H169</f>
        <v>0</v>
      </c>
      <c r="S169" s="215">
        <v>0</v>
      </c>
      <c r="T169" s="216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17" t="s">
        <v>160</v>
      </c>
      <c r="AT169" s="217" t="s">
        <v>156</v>
      </c>
      <c r="AU169" s="217" t="s">
        <v>85</v>
      </c>
      <c r="AY169" s="18" t="s">
        <v>153</v>
      </c>
      <c r="BE169" s="218">
        <f>IF(N169="základní",J169,0)</f>
        <v>0</v>
      </c>
      <c r="BF169" s="218">
        <f>IF(N169="snížená",J169,0)</f>
        <v>0</v>
      </c>
      <c r="BG169" s="218">
        <f>IF(N169="zákl. přenesená",J169,0)</f>
        <v>0</v>
      </c>
      <c r="BH169" s="218">
        <f>IF(N169="sníž. přenesená",J169,0)</f>
        <v>0</v>
      </c>
      <c r="BI169" s="218">
        <f>IF(N169="nulová",J169,0)</f>
        <v>0</v>
      </c>
      <c r="BJ169" s="18" t="s">
        <v>83</v>
      </c>
      <c r="BK169" s="218">
        <f>ROUND(I169*H169,2)</f>
        <v>0</v>
      </c>
      <c r="BL169" s="18" t="s">
        <v>160</v>
      </c>
      <c r="BM169" s="217" t="s">
        <v>2310</v>
      </c>
    </row>
    <row r="170" spans="2:63" s="12" customFormat="1" ht="22.9" customHeight="1">
      <c r="B170" s="189"/>
      <c r="C170" s="190"/>
      <c r="D170" s="191" t="s">
        <v>74</v>
      </c>
      <c r="E170" s="203" t="s">
        <v>154</v>
      </c>
      <c r="F170" s="203" t="s">
        <v>155</v>
      </c>
      <c r="G170" s="190"/>
      <c r="H170" s="190"/>
      <c r="I170" s="193"/>
      <c r="J170" s="204">
        <f>BK170</f>
        <v>0</v>
      </c>
      <c r="K170" s="190"/>
      <c r="L170" s="195"/>
      <c r="M170" s="196"/>
      <c r="N170" s="197"/>
      <c r="O170" s="197"/>
      <c r="P170" s="198">
        <f>SUM(P171:P187)</f>
        <v>0</v>
      </c>
      <c r="Q170" s="197"/>
      <c r="R170" s="198">
        <f>SUM(R171:R187)</f>
        <v>7.17860177</v>
      </c>
      <c r="S170" s="197"/>
      <c r="T170" s="199">
        <f>SUM(T171:T187)</f>
        <v>0</v>
      </c>
      <c r="AR170" s="200" t="s">
        <v>83</v>
      </c>
      <c r="AT170" s="201" t="s">
        <v>74</v>
      </c>
      <c r="AU170" s="201" t="s">
        <v>83</v>
      </c>
      <c r="AY170" s="200" t="s">
        <v>153</v>
      </c>
      <c r="BK170" s="202">
        <f>SUM(BK171:BK187)</f>
        <v>0</v>
      </c>
    </row>
    <row r="171" spans="1:65" s="2" customFormat="1" ht="21.75" customHeight="1">
      <c r="A171" s="35"/>
      <c r="B171" s="36"/>
      <c r="C171" s="205" t="s">
        <v>303</v>
      </c>
      <c r="D171" s="205" t="s">
        <v>156</v>
      </c>
      <c r="E171" s="206" t="s">
        <v>2311</v>
      </c>
      <c r="F171" s="207" t="s">
        <v>2312</v>
      </c>
      <c r="G171" s="208" t="s">
        <v>187</v>
      </c>
      <c r="H171" s="209">
        <v>3.5</v>
      </c>
      <c r="I171" s="210"/>
      <c r="J171" s="211">
        <f>ROUND(I171*H171,2)</f>
        <v>0</v>
      </c>
      <c r="K171" s="212"/>
      <c r="L171" s="40"/>
      <c r="M171" s="213" t="s">
        <v>1</v>
      </c>
      <c r="N171" s="214" t="s">
        <v>40</v>
      </c>
      <c r="O171" s="72"/>
      <c r="P171" s="215">
        <f>O171*H171</f>
        <v>0</v>
      </c>
      <c r="Q171" s="215">
        <v>0.45195</v>
      </c>
      <c r="R171" s="215">
        <f>Q171*H171</f>
        <v>1.581825</v>
      </c>
      <c r="S171" s="215">
        <v>0</v>
      </c>
      <c r="T171" s="216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17" t="s">
        <v>160</v>
      </c>
      <c r="AT171" s="217" t="s">
        <v>156</v>
      </c>
      <c r="AU171" s="217" t="s">
        <v>85</v>
      </c>
      <c r="AY171" s="18" t="s">
        <v>153</v>
      </c>
      <c r="BE171" s="218">
        <f>IF(N171="základní",J171,0)</f>
        <v>0</v>
      </c>
      <c r="BF171" s="218">
        <f>IF(N171="snížená",J171,0)</f>
        <v>0</v>
      </c>
      <c r="BG171" s="218">
        <f>IF(N171="zákl. přenesená",J171,0)</f>
        <v>0</v>
      </c>
      <c r="BH171" s="218">
        <f>IF(N171="sníž. přenesená",J171,0)</f>
        <v>0</v>
      </c>
      <c r="BI171" s="218">
        <f>IF(N171="nulová",J171,0)</f>
        <v>0</v>
      </c>
      <c r="BJ171" s="18" t="s">
        <v>83</v>
      </c>
      <c r="BK171" s="218">
        <f>ROUND(I171*H171,2)</f>
        <v>0</v>
      </c>
      <c r="BL171" s="18" t="s">
        <v>160</v>
      </c>
      <c r="BM171" s="217" t="s">
        <v>2313</v>
      </c>
    </row>
    <row r="172" spans="2:51" s="13" customFormat="1" ht="12">
      <c r="B172" s="219"/>
      <c r="C172" s="220"/>
      <c r="D172" s="221" t="s">
        <v>162</v>
      </c>
      <c r="E172" s="222" t="s">
        <v>1</v>
      </c>
      <c r="F172" s="223" t="s">
        <v>2314</v>
      </c>
      <c r="G172" s="220"/>
      <c r="H172" s="222" t="s">
        <v>1</v>
      </c>
      <c r="I172" s="224"/>
      <c r="J172" s="220"/>
      <c r="K172" s="220"/>
      <c r="L172" s="225"/>
      <c r="M172" s="226"/>
      <c r="N172" s="227"/>
      <c r="O172" s="227"/>
      <c r="P172" s="227"/>
      <c r="Q172" s="227"/>
      <c r="R172" s="227"/>
      <c r="S172" s="227"/>
      <c r="T172" s="228"/>
      <c r="AT172" s="229" t="s">
        <v>162</v>
      </c>
      <c r="AU172" s="229" t="s">
        <v>85</v>
      </c>
      <c r="AV172" s="13" t="s">
        <v>83</v>
      </c>
      <c r="AW172" s="13" t="s">
        <v>31</v>
      </c>
      <c r="AX172" s="13" t="s">
        <v>75</v>
      </c>
      <c r="AY172" s="229" t="s">
        <v>153</v>
      </c>
    </row>
    <row r="173" spans="2:51" s="14" customFormat="1" ht="12">
      <c r="B173" s="230"/>
      <c r="C173" s="231"/>
      <c r="D173" s="221" t="s">
        <v>162</v>
      </c>
      <c r="E173" s="232" t="s">
        <v>1</v>
      </c>
      <c r="F173" s="233" t="s">
        <v>2315</v>
      </c>
      <c r="G173" s="231"/>
      <c r="H173" s="234">
        <v>3.5</v>
      </c>
      <c r="I173" s="235"/>
      <c r="J173" s="231"/>
      <c r="K173" s="231"/>
      <c r="L173" s="236"/>
      <c r="M173" s="237"/>
      <c r="N173" s="238"/>
      <c r="O173" s="238"/>
      <c r="P173" s="238"/>
      <c r="Q173" s="238"/>
      <c r="R173" s="238"/>
      <c r="S173" s="238"/>
      <c r="T173" s="239"/>
      <c r="AT173" s="240" t="s">
        <v>162</v>
      </c>
      <c r="AU173" s="240" t="s">
        <v>85</v>
      </c>
      <c r="AV173" s="14" t="s">
        <v>85</v>
      </c>
      <c r="AW173" s="14" t="s">
        <v>31</v>
      </c>
      <c r="AX173" s="14" t="s">
        <v>83</v>
      </c>
      <c r="AY173" s="240" t="s">
        <v>153</v>
      </c>
    </row>
    <row r="174" spans="1:65" s="2" customFormat="1" ht="21.75" customHeight="1">
      <c r="A174" s="35"/>
      <c r="B174" s="36"/>
      <c r="C174" s="205" t="s">
        <v>309</v>
      </c>
      <c r="D174" s="205" t="s">
        <v>156</v>
      </c>
      <c r="E174" s="206" t="s">
        <v>2316</v>
      </c>
      <c r="F174" s="207" t="s">
        <v>2317</v>
      </c>
      <c r="G174" s="208" t="s">
        <v>187</v>
      </c>
      <c r="H174" s="209">
        <v>0.6</v>
      </c>
      <c r="I174" s="210"/>
      <c r="J174" s="211">
        <f>ROUND(I174*H174,2)</f>
        <v>0</v>
      </c>
      <c r="K174" s="212"/>
      <c r="L174" s="40"/>
      <c r="M174" s="213" t="s">
        <v>1</v>
      </c>
      <c r="N174" s="214" t="s">
        <v>40</v>
      </c>
      <c r="O174" s="72"/>
      <c r="P174" s="215">
        <f>O174*H174</f>
        <v>0</v>
      </c>
      <c r="Q174" s="215">
        <v>0.54605</v>
      </c>
      <c r="R174" s="215">
        <f>Q174*H174</f>
        <v>0.32763000000000003</v>
      </c>
      <c r="S174" s="215">
        <v>0</v>
      </c>
      <c r="T174" s="216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17" t="s">
        <v>160</v>
      </c>
      <c r="AT174" s="217" t="s">
        <v>156</v>
      </c>
      <c r="AU174" s="217" t="s">
        <v>85</v>
      </c>
      <c r="AY174" s="18" t="s">
        <v>153</v>
      </c>
      <c r="BE174" s="218">
        <f>IF(N174="základní",J174,0)</f>
        <v>0</v>
      </c>
      <c r="BF174" s="218">
        <f>IF(N174="snížená",J174,0)</f>
        <v>0</v>
      </c>
      <c r="BG174" s="218">
        <f>IF(N174="zákl. přenesená",J174,0)</f>
        <v>0</v>
      </c>
      <c r="BH174" s="218">
        <f>IF(N174="sníž. přenesená",J174,0)</f>
        <v>0</v>
      </c>
      <c r="BI174" s="218">
        <f>IF(N174="nulová",J174,0)</f>
        <v>0</v>
      </c>
      <c r="BJ174" s="18" t="s">
        <v>83</v>
      </c>
      <c r="BK174" s="218">
        <f>ROUND(I174*H174,2)</f>
        <v>0</v>
      </c>
      <c r="BL174" s="18" t="s">
        <v>160</v>
      </c>
      <c r="BM174" s="217" t="s">
        <v>2318</v>
      </c>
    </row>
    <row r="175" spans="2:51" s="13" customFormat="1" ht="12">
      <c r="B175" s="219"/>
      <c r="C175" s="220"/>
      <c r="D175" s="221" t="s">
        <v>162</v>
      </c>
      <c r="E175" s="222" t="s">
        <v>1</v>
      </c>
      <c r="F175" s="223" t="s">
        <v>2314</v>
      </c>
      <c r="G175" s="220"/>
      <c r="H175" s="222" t="s">
        <v>1</v>
      </c>
      <c r="I175" s="224"/>
      <c r="J175" s="220"/>
      <c r="K175" s="220"/>
      <c r="L175" s="225"/>
      <c r="M175" s="226"/>
      <c r="N175" s="227"/>
      <c r="O175" s="227"/>
      <c r="P175" s="227"/>
      <c r="Q175" s="227"/>
      <c r="R175" s="227"/>
      <c r="S175" s="227"/>
      <c r="T175" s="228"/>
      <c r="AT175" s="229" t="s">
        <v>162</v>
      </c>
      <c r="AU175" s="229" t="s">
        <v>85</v>
      </c>
      <c r="AV175" s="13" t="s">
        <v>83</v>
      </c>
      <c r="AW175" s="13" t="s">
        <v>31</v>
      </c>
      <c r="AX175" s="13" t="s">
        <v>75</v>
      </c>
      <c r="AY175" s="229" t="s">
        <v>153</v>
      </c>
    </row>
    <row r="176" spans="2:51" s="14" customFormat="1" ht="12">
      <c r="B176" s="230"/>
      <c r="C176" s="231"/>
      <c r="D176" s="221" t="s">
        <v>162</v>
      </c>
      <c r="E176" s="232" t="s">
        <v>1</v>
      </c>
      <c r="F176" s="233" t="s">
        <v>2319</v>
      </c>
      <c r="G176" s="231"/>
      <c r="H176" s="234">
        <v>0.6</v>
      </c>
      <c r="I176" s="235"/>
      <c r="J176" s="231"/>
      <c r="K176" s="231"/>
      <c r="L176" s="236"/>
      <c r="M176" s="237"/>
      <c r="N176" s="238"/>
      <c r="O176" s="238"/>
      <c r="P176" s="238"/>
      <c r="Q176" s="238"/>
      <c r="R176" s="238"/>
      <c r="S176" s="238"/>
      <c r="T176" s="239"/>
      <c r="AT176" s="240" t="s">
        <v>162</v>
      </c>
      <c r="AU176" s="240" t="s">
        <v>85</v>
      </c>
      <c r="AV176" s="14" t="s">
        <v>85</v>
      </c>
      <c r="AW176" s="14" t="s">
        <v>31</v>
      </c>
      <c r="AX176" s="14" t="s">
        <v>83</v>
      </c>
      <c r="AY176" s="240" t="s">
        <v>153</v>
      </c>
    </row>
    <row r="177" spans="1:65" s="2" customFormat="1" ht="21.75" customHeight="1">
      <c r="A177" s="35"/>
      <c r="B177" s="36"/>
      <c r="C177" s="205" t="s">
        <v>313</v>
      </c>
      <c r="D177" s="205" t="s">
        <v>156</v>
      </c>
      <c r="E177" s="206" t="s">
        <v>2320</v>
      </c>
      <c r="F177" s="207" t="s">
        <v>2321</v>
      </c>
      <c r="G177" s="208" t="s">
        <v>187</v>
      </c>
      <c r="H177" s="209">
        <v>6.9</v>
      </c>
      <c r="I177" s="210"/>
      <c r="J177" s="211">
        <f>ROUND(I177*H177,2)</f>
        <v>0</v>
      </c>
      <c r="K177" s="212"/>
      <c r="L177" s="40"/>
      <c r="M177" s="213" t="s">
        <v>1</v>
      </c>
      <c r="N177" s="214" t="s">
        <v>40</v>
      </c>
      <c r="O177" s="72"/>
      <c r="P177" s="215">
        <f>O177*H177</f>
        <v>0</v>
      </c>
      <c r="Q177" s="215">
        <v>0.71546</v>
      </c>
      <c r="R177" s="215">
        <f>Q177*H177</f>
        <v>4.936674</v>
      </c>
      <c r="S177" s="215">
        <v>0</v>
      </c>
      <c r="T177" s="216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17" t="s">
        <v>160</v>
      </c>
      <c r="AT177" s="217" t="s">
        <v>156</v>
      </c>
      <c r="AU177" s="217" t="s">
        <v>85</v>
      </c>
      <c r="AY177" s="18" t="s">
        <v>153</v>
      </c>
      <c r="BE177" s="218">
        <f>IF(N177="základní",J177,0)</f>
        <v>0</v>
      </c>
      <c r="BF177" s="218">
        <f>IF(N177="snížená",J177,0)</f>
        <v>0</v>
      </c>
      <c r="BG177" s="218">
        <f>IF(N177="zákl. přenesená",J177,0)</f>
        <v>0</v>
      </c>
      <c r="BH177" s="218">
        <f>IF(N177="sníž. přenesená",J177,0)</f>
        <v>0</v>
      </c>
      <c r="BI177" s="218">
        <f>IF(N177="nulová",J177,0)</f>
        <v>0</v>
      </c>
      <c r="BJ177" s="18" t="s">
        <v>83</v>
      </c>
      <c r="BK177" s="218">
        <f>ROUND(I177*H177,2)</f>
        <v>0</v>
      </c>
      <c r="BL177" s="18" t="s">
        <v>160</v>
      </c>
      <c r="BM177" s="217" t="s">
        <v>2322</v>
      </c>
    </row>
    <row r="178" spans="2:51" s="13" customFormat="1" ht="12">
      <c r="B178" s="219"/>
      <c r="C178" s="220"/>
      <c r="D178" s="221" t="s">
        <v>162</v>
      </c>
      <c r="E178" s="222" t="s">
        <v>1</v>
      </c>
      <c r="F178" s="223" t="s">
        <v>2314</v>
      </c>
      <c r="G178" s="220"/>
      <c r="H178" s="222" t="s">
        <v>1</v>
      </c>
      <c r="I178" s="224"/>
      <c r="J178" s="220"/>
      <c r="K178" s="220"/>
      <c r="L178" s="225"/>
      <c r="M178" s="226"/>
      <c r="N178" s="227"/>
      <c r="O178" s="227"/>
      <c r="P178" s="227"/>
      <c r="Q178" s="227"/>
      <c r="R178" s="227"/>
      <c r="S178" s="227"/>
      <c r="T178" s="228"/>
      <c r="AT178" s="229" t="s">
        <v>162</v>
      </c>
      <c r="AU178" s="229" t="s">
        <v>85</v>
      </c>
      <c r="AV178" s="13" t="s">
        <v>83</v>
      </c>
      <c r="AW178" s="13" t="s">
        <v>31</v>
      </c>
      <c r="AX178" s="13" t="s">
        <v>75</v>
      </c>
      <c r="AY178" s="229" t="s">
        <v>153</v>
      </c>
    </row>
    <row r="179" spans="2:51" s="14" customFormat="1" ht="12">
      <c r="B179" s="230"/>
      <c r="C179" s="231"/>
      <c r="D179" s="221" t="s">
        <v>162</v>
      </c>
      <c r="E179" s="232" t="s">
        <v>1</v>
      </c>
      <c r="F179" s="233" t="s">
        <v>2323</v>
      </c>
      <c r="G179" s="231"/>
      <c r="H179" s="234">
        <v>6.9</v>
      </c>
      <c r="I179" s="235"/>
      <c r="J179" s="231"/>
      <c r="K179" s="231"/>
      <c r="L179" s="236"/>
      <c r="M179" s="237"/>
      <c r="N179" s="238"/>
      <c r="O179" s="238"/>
      <c r="P179" s="238"/>
      <c r="Q179" s="238"/>
      <c r="R179" s="238"/>
      <c r="S179" s="238"/>
      <c r="T179" s="239"/>
      <c r="AT179" s="240" t="s">
        <v>162</v>
      </c>
      <c r="AU179" s="240" t="s">
        <v>85</v>
      </c>
      <c r="AV179" s="14" t="s">
        <v>85</v>
      </c>
      <c r="AW179" s="14" t="s">
        <v>31</v>
      </c>
      <c r="AX179" s="14" t="s">
        <v>83</v>
      </c>
      <c r="AY179" s="240" t="s">
        <v>153</v>
      </c>
    </row>
    <row r="180" spans="1:65" s="2" customFormat="1" ht="16.5" customHeight="1">
      <c r="A180" s="35"/>
      <c r="B180" s="36"/>
      <c r="C180" s="205" t="s">
        <v>318</v>
      </c>
      <c r="D180" s="205" t="s">
        <v>156</v>
      </c>
      <c r="E180" s="206" t="s">
        <v>2324</v>
      </c>
      <c r="F180" s="207" t="s">
        <v>2325</v>
      </c>
      <c r="G180" s="208" t="s">
        <v>172</v>
      </c>
      <c r="H180" s="209">
        <v>0.317</v>
      </c>
      <c r="I180" s="210"/>
      <c r="J180" s="211">
        <f>ROUND(I180*H180,2)</f>
        <v>0</v>
      </c>
      <c r="K180" s="212"/>
      <c r="L180" s="40"/>
      <c r="M180" s="213" t="s">
        <v>1</v>
      </c>
      <c r="N180" s="214" t="s">
        <v>40</v>
      </c>
      <c r="O180" s="72"/>
      <c r="P180" s="215">
        <f>O180*H180</f>
        <v>0</v>
      </c>
      <c r="Q180" s="215">
        <v>1.04881</v>
      </c>
      <c r="R180" s="215">
        <f>Q180*H180</f>
        <v>0.33247277000000003</v>
      </c>
      <c r="S180" s="215">
        <v>0</v>
      </c>
      <c r="T180" s="216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17" t="s">
        <v>160</v>
      </c>
      <c r="AT180" s="217" t="s">
        <v>156</v>
      </c>
      <c r="AU180" s="217" t="s">
        <v>85</v>
      </c>
      <c r="AY180" s="18" t="s">
        <v>153</v>
      </c>
      <c r="BE180" s="218">
        <f>IF(N180="základní",J180,0)</f>
        <v>0</v>
      </c>
      <c r="BF180" s="218">
        <f>IF(N180="snížená",J180,0)</f>
        <v>0</v>
      </c>
      <c r="BG180" s="218">
        <f>IF(N180="zákl. přenesená",J180,0)</f>
        <v>0</v>
      </c>
      <c r="BH180" s="218">
        <f>IF(N180="sníž. přenesená",J180,0)</f>
        <v>0</v>
      </c>
      <c r="BI180" s="218">
        <f>IF(N180="nulová",J180,0)</f>
        <v>0</v>
      </c>
      <c r="BJ180" s="18" t="s">
        <v>83</v>
      </c>
      <c r="BK180" s="218">
        <f>ROUND(I180*H180,2)</f>
        <v>0</v>
      </c>
      <c r="BL180" s="18" t="s">
        <v>160</v>
      </c>
      <c r="BM180" s="217" t="s">
        <v>2326</v>
      </c>
    </row>
    <row r="181" spans="2:51" s="13" customFormat="1" ht="12">
      <c r="B181" s="219"/>
      <c r="C181" s="220"/>
      <c r="D181" s="221" t="s">
        <v>162</v>
      </c>
      <c r="E181" s="222" t="s">
        <v>1</v>
      </c>
      <c r="F181" s="223" t="s">
        <v>2327</v>
      </c>
      <c r="G181" s="220"/>
      <c r="H181" s="222" t="s">
        <v>1</v>
      </c>
      <c r="I181" s="224"/>
      <c r="J181" s="220"/>
      <c r="K181" s="220"/>
      <c r="L181" s="225"/>
      <c r="M181" s="226"/>
      <c r="N181" s="227"/>
      <c r="O181" s="227"/>
      <c r="P181" s="227"/>
      <c r="Q181" s="227"/>
      <c r="R181" s="227"/>
      <c r="S181" s="227"/>
      <c r="T181" s="228"/>
      <c r="AT181" s="229" t="s">
        <v>162</v>
      </c>
      <c r="AU181" s="229" t="s">
        <v>85</v>
      </c>
      <c r="AV181" s="13" t="s">
        <v>83</v>
      </c>
      <c r="AW181" s="13" t="s">
        <v>31</v>
      </c>
      <c r="AX181" s="13" t="s">
        <v>75</v>
      </c>
      <c r="AY181" s="229" t="s">
        <v>153</v>
      </c>
    </row>
    <row r="182" spans="2:51" s="14" customFormat="1" ht="12">
      <c r="B182" s="230"/>
      <c r="C182" s="231"/>
      <c r="D182" s="221" t="s">
        <v>162</v>
      </c>
      <c r="E182" s="232" t="s">
        <v>1</v>
      </c>
      <c r="F182" s="233" t="s">
        <v>2328</v>
      </c>
      <c r="G182" s="231"/>
      <c r="H182" s="234">
        <v>0.154</v>
      </c>
      <c r="I182" s="235"/>
      <c r="J182" s="231"/>
      <c r="K182" s="231"/>
      <c r="L182" s="236"/>
      <c r="M182" s="237"/>
      <c r="N182" s="238"/>
      <c r="O182" s="238"/>
      <c r="P182" s="238"/>
      <c r="Q182" s="238"/>
      <c r="R182" s="238"/>
      <c r="S182" s="238"/>
      <c r="T182" s="239"/>
      <c r="AT182" s="240" t="s">
        <v>162</v>
      </c>
      <c r="AU182" s="240" t="s">
        <v>85</v>
      </c>
      <c r="AV182" s="14" t="s">
        <v>85</v>
      </c>
      <c r="AW182" s="14" t="s">
        <v>31</v>
      </c>
      <c r="AX182" s="14" t="s">
        <v>75</v>
      </c>
      <c r="AY182" s="240" t="s">
        <v>153</v>
      </c>
    </row>
    <row r="183" spans="2:51" s="14" customFormat="1" ht="12">
      <c r="B183" s="230"/>
      <c r="C183" s="231"/>
      <c r="D183" s="221" t="s">
        <v>162</v>
      </c>
      <c r="E183" s="232" t="s">
        <v>1</v>
      </c>
      <c r="F183" s="233" t="s">
        <v>2329</v>
      </c>
      <c r="G183" s="231"/>
      <c r="H183" s="234">
        <v>0.014</v>
      </c>
      <c r="I183" s="235"/>
      <c r="J183" s="231"/>
      <c r="K183" s="231"/>
      <c r="L183" s="236"/>
      <c r="M183" s="237"/>
      <c r="N183" s="238"/>
      <c r="O183" s="238"/>
      <c r="P183" s="238"/>
      <c r="Q183" s="238"/>
      <c r="R183" s="238"/>
      <c r="S183" s="238"/>
      <c r="T183" s="239"/>
      <c r="AT183" s="240" t="s">
        <v>162</v>
      </c>
      <c r="AU183" s="240" t="s">
        <v>85</v>
      </c>
      <c r="AV183" s="14" t="s">
        <v>85</v>
      </c>
      <c r="AW183" s="14" t="s">
        <v>31</v>
      </c>
      <c r="AX183" s="14" t="s">
        <v>75</v>
      </c>
      <c r="AY183" s="240" t="s">
        <v>153</v>
      </c>
    </row>
    <row r="184" spans="2:51" s="13" customFormat="1" ht="12">
      <c r="B184" s="219"/>
      <c r="C184" s="220"/>
      <c r="D184" s="221" t="s">
        <v>162</v>
      </c>
      <c r="E184" s="222" t="s">
        <v>1</v>
      </c>
      <c r="F184" s="223" t="s">
        <v>2330</v>
      </c>
      <c r="G184" s="220"/>
      <c r="H184" s="222" t="s">
        <v>1</v>
      </c>
      <c r="I184" s="224"/>
      <c r="J184" s="220"/>
      <c r="K184" s="220"/>
      <c r="L184" s="225"/>
      <c r="M184" s="226"/>
      <c r="N184" s="227"/>
      <c r="O184" s="227"/>
      <c r="P184" s="227"/>
      <c r="Q184" s="227"/>
      <c r="R184" s="227"/>
      <c r="S184" s="227"/>
      <c r="T184" s="228"/>
      <c r="AT184" s="229" t="s">
        <v>162</v>
      </c>
      <c r="AU184" s="229" t="s">
        <v>85</v>
      </c>
      <c r="AV184" s="13" t="s">
        <v>83</v>
      </c>
      <c r="AW184" s="13" t="s">
        <v>31</v>
      </c>
      <c r="AX184" s="13" t="s">
        <v>75</v>
      </c>
      <c r="AY184" s="229" t="s">
        <v>153</v>
      </c>
    </row>
    <row r="185" spans="2:51" s="14" customFormat="1" ht="12">
      <c r="B185" s="230"/>
      <c r="C185" s="231"/>
      <c r="D185" s="221" t="s">
        <v>162</v>
      </c>
      <c r="E185" s="232" t="s">
        <v>1</v>
      </c>
      <c r="F185" s="233" t="s">
        <v>2331</v>
      </c>
      <c r="G185" s="231"/>
      <c r="H185" s="234">
        <v>0.136</v>
      </c>
      <c r="I185" s="235"/>
      <c r="J185" s="231"/>
      <c r="K185" s="231"/>
      <c r="L185" s="236"/>
      <c r="M185" s="237"/>
      <c r="N185" s="238"/>
      <c r="O185" s="238"/>
      <c r="P185" s="238"/>
      <c r="Q185" s="238"/>
      <c r="R185" s="238"/>
      <c r="S185" s="238"/>
      <c r="T185" s="239"/>
      <c r="AT185" s="240" t="s">
        <v>162</v>
      </c>
      <c r="AU185" s="240" t="s">
        <v>85</v>
      </c>
      <c r="AV185" s="14" t="s">
        <v>85</v>
      </c>
      <c r="AW185" s="14" t="s">
        <v>31</v>
      </c>
      <c r="AX185" s="14" t="s">
        <v>75</v>
      </c>
      <c r="AY185" s="240" t="s">
        <v>153</v>
      </c>
    </row>
    <row r="186" spans="2:51" s="14" customFormat="1" ht="12">
      <c r="B186" s="230"/>
      <c r="C186" s="231"/>
      <c r="D186" s="221" t="s">
        <v>162</v>
      </c>
      <c r="E186" s="232" t="s">
        <v>1</v>
      </c>
      <c r="F186" s="233" t="s">
        <v>2332</v>
      </c>
      <c r="G186" s="231"/>
      <c r="H186" s="234">
        <v>0.013</v>
      </c>
      <c r="I186" s="235"/>
      <c r="J186" s="231"/>
      <c r="K186" s="231"/>
      <c r="L186" s="236"/>
      <c r="M186" s="237"/>
      <c r="N186" s="238"/>
      <c r="O186" s="238"/>
      <c r="P186" s="238"/>
      <c r="Q186" s="238"/>
      <c r="R186" s="238"/>
      <c r="S186" s="238"/>
      <c r="T186" s="239"/>
      <c r="AT186" s="240" t="s">
        <v>162</v>
      </c>
      <c r="AU186" s="240" t="s">
        <v>85</v>
      </c>
      <c r="AV186" s="14" t="s">
        <v>85</v>
      </c>
      <c r="AW186" s="14" t="s">
        <v>31</v>
      </c>
      <c r="AX186" s="14" t="s">
        <v>75</v>
      </c>
      <c r="AY186" s="240" t="s">
        <v>153</v>
      </c>
    </row>
    <row r="187" spans="2:51" s="15" customFormat="1" ht="12">
      <c r="B187" s="241"/>
      <c r="C187" s="242"/>
      <c r="D187" s="221" t="s">
        <v>162</v>
      </c>
      <c r="E187" s="243" t="s">
        <v>1</v>
      </c>
      <c r="F187" s="244" t="s">
        <v>169</v>
      </c>
      <c r="G187" s="242"/>
      <c r="H187" s="245">
        <v>0.317</v>
      </c>
      <c r="I187" s="246"/>
      <c r="J187" s="242"/>
      <c r="K187" s="242"/>
      <c r="L187" s="247"/>
      <c r="M187" s="248"/>
      <c r="N187" s="249"/>
      <c r="O187" s="249"/>
      <c r="P187" s="249"/>
      <c r="Q187" s="249"/>
      <c r="R187" s="249"/>
      <c r="S187" s="249"/>
      <c r="T187" s="250"/>
      <c r="AT187" s="251" t="s">
        <v>162</v>
      </c>
      <c r="AU187" s="251" t="s">
        <v>85</v>
      </c>
      <c r="AV187" s="15" t="s">
        <v>160</v>
      </c>
      <c r="AW187" s="15" t="s">
        <v>31</v>
      </c>
      <c r="AX187" s="15" t="s">
        <v>83</v>
      </c>
      <c r="AY187" s="251" t="s">
        <v>153</v>
      </c>
    </row>
    <row r="188" spans="2:63" s="12" customFormat="1" ht="22.9" customHeight="1">
      <c r="B188" s="189"/>
      <c r="C188" s="190"/>
      <c r="D188" s="191" t="s">
        <v>74</v>
      </c>
      <c r="E188" s="203" t="s">
        <v>160</v>
      </c>
      <c r="F188" s="203" t="s">
        <v>2333</v>
      </c>
      <c r="G188" s="190"/>
      <c r="H188" s="190"/>
      <c r="I188" s="193"/>
      <c r="J188" s="204">
        <f>BK188</f>
        <v>0</v>
      </c>
      <c r="K188" s="190"/>
      <c r="L188" s="195"/>
      <c r="M188" s="196"/>
      <c r="N188" s="197"/>
      <c r="O188" s="197"/>
      <c r="P188" s="198">
        <f>P189</f>
        <v>0</v>
      </c>
      <c r="Q188" s="197"/>
      <c r="R188" s="198">
        <f>R189</f>
        <v>0.118</v>
      </c>
      <c r="S188" s="197"/>
      <c r="T188" s="199">
        <f>T189</f>
        <v>0</v>
      </c>
      <c r="AR188" s="200" t="s">
        <v>83</v>
      </c>
      <c r="AT188" s="201" t="s">
        <v>74</v>
      </c>
      <c r="AU188" s="201" t="s">
        <v>83</v>
      </c>
      <c r="AY188" s="200" t="s">
        <v>153</v>
      </c>
      <c r="BK188" s="202">
        <f>BK189</f>
        <v>0</v>
      </c>
    </row>
    <row r="189" spans="1:65" s="2" customFormat="1" ht="16.5" customHeight="1">
      <c r="A189" s="35"/>
      <c r="B189" s="36"/>
      <c r="C189" s="205" t="s">
        <v>322</v>
      </c>
      <c r="D189" s="205" t="s">
        <v>156</v>
      </c>
      <c r="E189" s="206" t="s">
        <v>2334</v>
      </c>
      <c r="F189" s="207" t="s">
        <v>2335</v>
      </c>
      <c r="G189" s="208" t="s">
        <v>652</v>
      </c>
      <c r="H189" s="209">
        <v>2</v>
      </c>
      <c r="I189" s="210"/>
      <c r="J189" s="211">
        <f>ROUND(I189*H189,2)</f>
        <v>0</v>
      </c>
      <c r="K189" s="212"/>
      <c r="L189" s="40"/>
      <c r="M189" s="213" t="s">
        <v>1</v>
      </c>
      <c r="N189" s="214" t="s">
        <v>40</v>
      </c>
      <c r="O189" s="72"/>
      <c r="P189" s="215">
        <f>O189*H189</f>
        <v>0</v>
      </c>
      <c r="Q189" s="215">
        <v>0.059</v>
      </c>
      <c r="R189" s="215">
        <f>Q189*H189</f>
        <v>0.118</v>
      </c>
      <c r="S189" s="215">
        <v>0</v>
      </c>
      <c r="T189" s="216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17" t="s">
        <v>160</v>
      </c>
      <c r="AT189" s="217" t="s">
        <v>156</v>
      </c>
      <c r="AU189" s="217" t="s">
        <v>85</v>
      </c>
      <c r="AY189" s="18" t="s">
        <v>153</v>
      </c>
      <c r="BE189" s="218">
        <f>IF(N189="základní",J189,0)</f>
        <v>0</v>
      </c>
      <c r="BF189" s="218">
        <f>IF(N189="snížená",J189,0)</f>
        <v>0</v>
      </c>
      <c r="BG189" s="218">
        <f>IF(N189="zákl. přenesená",J189,0)</f>
        <v>0</v>
      </c>
      <c r="BH189" s="218">
        <f>IF(N189="sníž. přenesená",J189,0)</f>
        <v>0</v>
      </c>
      <c r="BI189" s="218">
        <f>IF(N189="nulová",J189,0)</f>
        <v>0</v>
      </c>
      <c r="BJ189" s="18" t="s">
        <v>83</v>
      </c>
      <c r="BK189" s="218">
        <f>ROUND(I189*H189,2)</f>
        <v>0</v>
      </c>
      <c r="BL189" s="18" t="s">
        <v>160</v>
      </c>
      <c r="BM189" s="217" t="s">
        <v>2336</v>
      </c>
    </row>
    <row r="190" spans="2:63" s="12" customFormat="1" ht="22.9" customHeight="1">
      <c r="B190" s="189"/>
      <c r="C190" s="190"/>
      <c r="D190" s="191" t="s">
        <v>74</v>
      </c>
      <c r="E190" s="203" t="s">
        <v>615</v>
      </c>
      <c r="F190" s="203" t="s">
        <v>616</v>
      </c>
      <c r="G190" s="190"/>
      <c r="H190" s="190"/>
      <c r="I190" s="193"/>
      <c r="J190" s="204">
        <f>BK190</f>
        <v>0</v>
      </c>
      <c r="K190" s="190"/>
      <c r="L190" s="195"/>
      <c r="M190" s="196"/>
      <c r="N190" s="197"/>
      <c r="O190" s="197"/>
      <c r="P190" s="198">
        <f>SUM(P191:P199)</f>
        <v>0</v>
      </c>
      <c r="Q190" s="197"/>
      <c r="R190" s="198">
        <f>SUM(R191:R199)</f>
        <v>0.00028</v>
      </c>
      <c r="S190" s="197"/>
      <c r="T190" s="199">
        <f>SUM(T191:T199)</f>
        <v>1.3855000000000002</v>
      </c>
      <c r="AR190" s="200" t="s">
        <v>83</v>
      </c>
      <c r="AT190" s="201" t="s">
        <v>74</v>
      </c>
      <c r="AU190" s="201" t="s">
        <v>83</v>
      </c>
      <c r="AY190" s="200" t="s">
        <v>153</v>
      </c>
      <c r="BK190" s="202">
        <f>SUM(BK191:BK199)</f>
        <v>0</v>
      </c>
    </row>
    <row r="191" spans="1:65" s="2" customFormat="1" ht="21.75" customHeight="1">
      <c r="A191" s="35"/>
      <c r="B191" s="36"/>
      <c r="C191" s="205" t="s">
        <v>7</v>
      </c>
      <c r="D191" s="205" t="s">
        <v>156</v>
      </c>
      <c r="E191" s="206" t="s">
        <v>2337</v>
      </c>
      <c r="F191" s="207" t="s">
        <v>2338</v>
      </c>
      <c r="G191" s="208" t="s">
        <v>159</v>
      </c>
      <c r="H191" s="209">
        <v>0.595</v>
      </c>
      <c r="I191" s="210"/>
      <c r="J191" s="211">
        <f>ROUND(I191*H191,2)</f>
        <v>0</v>
      </c>
      <c r="K191" s="212"/>
      <c r="L191" s="40"/>
      <c r="M191" s="213" t="s">
        <v>1</v>
      </c>
      <c r="N191" s="214" t="s">
        <v>40</v>
      </c>
      <c r="O191" s="72"/>
      <c r="P191" s="215">
        <f>O191*H191</f>
        <v>0</v>
      </c>
      <c r="Q191" s="215">
        <v>0</v>
      </c>
      <c r="R191" s="215">
        <f>Q191*H191</f>
        <v>0</v>
      </c>
      <c r="S191" s="215">
        <v>2.1</v>
      </c>
      <c r="T191" s="216">
        <f>S191*H191</f>
        <v>1.2495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17" t="s">
        <v>160</v>
      </c>
      <c r="AT191" s="217" t="s">
        <v>156</v>
      </c>
      <c r="AU191" s="217" t="s">
        <v>85</v>
      </c>
      <c r="AY191" s="18" t="s">
        <v>153</v>
      </c>
      <c r="BE191" s="218">
        <f>IF(N191="základní",J191,0)</f>
        <v>0</v>
      </c>
      <c r="BF191" s="218">
        <f>IF(N191="snížená",J191,0)</f>
        <v>0</v>
      </c>
      <c r="BG191" s="218">
        <f>IF(N191="zákl. přenesená",J191,0)</f>
        <v>0</v>
      </c>
      <c r="BH191" s="218">
        <f>IF(N191="sníž. přenesená",J191,0)</f>
        <v>0</v>
      </c>
      <c r="BI191" s="218">
        <f>IF(N191="nulová",J191,0)</f>
        <v>0</v>
      </c>
      <c r="BJ191" s="18" t="s">
        <v>83</v>
      </c>
      <c r="BK191" s="218">
        <f>ROUND(I191*H191,2)</f>
        <v>0</v>
      </c>
      <c r="BL191" s="18" t="s">
        <v>160</v>
      </c>
      <c r="BM191" s="217" t="s">
        <v>2339</v>
      </c>
    </row>
    <row r="192" spans="2:51" s="14" customFormat="1" ht="12">
      <c r="B192" s="230"/>
      <c r="C192" s="231"/>
      <c r="D192" s="221" t="s">
        <v>162</v>
      </c>
      <c r="E192" s="232" t="s">
        <v>1</v>
      </c>
      <c r="F192" s="233" t="s">
        <v>2340</v>
      </c>
      <c r="G192" s="231"/>
      <c r="H192" s="234">
        <v>0.595</v>
      </c>
      <c r="I192" s="235"/>
      <c r="J192" s="231"/>
      <c r="K192" s="231"/>
      <c r="L192" s="236"/>
      <c r="M192" s="237"/>
      <c r="N192" s="238"/>
      <c r="O192" s="238"/>
      <c r="P192" s="238"/>
      <c r="Q192" s="238"/>
      <c r="R192" s="238"/>
      <c r="S192" s="238"/>
      <c r="T192" s="239"/>
      <c r="AT192" s="240" t="s">
        <v>162</v>
      </c>
      <c r="AU192" s="240" t="s">
        <v>85</v>
      </c>
      <c r="AV192" s="14" t="s">
        <v>85</v>
      </c>
      <c r="AW192" s="14" t="s">
        <v>31</v>
      </c>
      <c r="AX192" s="14" t="s">
        <v>83</v>
      </c>
      <c r="AY192" s="240" t="s">
        <v>153</v>
      </c>
    </row>
    <row r="193" spans="1:65" s="2" customFormat="1" ht="21.75" customHeight="1">
      <c r="A193" s="35"/>
      <c r="B193" s="36"/>
      <c r="C193" s="205" t="s">
        <v>343</v>
      </c>
      <c r="D193" s="205" t="s">
        <v>156</v>
      </c>
      <c r="E193" s="206" t="s">
        <v>2341</v>
      </c>
      <c r="F193" s="207" t="s">
        <v>2342</v>
      </c>
      <c r="G193" s="208" t="s">
        <v>652</v>
      </c>
      <c r="H193" s="209">
        <v>2</v>
      </c>
      <c r="I193" s="210"/>
      <c r="J193" s="211">
        <f>ROUND(I193*H193,2)</f>
        <v>0</v>
      </c>
      <c r="K193" s="212"/>
      <c r="L193" s="40"/>
      <c r="M193" s="213" t="s">
        <v>1</v>
      </c>
      <c r="N193" s="214" t="s">
        <v>40</v>
      </c>
      <c r="O193" s="72"/>
      <c r="P193" s="215">
        <f>O193*H193</f>
        <v>0</v>
      </c>
      <c r="Q193" s="215">
        <v>0</v>
      </c>
      <c r="R193" s="215">
        <f>Q193*H193</f>
        <v>0</v>
      </c>
      <c r="S193" s="215">
        <v>0.031</v>
      </c>
      <c r="T193" s="216">
        <f>S193*H193</f>
        <v>0.062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17" t="s">
        <v>160</v>
      </c>
      <c r="AT193" s="217" t="s">
        <v>156</v>
      </c>
      <c r="AU193" s="217" t="s">
        <v>85</v>
      </c>
      <c r="AY193" s="18" t="s">
        <v>153</v>
      </c>
      <c r="BE193" s="218">
        <f>IF(N193="základní",J193,0)</f>
        <v>0</v>
      </c>
      <c r="BF193" s="218">
        <f>IF(N193="snížená",J193,0)</f>
        <v>0</v>
      </c>
      <c r="BG193" s="218">
        <f>IF(N193="zákl. přenesená",J193,0)</f>
        <v>0</v>
      </c>
      <c r="BH193" s="218">
        <f>IF(N193="sníž. přenesená",J193,0)</f>
        <v>0</v>
      </c>
      <c r="BI193" s="218">
        <f>IF(N193="nulová",J193,0)</f>
        <v>0</v>
      </c>
      <c r="BJ193" s="18" t="s">
        <v>83</v>
      </c>
      <c r="BK193" s="218">
        <f>ROUND(I193*H193,2)</f>
        <v>0</v>
      </c>
      <c r="BL193" s="18" t="s">
        <v>160</v>
      </c>
      <c r="BM193" s="217" t="s">
        <v>2343</v>
      </c>
    </row>
    <row r="194" spans="2:51" s="13" customFormat="1" ht="12">
      <c r="B194" s="219"/>
      <c r="C194" s="220"/>
      <c r="D194" s="221" t="s">
        <v>162</v>
      </c>
      <c r="E194" s="222" t="s">
        <v>1</v>
      </c>
      <c r="F194" s="223" t="s">
        <v>2344</v>
      </c>
      <c r="G194" s="220"/>
      <c r="H194" s="222" t="s">
        <v>1</v>
      </c>
      <c r="I194" s="224"/>
      <c r="J194" s="220"/>
      <c r="K194" s="220"/>
      <c r="L194" s="225"/>
      <c r="M194" s="226"/>
      <c r="N194" s="227"/>
      <c r="O194" s="227"/>
      <c r="P194" s="227"/>
      <c r="Q194" s="227"/>
      <c r="R194" s="227"/>
      <c r="S194" s="227"/>
      <c r="T194" s="228"/>
      <c r="AT194" s="229" t="s">
        <v>162</v>
      </c>
      <c r="AU194" s="229" t="s">
        <v>85</v>
      </c>
      <c r="AV194" s="13" t="s">
        <v>83</v>
      </c>
      <c r="AW194" s="13" t="s">
        <v>31</v>
      </c>
      <c r="AX194" s="13" t="s">
        <v>75</v>
      </c>
      <c r="AY194" s="229" t="s">
        <v>153</v>
      </c>
    </row>
    <row r="195" spans="2:51" s="14" customFormat="1" ht="12">
      <c r="B195" s="230"/>
      <c r="C195" s="231"/>
      <c r="D195" s="221" t="s">
        <v>162</v>
      </c>
      <c r="E195" s="232" t="s">
        <v>1</v>
      </c>
      <c r="F195" s="233" t="s">
        <v>85</v>
      </c>
      <c r="G195" s="231"/>
      <c r="H195" s="234">
        <v>2</v>
      </c>
      <c r="I195" s="235"/>
      <c r="J195" s="231"/>
      <c r="K195" s="231"/>
      <c r="L195" s="236"/>
      <c r="M195" s="237"/>
      <c r="N195" s="238"/>
      <c r="O195" s="238"/>
      <c r="P195" s="238"/>
      <c r="Q195" s="238"/>
      <c r="R195" s="238"/>
      <c r="S195" s="238"/>
      <c r="T195" s="239"/>
      <c r="AT195" s="240" t="s">
        <v>162</v>
      </c>
      <c r="AU195" s="240" t="s">
        <v>85</v>
      </c>
      <c r="AV195" s="14" t="s">
        <v>85</v>
      </c>
      <c r="AW195" s="14" t="s">
        <v>31</v>
      </c>
      <c r="AX195" s="14" t="s">
        <v>83</v>
      </c>
      <c r="AY195" s="240" t="s">
        <v>153</v>
      </c>
    </row>
    <row r="196" spans="1:65" s="2" customFormat="1" ht="16.5" customHeight="1">
      <c r="A196" s="35"/>
      <c r="B196" s="36"/>
      <c r="C196" s="205" t="s">
        <v>353</v>
      </c>
      <c r="D196" s="205" t="s">
        <v>156</v>
      </c>
      <c r="E196" s="206" t="s">
        <v>2345</v>
      </c>
      <c r="F196" s="207" t="s">
        <v>2346</v>
      </c>
      <c r="G196" s="208" t="s">
        <v>276</v>
      </c>
      <c r="H196" s="209">
        <v>2</v>
      </c>
      <c r="I196" s="210"/>
      <c r="J196" s="211">
        <f>ROUND(I196*H196,2)</f>
        <v>0</v>
      </c>
      <c r="K196" s="212"/>
      <c r="L196" s="40"/>
      <c r="M196" s="213" t="s">
        <v>1</v>
      </c>
      <c r="N196" s="214" t="s">
        <v>40</v>
      </c>
      <c r="O196" s="72"/>
      <c r="P196" s="215">
        <f>O196*H196</f>
        <v>0</v>
      </c>
      <c r="Q196" s="215">
        <v>0</v>
      </c>
      <c r="R196" s="215">
        <f>Q196*H196</f>
        <v>0</v>
      </c>
      <c r="S196" s="215">
        <v>0.037</v>
      </c>
      <c r="T196" s="216">
        <f>S196*H196</f>
        <v>0.074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17" t="s">
        <v>160</v>
      </c>
      <c r="AT196" s="217" t="s">
        <v>156</v>
      </c>
      <c r="AU196" s="217" t="s">
        <v>85</v>
      </c>
      <c r="AY196" s="18" t="s">
        <v>153</v>
      </c>
      <c r="BE196" s="218">
        <f>IF(N196="základní",J196,0)</f>
        <v>0</v>
      </c>
      <c r="BF196" s="218">
        <f>IF(N196="snížená",J196,0)</f>
        <v>0</v>
      </c>
      <c r="BG196" s="218">
        <f>IF(N196="zákl. přenesená",J196,0)</f>
        <v>0</v>
      </c>
      <c r="BH196" s="218">
        <f>IF(N196="sníž. přenesená",J196,0)</f>
        <v>0</v>
      </c>
      <c r="BI196" s="218">
        <f>IF(N196="nulová",J196,0)</f>
        <v>0</v>
      </c>
      <c r="BJ196" s="18" t="s">
        <v>83</v>
      </c>
      <c r="BK196" s="218">
        <f>ROUND(I196*H196,2)</f>
        <v>0</v>
      </c>
      <c r="BL196" s="18" t="s">
        <v>160</v>
      </c>
      <c r="BM196" s="217" t="s">
        <v>2347</v>
      </c>
    </row>
    <row r="197" spans="1:65" s="2" customFormat="1" ht="21.75" customHeight="1">
      <c r="A197" s="35"/>
      <c r="B197" s="36"/>
      <c r="C197" s="205" t="s">
        <v>358</v>
      </c>
      <c r="D197" s="205" t="s">
        <v>156</v>
      </c>
      <c r="E197" s="206" t="s">
        <v>2348</v>
      </c>
      <c r="F197" s="207" t="s">
        <v>2349</v>
      </c>
      <c r="G197" s="208" t="s">
        <v>276</v>
      </c>
      <c r="H197" s="209">
        <v>1.4</v>
      </c>
      <c r="I197" s="210"/>
      <c r="J197" s="211">
        <f>ROUND(I197*H197,2)</f>
        <v>0</v>
      </c>
      <c r="K197" s="212"/>
      <c r="L197" s="40"/>
      <c r="M197" s="213" t="s">
        <v>1</v>
      </c>
      <c r="N197" s="214" t="s">
        <v>40</v>
      </c>
      <c r="O197" s="72"/>
      <c r="P197" s="215">
        <f>O197*H197</f>
        <v>0</v>
      </c>
      <c r="Q197" s="215">
        <v>0.0002</v>
      </c>
      <c r="R197" s="215">
        <f>Q197*H197</f>
        <v>0.00028</v>
      </c>
      <c r="S197" s="215">
        <v>0</v>
      </c>
      <c r="T197" s="216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17" t="s">
        <v>160</v>
      </c>
      <c r="AT197" s="217" t="s">
        <v>156</v>
      </c>
      <c r="AU197" s="217" t="s">
        <v>85</v>
      </c>
      <c r="AY197" s="18" t="s">
        <v>153</v>
      </c>
      <c r="BE197" s="218">
        <f>IF(N197="základní",J197,0)</f>
        <v>0</v>
      </c>
      <c r="BF197" s="218">
        <f>IF(N197="snížená",J197,0)</f>
        <v>0</v>
      </c>
      <c r="BG197" s="218">
        <f>IF(N197="zákl. přenesená",J197,0)</f>
        <v>0</v>
      </c>
      <c r="BH197" s="218">
        <f>IF(N197="sníž. přenesená",J197,0)</f>
        <v>0</v>
      </c>
      <c r="BI197" s="218">
        <f>IF(N197="nulová",J197,0)</f>
        <v>0</v>
      </c>
      <c r="BJ197" s="18" t="s">
        <v>83</v>
      </c>
      <c r="BK197" s="218">
        <f>ROUND(I197*H197,2)</f>
        <v>0</v>
      </c>
      <c r="BL197" s="18" t="s">
        <v>160</v>
      </c>
      <c r="BM197" s="217" t="s">
        <v>2350</v>
      </c>
    </row>
    <row r="198" spans="2:51" s="13" customFormat="1" ht="12">
      <c r="B198" s="219"/>
      <c r="C198" s="220"/>
      <c r="D198" s="221" t="s">
        <v>162</v>
      </c>
      <c r="E198" s="222" t="s">
        <v>1</v>
      </c>
      <c r="F198" s="223" t="s">
        <v>2351</v>
      </c>
      <c r="G198" s="220"/>
      <c r="H198" s="222" t="s">
        <v>1</v>
      </c>
      <c r="I198" s="224"/>
      <c r="J198" s="220"/>
      <c r="K198" s="220"/>
      <c r="L198" s="225"/>
      <c r="M198" s="226"/>
      <c r="N198" s="227"/>
      <c r="O198" s="227"/>
      <c r="P198" s="227"/>
      <c r="Q198" s="227"/>
      <c r="R198" s="227"/>
      <c r="S198" s="227"/>
      <c r="T198" s="228"/>
      <c r="AT198" s="229" t="s">
        <v>162</v>
      </c>
      <c r="AU198" s="229" t="s">
        <v>85</v>
      </c>
      <c r="AV198" s="13" t="s">
        <v>83</v>
      </c>
      <c r="AW198" s="13" t="s">
        <v>31</v>
      </c>
      <c r="AX198" s="13" t="s">
        <v>75</v>
      </c>
      <c r="AY198" s="229" t="s">
        <v>153</v>
      </c>
    </row>
    <row r="199" spans="2:51" s="14" customFormat="1" ht="12">
      <c r="B199" s="230"/>
      <c r="C199" s="231"/>
      <c r="D199" s="221" t="s">
        <v>162</v>
      </c>
      <c r="E199" s="232" t="s">
        <v>1</v>
      </c>
      <c r="F199" s="233" t="s">
        <v>2352</v>
      </c>
      <c r="G199" s="231"/>
      <c r="H199" s="234">
        <v>1.4</v>
      </c>
      <c r="I199" s="235"/>
      <c r="J199" s="231"/>
      <c r="K199" s="231"/>
      <c r="L199" s="236"/>
      <c r="M199" s="237"/>
      <c r="N199" s="238"/>
      <c r="O199" s="238"/>
      <c r="P199" s="238"/>
      <c r="Q199" s="238"/>
      <c r="R199" s="238"/>
      <c r="S199" s="238"/>
      <c r="T199" s="239"/>
      <c r="AT199" s="240" t="s">
        <v>162</v>
      </c>
      <c r="AU199" s="240" t="s">
        <v>85</v>
      </c>
      <c r="AV199" s="14" t="s">
        <v>85</v>
      </c>
      <c r="AW199" s="14" t="s">
        <v>31</v>
      </c>
      <c r="AX199" s="14" t="s">
        <v>83</v>
      </c>
      <c r="AY199" s="240" t="s">
        <v>153</v>
      </c>
    </row>
    <row r="200" spans="2:63" s="12" customFormat="1" ht="22.9" customHeight="1">
      <c r="B200" s="189"/>
      <c r="C200" s="190"/>
      <c r="D200" s="191" t="s">
        <v>74</v>
      </c>
      <c r="E200" s="203" t="s">
        <v>686</v>
      </c>
      <c r="F200" s="203" t="s">
        <v>687</v>
      </c>
      <c r="G200" s="190"/>
      <c r="H200" s="190"/>
      <c r="I200" s="193"/>
      <c r="J200" s="204">
        <f>BK200</f>
        <v>0</v>
      </c>
      <c r="K200" s="190"/>
      <c r="L200" s="195"/>
      <c r="M200" s="196"/>
      <c r="N200" s="197"/>
      <c r="O200" s="197"/>
      <c r="P200" s="198">
        <f>SUM(P201:P205)</f>
        <v>0</v>
      </c>
      <c r="Q200" s="197"/>
      <c r="R200" s="198">
        <f>SUM(R201:R205)</f>
        <v>0</v>
      </c>
      <c r="S200" s="197"/>
      <c r="T200" s="199">
        <f>SUM(T201:T205)</f>
        <v>0</v>
      </c>
      <c r="AR200" s="200" t="s">
        <v>83</v>
      </c>
      <c r="AT200" s="201" t="s">
        <v>74</v>
      </c>
      <c r="AU200" s="201" t="s">
        <v>83</v>
      </c>
      <c r="AY200" s="200" t="s">
        <v>153</v>
      </c>
      <c r="BK200" s="202">
        <f>SUM(BK201:BK205)</f>
        <v>0</v>
      </c>
    </row>
    <row r="201" spans="1:65" s="2" customFormat="1" ht="21.75" customHeight="1">
      <c r="A201" s="35"/>
      <c r="B201" s="36"/>
      <c r="C201" s="205" t="s">
        <v>367</v>
      </c>
      <c r="D201" s="205" t="s">
        <v>156</v>
      </c>
      <c r="E201" s="206" t="s">
        <v>1842</v>
      </c>
      <c r="F201" s="207" t="s">
        <v>1843</v>
      </c>
      <c r="G201" s="208" t="s">
        <v>172</v>
      </c>
      <c r="H201" s="209">
        <v>1.386</v>
      </c>
      <c r="I201" s="210"/>
      <c r="J201" s="211">
        <f>ROUND(I201*H201,2)</f>
        <v>0</v>
      </c>
      <c r="K201" s="212"/>
      <c r="L201" s="40"/>
      <c r="M201" s="213" t="s">
        <v>1</v>
      </c>
      <c r="N201" s="214" t="s">
        <v>40</v>
      </c>
      <c r="O201" s="72"/>
      <c r="P201" s="215">
        <f>O201*H201</f>
        <v>0</v>
      </c>
      <c r="Q201" s="215">
        <v>0</v>
      </c>
      <c r="R201" s="215">
        <f>Q201*H201</f>
        <v>0</v>
      </c>
      <c r="S201" s="215">
        <v>0</v>
      </c>
      <c r="T201" s="216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17" t="s">
        <v>160</v>
      </c>
      <c r="AT201" s="217" t="s">
        <v>156</v>
      </c>
      <c r="AU201" s="217" t="s">
        <v>85</v>
      </c>
      <c r="AY201" s="18" t="s">
        <v>153</v>
      </c>
      <c r="BE201" s="218">
        <f>IF(N201="základní",J201,0)</f>
        <v>0</v>
      </c>
      <c r="BF201" s="218">
        <f>IF(N201="snížená",J201,0)</f>
        <v>0</v>
      </c>
      <c r="BG201" s="218">
        <f>IF(N201="zákl. přenesená",J201,0)</f>
        <v>0</v>
      </c>
      <c r="BH201" s="218">
        <f>IF(N201="sníž. přenesená",J201,0)</f>
        <v>0</v>
      </c>
      <c r="BI201" s="218">
        <f>IF(N201="nulová",J201,0)</f>
        <v>0</v>
      </c>
      <c r="BJ201" s="18" t="s">
        <v>83</v>
      </c>
      <c r="BK201" s="218">
        <f>ROUND(I201*H201,2)</f>
        <v>0</v>
      </c>
      <c r="BL201" s="18" t="s">
        <v>160</v>
      </c>
      <c r="BM201" s="217" t="s">
        <v>2353</v>
      </c>
    </row>
    <row r="202" spans="1:65" s="2" customFormat="1" ht="21.75" customHeight="1">
      <c r="A202" s="35"/>
      <c r="B202" s="36"/>
      <c r="C202" s="205" t="s">
        <v>372</v>
      </c>
      <c r="D202" s="205" t="s">
        <v>156</v>
      </c>
      <c r="E202" s="206" t="s">
        <v>693</v>
      </c>
      <c r="F202" s="207" t="s">
        <v>694</v>
      </c>
      <c r="G202" s="208" t="s">
        <v>172</v>
      </c>
      <c r="H202" s="209">
        <v>1.386</v>
      </c>
      <c r="I202" s="210"/>
      <c r="J202" s="211">
        <f>ROUND(I202*H202,2)</f>
        <v>0</v>
      </c>
      <c r="K202" s="212"/>
      <c r="L202" s="40"/>
      <c r="M202" s="213" t="s">
        <v>1</v>
      </c>
      <c r="N202" s="214" t="s">
        <v>40</v>
      </c>
      <c r="O202" s="72"/>
      <c r="P202" s="215">
        <f>O202*H202</f>
        <v>0</v>
      </c>
      <c r="Q202" s="215">
        <v>0</v>
      </c>
      <c r="R202" s="215">
        <f>Q202*H202</f>
        <v>0</v>
      </c>
      <c r="S202" s="215">
        <v>0</v>
      </c>
      <c r="T202" s="216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17" t="s">
        <v>160</v>
      </c>
      <c r="AT202" s="217" t="s">
        <v>156</v>
      </c>
      <c r="AU202" s="217" t="s">
        <v>85</v>
      </c>
      <c r="AY202" s="18" t="s">
        <v>153</v>
      </c>
      <c r="BE202" s="218">
        <f>IF(N202="základní",J202,0)</f>
        <v>0</v>
      </c>
      <c r="BF202" s="218">
        <f>IF(N202="snížená",J202,0)</f>
        <v>0</v>
      </c>
      <c r="BG202" s="218">
        <f>IF(N202="zákl. přenesená",J202,0)</f>
        <v>0</v>
      </c>
      <c r="BH202" s="218">
        <f>IF(N202="sníž. přenesená",J202,0)</f>
        <v>0</v>
      </c>
      <c r="BI202" s="218">
        <f>IF(N202="nulová",J202,0)</f>
        <v>0</v>
      </c>
      <c r="BJ202" s="18" t="s">
        <v>83</v>
      </c>
      <c r="BK202" s="218">
        <f>ROUND(I202*H202,2)</f>
        <v>0</v>
      </c>
      <c r="BL202" s="18" t="s">
        <v>160</v>
      </c>
      <c r="BM202" s="217" t="s">
        <v>2354</v>
      </c>
    </row>
    <row r="203" spans="1:65" s="2" customFormat="1" ht="21.75" customHeight="1">
      <c r="A203" s="35"/>
      <c r="B203" s="36"/>
      <c r="C203" s="205" t="s">
        <v>389</v>
      </c>
      <c r="D203" s="205" t="s">
        <v>156</v>
      </c>
      <c r="E203" s="206" t="s">
        <v>697</v>
      </c>
      <c r="F203" s="207" t="s">
        <v>698</v>
      </c>
      <c r="G203" s="208" t="s">
        <v>172</v>
      </c>
      <c r="H203" s="209">
        <v>12.474</v>
      </c>
      <c r="I203" s="210"/>
      <c r="J203" s="211">
        <f>ROUND(I203*H203,2)</f>
        <v>0</v>
      </c>
      <c r="K203" s="212"/>
      <c r="L203" s="40"/>
      <c r="M203" s="213" t="s">
        <v>1</v>
      </c>
      <c r="N203" s="214" t="s">
        <v>40</v>
      </c>
      <c r="O203" s="72"/>
      <c r="P203" s="215">
        <f>O203*H203</f>
        <v>0</v>
      </c>
      <c r="Q203" s="215">
        <v>0</v>
      </c>
      <c r="R203" s="215">
        <f>Q203*H203</f>
        <v>0</v>
      </c>
      <c r="S203" s="215">
        <v>0</v>
      </c>
      <c r="T203" s="216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17" t="s">
        <v>160</v>
      </c>
      <c r="AT203" s="217" t="s">
        <v>156</v>
      </c>
      <c r="AU203" s="217" t="s">
        <v>85</v>
      </c>
      <c r="AY203" s="18" t="s">
        <v>153</v>
      </c>
      <c r="BE203" s="218">
        <f>IF(N203="základní",J203,0)</f>
        <v>0</v>
      </c>
      <c r="BF203" s="218">
        <f>IF(N203="snížená",J203,0)</f>
        <v>0</v>
      </c>
      <c r="BG203" s="218">
        <f>IF(N203="zákl. přenesená",J203,0)</f>
        <v>0</v>
      </c>
      <c r="BH203" s="218">
        <f>IF(N203="sníž. přenesená",J203,0)</f>
        <v>0</v>
      </c>
      <c r="BI203" s="218">
        <f>IF(N203="nulová",J203,0)</f>
        <v>0</v>
      </c>
      <c r="BJ203" s="18" t="s">
        <v>83</v>
      </c>
      <c r="BK203" s="218">
        <f>ROUND(I203*H203,2)</f>
        <v>0</v>
      </c>
      <c r="BL203" s="18" t="s">
        <v>160</v>
      </c>
      <c r="BM203" s="217" t="s">
        <v>2355</v>
      </c>
    </row>
    <row r="204" spans="2:51" s="14" customFormat="1" ht="12">
      <c r="B204" s="230"/>
      <c r="C204" s="231"/>
      <c r="D204" s="221" t="s">
        <v>162</v>
      </c>
      <c r="E204" s="231"/>
      <c r="F204" s="233" t="s">
        <v>2356</v>
      </c>
      <c r="G204" s="231"/>
      <c r="H204" s="234">
        <v>12.474</v>
      </c>
      <c r="I204" s="235"/>
      <c r="J204" s="231"/>
      <c r="K204" s="231"/>
      <c r="L204" s="236"/>
      <c r="M204" s="237"/>
      <c r="N204" s="238"/>
      <c r="O204" s="238"/>
      <c r="P204" s="238"/>
      <c r="Q204" s="238"/>
      <c r="R204" s="238"/>
      <c r="S204" s="238"/>
      <c r="T204" s="239"/>
      <c r="AT204" s="240" t="s">
        <v>162</v>
      </c>
      <c r="AU204" s="240" t="s">
        <v>85</v>
      </c>
      <c r="AV204" s="14" t="s">
        <v>85</v>
      </c>
      <c r="AW204" s="14" t="s">
        <v>4</v>
      </c>
      <c r="AX204" s="14" t="s">
        <v>83</v>
      </c>
      <c r="AY204" s="240" t="s">
        <v>153</v>
      </c>
    </row>
    <row r="205" spans="1:65" s="2" customFormat="1" ht="21.75" customHeight="1">
      <c r="A205" s="35"/>
      <c r="B205" s="36"/>
      <c r="C205" s="205" t="s">
        <v>394</v>
      </c>
      <c r="D205" s="205" t="s">
        <v>156</v>
      </c>
      <c r="E205" s="206" t="s">
        <v>702</v>
      </c>
      <c r="F205" s="207" t="s">
        <v>703</v>
      </c>
      <c r="G205" s="208" t="s">
        <v>172</v>
      </c>
      <c r="H205" s="209">
        <v>1.386</v>
      </c>
      <c r="I205" s="210"/>
      <c r="J205" s="211">
        <f>ROUND(I205*H205,2)</f>
        <v>0</v>
      </c>
      <c r="K205" s="212"/>
      <c r="L205" s="40"/>
      <c r="M205" s="213" t="s">
        <v>1</v>
      </c>
      <c r="N205" s="214" t="s">
        <v>40</v>
      </c>
      <c r="O205" s="72"/>
      <c r="P205" s="215">
        <f>O205*H205</f>
        <v>0</v>
      </c>
      <c r="Q205" s="215">
        <v>0</v>
      </c>
      <c r="R205" s="215">
        <f>Q205*H205</f>
        <v>0</v>
      </c>
      <c r="S205" s="215">
        <v>0</v>
      </c>
      <c r="T205" s="216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17" t="s">
        <v>160</v>
      </c>
      <c r="AT205" s="217" t="s">
        <v>156</v>
      </c>
      <c r="AU205" s="217" t="s">
        <v>85</v>
      </c>
      <c r="AY205" s="18" t="s">
        <v>153</v>
      </c>
      <c r="BE205" s="218">
        <f>IF(N205="základní",J205,0)</f>
        <v>0</v>
      </c>
      <c r="BF205" s="218">
        <f>IF(N205="snížená",J205,0)</f>
        <v>0</v>
      </c>
      <c r="BG205" s="218">
        <f>IF(N205="zákl. přenesená",J205,0)</f>
        <v>0</v>
      </c>
      <c r="BH205" s="218">
        <f>IF(N205="sníž. přenesená",J205,0)</f>
        <v>0</v>
      </c>
      <c r="BI205" s="218">
        <f>IF(N205="nulová",J205,0)</f>
        <v>0</v>
      </c>
      <c r="BJ205" s="18" t="s">
        <v>83</v>
      </c>
      <c r="BK205" s="218">
        <f>ROUND(I205*H205,2)</f>
        <v>0</v>
      </c>
      <c r="BL205" s="18" t="s">
        <v>160</v>
      </c>
      <c r="BM205" s="217" t="s">
        <v>2357</v>
      </c>
    </row>
    <row r="206" spans="2:63" s="12" customFormat="1" ht="22.9" customHeight="1">
      <c r="B206" s="189"/>
      <c r="C206" s="190"/>
      <c r="D206" s="191" t="s">
        <v>74</v>
      </c>
      <c r="E206" s="203" t="s">
        <v>705</v>
      </c>
      <c r="F206" s="203" t="s">
        <v>706</v>
      </c>
      <c r="G206" s="190"/>
      <c r="H206" s="190"/>
      <c r="I206" s="193"/>
      <c r="J206" s="204">
        <f>BK206</f>
        <v>0</v>
      </c>
      <c r="K206" s="190"/>
      <c r="L206" s="195"/>
      <c r="M206" s="196"/>
      <c r="N206" s="197"/>
      <c r="O206" s="197"/>
      <c r="P206" s="198">
        <f>P207</f>
        <v>0</v>
      </c>
      <c r="Q206" s="197"/>
      <c r="R206" s="198">
        <f>R207</f>
        <v>0</v>
      </c>
      <c r="S206" s="197"/>
      <c r="T206" s="199">
        <f>T207</f>
        <v>0</v>
      </c>
      <c r="AR206" s="200" t="s">
        <v>83</v>
      </c>
      <c r="AT206" s="201" t="s">
        <v>74</v>
      </c>
      <c r="AU206" s="201" t="s">
        <v>83</v>
      </c>
      <c r="AY206" s="200" t="s">
        <v>153</v>
      </c>
      <c r="BK206" s="202">
        <f>BK207</f>
        <v>0</v>
      </c>
    </row>
    <row r="207" spans="1:65" s="2" customFormat="1" ht="21.75" customHeight="1">
      <c r="A207" s="35"/>
      <c r="B207" s="36"/>
      <c r="C207" s="205" t="s">
        <v>425</v>
      </c>
      <c r="D207" s="205" t="s">
        <v>156</v>
      </c>
      <c r="E207" s="206" t="s">
        <v>1875</v>
      </c>
      <c r="F207" s="207" t="s">
        <v>1876</v>
      </c>
      <c r="G207" s="208" t="s">
        <v>172</v>
      </c>
      <c r="H207" s="209">
        <v>10.651</v>
      </c>
      <c r="I207" s="210"/>
      <c r="J207" s="211">
        <f>ROUND(I207*H207,2)</f>
        <v>0</v>
      </c>
      <c r="K207" s="212"/>
      <c r="L207" s="40"/>
      <c r="M207" s="213" t="s">
        <v>1</v>
      </c>
      <c r="N207" s="214" t="s">
        <v>40</v>
      </c>
      <c r="O207" s="72"/>
      <c r="P207" s="215">
        <f>O207*H207</f>
        <v>0</v>
      </c>
      <c r="Q207" s="215">
        <v>0</v>
      </c>
      <c r="R207" s="215">
        <f>Q207*H207</f>
        <v>0</v>
      </c>
      <c r="S207" s="215">
        <v>0</v>
      </c>
      <c r="T207" s="216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17" t="s">
        <v>160</v>
      </c>
      <c r="AT207" s="217" t="s">
        <v>156</v>
      </c>
      <c r="AU207" s="217" t="s">
        <v>85</v>
      </c>
      <c r="AY207" s="18" t="s">
        <v>153</v>
      </c>
      <c r="BE207" s="218">
        <f>IF(N207="základní",J207,0)</f>
        <v>0</v>
      </c>
      <c r="BF207" s="218">
        <f>IF(N207="snížená",J207,0)</f>
        <v>0</v>
      </c>
      <c r="BG207" s="218">
        <f>IF(N207="zákl. přenesená",J207,0)</f>
        <v>0</v>
      </c>
      <c r="BH207" s="218">
        <f>IF(N207="sníž. přenesená",J207,0)</f>
        <v>0</v>
      </c>
      <c r="BI207" s="218">
        <f>IF(N207="nulová",J207,0)</f>
        <v>0</v>
      </c>
      <c r="BJ207" s="18" t="s">
        <v>83</v>
      </c>
      <c r="BK207" s="218">
        <f>ROUND(I207*H207,2)</f>
        <v>0</v>
      </c>
      <c r="BL207" s="18" t="s">
        <v>160</v>
      </c>
      <c r="BM207" s="217" t="s">
        <v>2358</v>
      </c>
    </row>
    <row r="208" spans="2:63" s="12" customFormat="1" ht="25.9" customHeight="1">
      <c r="B208" s="189"/>
      <c r="C208" s="190"/>
      <c r="D208" s="191" t="s">
        <v>74</v>
      </c>
      <c r="E208" s="192" t="s">
        <v>711</v>
      </c>
      <c r="F208" s="192" t="s">
        <v>712</v>
      </c>
      <c r="G208" s="190"/>
      <c r="H208" s="190"/>
      <c r="I208" s="193"/>
      <c r="J208" s="194">
        <f>BK208</f>
        <v>0</v>
      </c>
      <c r="K208" s="190"/>
      <c r="L208" s="195"/>
      <c r="M208" s="196"/>
      <c r="N208" s="197"/>
      <c r="O208" s="197"/>
      <c r="P208" s="198">
        <f>P209+P215+P217+P219</f>
        <v>0</v>
      </c>
      <c r="Q208" s="197"/>
      <c r="R208" s="198">
        <f>R209+R215+R217+R219</f>
        <v>0.108162</v>
      </c>
      <c r="S208" s="197"/>
      <c r="T208" s="199">
        <f>T209+T215+T217+T219</f>
        <v>0</v>
      </c>
      <c r="AR208" s="200" t="s">
        <v>85</v>
      </c>
      <c r="AT208" s="201" t="s">
        <v>74</v>
      </c>
      <c r="AU208" s="201" t="s">
        <v>75</v>
      </c>
      <c r="AY208" s="200" t="s">
        <v>153</v>
      </c>
      <c r="BK208" s="202">
        <f>BK209+BK215+BK217+BK219</f>
        <v>0</v>
      </c>
    </row>
    <row r="209" spans="2:63" s="12" customFormat="1" ht="22.9" customHeight="1">
      <c r="B209" s="189"/>
      <c r="C209" s="190"/>
      <c r="D209" s="191" t="s">
        <v>74</v>
      </c>
      <c r="E209" s="203" t="s">
        <v>713</v>
      </c>
      <c r="F209" s="203" t="s">
        <v>714</v>
      </c>
      <c r="G209" s="190"/>
      <c r="H209" s="190"/>
      <c r="I209" s="193"/>
      <c r="J209" s="204">
        <f>BK209</f>
        <v>0</v>
      </c>
      <c r="K209" s="190"/>
      <c r="L209" s="195"/>
      <c r="M209" s="196"/>
      <c r="N209" s="197"/>
      <c r="O209" s="197"/>
      <c r="P209" s="198">
        <f>SUM(P210:P214)</f>
        <v>0</v>
      </c>
      <c r="Q209" s="197"/>
      <c r="R209" s="198">
        <f>SUM(R210:R214)</f>
        <v>0.006672000000000001</v>
      </c>
      <c r="S209" s="197"/>
      <c r="T209" s="199">
        <f>SUM(T210:T214)</f>
        <v>0</v>
      </c>
      <c r="AR209" s="200" t="s">
        <v>85</v>
      </c>
      <c r="AT209" s="201" t="s">
        <v>74</v>
      </c>
      <c r="AU209" s="201" t="s">
        <v>83</v>
      </c>
      <c r="AY209" s="200" t="s">
        <v>153</v>
      </c>
      <c r="BK209" s="202">
        <f>SUM(BK210:BK214)</f>
        <v>0</v>
      </c>
    </row>
    <row r="210" spans="1:65" s="2" customFormat="1" ht="33" customHeight="1">
      <c r="A210" s="35"/>
      <c r="B210" s="36"/>
      <c r="C210" s="205" t="s">
        <v>430</v>
      </c>
      <c r="D210" s="205" t="s">
        <v>156</v>
      </c>
      <c r="E210" s="206" t="s">
        <v>1893</v>
      </c>
      <c r="F210" s="207" t="s">
        <v>1894</v>
      </c>
      <c r="G210" s="208" t="s">
        <v>187</v>
      </c>
      <c r="H210" s="209">
        <v>7.7</v>
      </c>
      <c r="I210" s="210"/>
      <c r="J210" s="211">
        <f>ROUND(I210*H210,2)</f>
        <v>0</v>
      </c>
      <c r="K210" s="212"/>
      <c r="L210" s="40"/>
      <c r="M210" s="213" t="s">
        <v>1</v>
      </c>
      <c r="N210" s="214" t="s">
        <v>40</v>
      </c>
      <c r="O210" s="72"/>
      <c r="P210" s="215">
        <f>O210*H210</f>
        <v>0</v>
      </c>
      <c r="Q210" s="215">
        <v>0.0008</v>
      </c>
      <c r="R210" s="215">
        <f>Q210*H210</f>
        <v>0.0061600000000000005</v>
      </c>
      <c r="S210" s="215">
        <v>0</v>
      </c>
      <c r="T210" s="216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17" t="s">
        <v>303</v>
      </c>
      <c r="AT210" s="217" t="s">
        <v>156</v>
      </c>
      <c r="AU210" s="217" t="s">
        <v>85</v>
      </c>
      <c r="AY210" s="18" t="s">
        <v>153</v>
      </c>
      <c r="BE210" s="218">
        <f>IF(N210="základní",J210,0)</f>
        <v>0</v>
      </c>
      <c r="BF210" s="218">
        <f>IF(N210="snížená",J210,0)</f>
        <v>0</v>
      </c>
      <c r="BG210" s="218">
        <f>IF(N210="zákl. přenesená",J210,0)</f>
        <v>0</v>
      </c>
      <c r="BH210" s="218">
        <f>IF(N210="sníž. přenesená",J210,0)</f>
        <v>0</v>
      </c>
      <c r="BI210" s="218">
        <f>IF(N210="nulová",J210,0)</f>
        <v>0</v>
      </c>
      <c r="BJ210" s="18" t="s">
        <v>83</v>
      </c>
      <c r="BK210" s="218">
        <f>ROUND(I210*H210,2)</f>
        <v>0</v>
      </c>
      <c r="BL210" s="18" t="s">
        <v>303</v>
      </c>
      <c r="BM210" s="217" t="s">
        <v>2359</v>
      </c>
    </row>
    <row r="211" spans="2:51" s="14" customFormat="1" ht="12">
      <c r="B211" s="230"/>
      <c r="C211" s="231"/>
      <c r="D211" s="221" t="s">
        <v>162</v>
      </c>
      <c r="E211" s="232" t="s">
        <v>1</v>
      </c>
      <c r="F211" s="233" t="s">
        <v>2360</v>
      </c>
      <c r="G211" s="231"/>
      <c r="H211" s="234">
        <v>7.7</v>
      </c>
      <c r="I211" s="235"/>
      <c r="J211" s="231"/>
      <c r="K211" s="231"/>
      <c r="L211" s="236"/>
      <c r="M211" s="237"/>
      <c r="N211" s="238"/>
      <c r="O211" s="238"/>
      <c r="P211" s="238"/>
      <c r="Q211" s="238"/>
      <c r="R211" s="238"/>
      <c r="S211" s="238"/>
      <c r="T211" s="239"/>
      <c r="AT211" s="240" t="s">
        <v>162</v>
      </c>
      <c r="AU211" s="240" t="s">
        <v>85</v>
      </c>
      <c r="AV211" s="14" t="s">
        <v>85</v>
      </c>
      <c r="AW211" s="14" t="s">
        <v>31</v>
      </c>
      <c r="AX211" s="14" t="s">
        <v>83</v>
      </c>
      <c r="AY211" s="240" t="s">
        <v>153</v>
      </c>
    </row>
    <row r="212" spans="1:65" s="2" customFormat="1" ht="21.75" customHeight="1">
      <c r="A212" s="35"/>
      <c r="B212" s="36"/>
      <c r="C212" s="205" t="s">
        <v>438</v>
      </c>
      <c r="D212" s="205" t="s">
        <v>156</v>
      </c>
      <c r="E212" s="206" t="s">
        <v>1898</v>
      </c>
      <c r="F212" s="207" t="s">
        <v>1899</v>
      </c>
      <c r="G212" s="208" t="s">
        <v>276</v>
      </c>
      <c r="H212" s="209">
        <v>3.2</v>
      </c>
      <c r="I212" s="210"/>
      <c r="J212" s="211">
        <f>ROUND(I212*H212,2)</f>
        <v>0</v>
      </c>
      <c r="K212" s="212"/>
      <c r="L212" s="40"/>
      <c r="M212" s="213" t="s">
        <v>1</v>
      </c>
      <c r="N212" s="214" t="s">
        <v>40</v>
      </c>
      <c r="O212" s="72"/>
      <c r="P212" s="215">
        <f>O212*H212</f>
        <v>0</v>
      </c>
      <c r="Q212" s="215">
        <v>0.00016</v>
      </c>
      <c r="R212" s="215">
        <f>Q212*H212</f>
        <v>0.0005120000000000001</v>
      </c>
      <c r="S212" s="215">
        <v>0</v>
      </c>
      <c r="T212" s="216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17" t="s">
        <v>303</v>
      </c>
      <c r="AT212" s="217" t="s">
        <v>156</v>
      </c>
      <c r="AU212" s="217" t="s">
        <v>85</v>
      </c>
      <c r="AY212" s="18" t="s">
        <v>153</v>
      </c>
      <c r="BE212" s="218">
        <f>IF(N212="základní",J212,0)</f>
        <v>0</v>
      </c>
      <c r="BF212" s="218">
        <f>IF(N212="snížená",J212,0)</f>
        <v>0</v>
      </c>
      <c r="BG212" s="218">
        <f>IF(N212="zákl. přenesená",J212,0)</f>
        <v>0</v>
      </c>
      <c r="BH212" s="218">
        <f>IF(N212="sníž. přenesená",J212,0)</f>
        <v>0</v>
      </c>
      <c r="BI212" s="218">
        <f>IF(N212="nulová",J212,0)</f>
        <v>0</v>
      </c>
      <c r="BJ212" s="18" t="s">
        <v>83</v>
      </c>
      <c r="BK212" s="218">
        <f>ROUND(I212*H212,2)</f>
        <v>0</v>
      </c>
      <c r="BL212" s="18" t="s">
        <v>303</v>
      </c>
      <c r="BM212" s="217" t="s">
        <v>2361</v>
      </c>
    </row>
    <row r="213" spans="2:51" s="14" customFormat="1" ht="12">
      <c r="B213" s="230"/>
      <c r="C213" s="231"/>
      <c r="D213" s="221" t="s">
        <v>162</v>
      </c>
      <c r="E213" s="232" t="s">
        <v>1</v>
      </c>
      <c r="F213" s="233" t="s">
        <v>2362</v>
      </c>
      <c r="G213" s="231"/>
      <c r="H213" s="234">
        <v>3.2</v>
      </c>
      <c r="I213" s="235"/>
      <c r="J213" s="231"/>
      <c r="K213" s="231"/>
      <c r="L213" s="236"/>
      <c r="M213" s="237"/>
      <c r="N213" s="238"/>
      <c r="O213" s="238"/>
      <c r="P213" s="238"/>
      <c r="Q213" s="238"/>
      <c r="R213" s="238"/>
      <c r="S213" s="238"/>
      <c r="T213" s="239"/>
      <c r="AT213" s="240" t="s">
        <v>162</v>
      </c>
      <c r="AU213" s="240" t="s">
        <v>85</v>
      </c>
      <c r="AV213" s="14" t="s">
        <v>85</v>
      </c>
      <c r="AW213" s="14" t="s">
        <v>31</v>
      </c>
      <c r="AX213" s="14" t="s">
        <v>83</v>
      </c>
      <c r="AY213" s="240" t="s">
        <v>153</v>
      </c>
    </row>
    <row r="214" spans="1:65" s="2" customFormat="1" ht="21.75" customHeight="1">
      <c r="A214" s="35"/>
      <c r="B214" s="36"/>
      <c r="C214" s="205" t="s">
        <v>441</v>
      </c>
      <c r="D214" s="205" t="s">
        <v>156</v>
      </c>
      <c r="E214" s="206" t="s">
        <v>1915</v>
      </c>
      <c r="F214" s="207" t="s">
        <v>1916</v>
      </c>
      <c r="G214" s="208" t="s">
        <v>736</v>
      </c>
      <c r="H214" s="274"/>
      <c r="I214" s="210"/>
      <c r="J214" s="211">
        <f>ROUND(I214*H214,2)</f>
        <v>0</v>
      </c>
      <c r="K214" s="212"/>
      <c r="L214" s="40"/>
      <c r="M214" s="213" t="s">
        <v>1</v>
      </c>
      <c r="N214" s="214" t="s">
        <v>40</v>
      </c>
      <c r="O214" s="72"/>
      <c r="P214" s="215">
        <f>O214*H214</f>
        <v>0</v>
      </c>
      <c r="Q214" s="215">
        <v>0</v>
      </c>
      <c r="R214" s="215">
        <f>Q214*H214</f>
        <v>0</v>
      </c>
      <c r="S214" s="215">
        <v>0</v>
      </c>
      <c r="T214" s="216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17" t="s">
        <v>303</v>
      </c>
      <c r="AT214" s="217" t="s">
        <v>156</v>
      </c>
      <c r="AU214" s="217" t="s">
        <v>85</v>
      </c>
      <c r="AY214" s="18" t="s">
        <v>153</v>
      </c>
      <c r="BE214" s="218">
        <f>IF(N214="základní",J214,0)</f>
        <v>0</v>
      </c>
      <c r="BF214" s="218">
        <f>IF(N214="snížená",J214,0)</f>
        <v>0</v>
      </c>
      <c r="BG214" s="218">
        <f>IF(N214="zákl. přenesená",J214,0)</f>
        <v>0</v>
      </c>
      <c r="BH214" s="218">
        <f>IF(N214="sníž. přenesená",J214,0)</f>
        <v>0</v>
      </c>
      <c r="BI214" s="218">
        <f>IF(N214="nulová",J214,0)</f>
        <v>0</v>
      </c>
      <c r="BJ214" s="18" t="s">
        <v>83</v>
      </c>
      <c r="BK214" s="218">
        <f>ROUND(I214*H214,2)</f>
        <v>0</v>
      </c>
      <c r="BL214" s="18" t="s">
        <v>303</v>
      </c>
      <c r="BM214" s="217" t="s">
        <v>2363</v>
      </c>
    </row>
    <row r="215" spans="2:63" s="12" customFormat="1" ht="22.9" customHeight="1">
      <c r="B215" s="189"/>
      <c r="C215" s="190"/>
      <c r="D215" s="191" t="s">
        <v>74</v>
      </c>
      <c r="E215" s="203" t="s">
        <v>715</v>
      </c>
      <c r="F215" s="203" t="s">
        <v>2364</v>
      </c>
      <c r="G215" s="190"/>
      <c r="H215" s="190"/>
      <c r="I215" s="193"/>
      <c r="J215" s="204">
        <f>BK215</f>
        <v>0</v>
      </c>
      <c r="K215" s="190"/>
      <c r="L215" s="195"/>
      <c r="M215" s="196"/>
      <c r="N215" s="197"/>
      <c r="O215" s="197"/>
      <c r="P215" s="198">
        <f>P216</f>
        <v>0</v>
      </c>
      <c r="Q215" s="197"/>
      <c r="R215" s="198">
        <f>R216</f>
        <v>0</v>
      </c>
      <c r="S215" s="197"/>
      <c r="T215" s="199">
        <f>T216</f>
        <v>0</v>
      </c>
      <c r="AR215" s="200" t="s">
        <v>85</v>
      </c>
      <c r="AT215" s="201" t="s">
        <v>74</v>
      </c>
      <c r="AU215" s="201" t="s">
        <v>83</v>
      </c>
      <c r="AY215" s="200" t="s">
        <v>153</v>
      </c>
      <c r="BK215" s="202">
        <f>BK216</f>
        <v>0</v>
      </c>
    </row>
    <row r="216" spans="1:65" s="2" customFormat="1" ht="33" customHeight="1">
      <c r="A216" s="35"/>
      <c r="B216" s="36"/>
      <c r="C216" s="205" t="s">
        <v>456</v>
      </c>
      <c r="D216" s="205" t="s">
        <v>156</v>
      </c>
      <c r="E216" s="206" t="s">
        <v>2365</v>
      </c>
      <c r="F216" s="207" t="s">
        <v>2366</v>
      </c>
      <c r="G216" s="208" t="s">
        <v>256</v>
      </c>
      <c r="H216" s="209">
        <v>1</v>
      </c>
      <c r="I216" s="210"/>
      <c r="J216" s="211">
        <f>ROUND(I216*H216,2)</f>
        <v>0</v>
      </c>
      <c r="K216" s="212"/>
      <c r="L216" s="40"/>
      <c r="M216" s="213" t="s">
        <v>1</v>
      </c>
      <c r="N216" s="214" t="s">
        <v>40</v>
      </c>
      <c r="O216" s="72"/>
      <c r="P216" s="215">
        <f>O216*H216</f>
        <v>0</v>
      </c>
      <c r="Q216" s="215">
        <v>0</v>
      </c>
      <c r="R216" s="215">
        <f>Q216*H216</f>
        <v>0</v>
      </c>
      <c r="S216" s="215">
        <v>0</v>
      </c>
      <c r="T216" s="216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17" t="s">
        <v>303</v>
      </c>
      <c r="AT216" s="217" t="s">
        <v>156</v>
      </c>
      <c r="AU216" s="217" t="s">
        <v>85</v>
      </c>
      <c r="AY216" s="18" t="s">
        <v>153</v>
      </c>
      <c r="BE216" s="218">
        <f>IF(N216="základní",J216,0)</f>
        <v>0</v>
      </c>
      <c r="BF216" s="218">
        <f>IF(N216="snížená",J216,0)</f>
        <v>0</v>
      </c>
      <c r="BG216" s="218">
        <f>IF(N216="zákl. přenesená",J216,0)</f>
        <v>0</v>
      </c>
      <c r="BH216" s="218">
        <f>IF(N216="sníž. přenesená",J216,0)</f>
        <v>0</v>
      </c>
      <c r="BI216" s="218">
        <f>IF(N216="nulová",J216,0)</f>
        <v>0</v>
      </c>
      <c r="BJ216" s="18" t="s">
        <v>83</v>
      </c>
      <c r="BK216" s="218">
        <f>ROUND(I216*H216,2)</f>
        <v>0</v>
      </c>
      <c r="BL216" s="18" t="s">
        <v>303</v>
      </c>
      <c r="BM216" s="217" t="s">
        <v>2367</v>
      </c>
    </row>
    <row r="217" spans="2:63" s="12" customFormat="1" ht="22.9" customHeight="1">
      <c r="B217" s="189"/>
      <c r="C217" s="190"/>
      <c r="D217" s="191" t="s">
        <v>74</v>
      </c>
      <c r="E217" s="203" t="s">
        <v>724</v>
      </c>
      <c r="F217" s="203" t="s">
        <v>2368</v>
      </c>
      <c r="G217" s="190"/>
      <c r="H217" s="190"/>
      <c r="I217" s="193"/>
      <c r="J217" s="204">
        <f>BK217</f>
        <v>0</v>
      </c>
      <c r="K217" s="190"/>
      <c r="L217" s="195"/>
      <c r="M217" s="196"/>
      <c r="N217" s="197"/>
      <c r="O217" s="197"/>
      <c r="P217" s="198">
        <f>P218</f>
        <v>0</v>
      </c>
      <c r="Q217" s="197"/>
      <c r="R217" s="198">
        <f>R218</f>
        <v>0</v>
      </c>
      <c r="S217" s="197"/>
      <c r="T217" s="199">
        <f>T218</f>
        <v>0</v>
      </c>
      <c r="AR217" s="200" t="s">
        <v>85</v>
      </c>
      <c r="AT217" s="201" t="s">
        <v>74</v>
      </c>
      <c r="AU217" s="201" t="s">
        <v>83</v>
      </c>
      <c r="AY217" s="200" t="s">
        <v>153</v>
      </c>
      <c r="BK217" s="202">
        <f>BK218</f>
        <v>0</v>
      </c>
    </row>
    <row r="218" spans="1:65" s="2" customFormat="1" ht="33" customHeight="1">
      <c r="A218" s="35"/>
      <c r="B218" s="36"/>
      <c r="C218" s="205" t="s">
        <v>459</v>
      </c>
      <c r="D218" s="205" t="s">
        <v>156</v>
      </c>
      <c r="E218" s="206" t="s">
        <v>2369</v>
      </c>
      <c r="F218" s="207" t="s">
        <v>2370</v>
      </c>
      <c r="G218" s="208" t="s">
        <v>256</v>
      </c>
      <c r="H218" s="209">
        <v>1</v>
      </c>
      <c r="I218" s="210"/>
      <c r="J218" s="211">
        <f>ROUND(I218*H218,2)</f>
        <v>0</v>
      </c>
      <c r="K218" s="212"/>
      <c r="L218" s="40"/>
      <c r="M218" s="213" t="s">
        <v>1</v>
      </c>
      <c r="N218" s="214" t="s">
        <v>40</v>
      </c>
      <c r="O218" s="72"/>
      <c r="P218" s="215">
        <f>O218*H218</f>
        <v>0</v>
      </c>
      <c r="Q218" s="215">
        <v>0</v>
      </c>
      <c r="R218" s="215">
        <f>Q218*H218</f>
        <v>0</v>
      </c>
      <c r="S218" s="215">
        <v>0</v>
      </c>
      <c r="T218" s="216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17" t="s">
        <v>303</v>
      </c>
      <c r="AT218" s="217" t="s">
        <v>156</v>
      </c>
      <c r="AU218" s="217" t="s">
        <v>85</v>
      </c>
      <c r="AY218" s="18" t="s">
        <v>153</v>
      </c>
      <c r="BE218" s="218">
        <f>IF(N218="základní",J218,0)</f>
        <v>0</v>
      </c>
      <c r="BF218" s="218">
        <f>IF(N218="snížená",J218,0)</f>
        <v>0</v>
      </c>
      <c r="BG218" s="218">
        <f>IF(N218="zákl. přenesená",J218,0)</f>
        <v>0</v>
      </c>
      <c r="BH218" s="218">
        <f>IF(N218="sníž. přenesená",J218,0)</f>
        <v>0</v>
      </c>
      <c r="BI218" s="218">
        <f>IF(N218="nulová",J218,0)</f>
        <v>0</v>
      </c>
      <c r="BJ218" s="18" t="s">
        <v>83</v>
      </c>
      <c r="BK218" s="218">
        <f>ROUND(I218*H218,2)</f>
        <v>0</v>
      </c>
      <c r="BL218" s="18" t="s">
        <v>303</v>
      </c>
      <c r="BM218" s="217" t="s">
        <v>2371</v>
      </c>
    </row>
    <row r="219" spans="2:63" s="12" customFormat="1" ht="22.9" customHeight="1">
      <c r="B219" s="189"/>
      <c r="C219" s="190"/>
      <c r="D219" s="191" t="s">
        <v>74</v>
      </c>
      <c r="E219" s="203" t="s">
        <v>1046</v>
      </c>
      <c r="F219" s="203" t="s">
        <v>1047</v>
      </c>
      <c r="G219" s="190"/>
      <c r="H219" s="190"/>
      <c r="I219" s="193"/>
      <c r="J219" s="204">
        <f>BK219</f>
        <v>0</v>
      </c>
      <c r="K219" s="190"/>
      <c r="L219" s="195"/>
      <c r="M219" s="196"/>
      <c r="N219" s="197"/>
      <c r="O219" s="197"/>
      <c r="P219" s="198">
        <f>SUM(P220:P234)</f>
        <v>0</v>
      </c>
      <c r="Q219" s="197"/>
      <c r="R219" s="198">
        <f>SUM(R220:R234)</f>
        <v>0.10149</v>
      </c>
      <c r="S219" s="197"/>
      <c r="T219" s="199">
        <f>SUM(T220:T234)</f>
        <v>0</v>
      </c>
      <c r="AR219" s="200" t="s">
        <v>85</v>
      </c>
      <c r="AT219" s="201" t="s">
        <v>74</v>
      </c>
      <c r="AU219" s="201" t="s">
        <v>83</v>
      </c>
      <c r="AY219" s="200" t="s">
        <v>153</v>
      </c>
      <c r="BK219" s="202">
        <f>SUM(BK220:BK234)</f>
        <v>0</v>
      </c>
    </row>
    <row r="220" spans="1:65" s="2" customFormat="1" ht="44.25" customHeight="1">
      <c r="A220" s="35"/>
      <c r="B220" s="36"/>
      <c r="C220" s="205" t="s">
        <v>472</v>
      </c>
      <c r="D220" s="205" t="s">
        <v>156</v>
      </c>
      <c r="E220" s="206" t="s">
        <v>1049</v>
      </c>
      <c r="F220" s="207" t="s">
        <v>2372</v>
      </c>
      <c r="G220" s="208" t="s">
        <v>256</v>
      </c>
      <c r="H220" s="209">
        <v>1</v>
      </c>
      <c r="I220" s="210"/>
      <c r="J220" s="211">
        <f>ROUND(I220*H220,2)</f>
        <v>0</v>
      </c>
      <c r="K220" s="212"/>
      <c r="L220" s="40"/>
      <c r="M220" s="213" t="s">
        <v>1</v>
      </c>
      <c r="N220" s="214" t="s">
        <v>40</v>
      </c>
      <c r="O220" s="72"/>
      <c r="P220" s="215">
        <f>O220*H220</f>
        <v>0</v>
      </c>
      <c r="Q220" s="215">
        <v>0.10149</v>
      </c>
      <c r="R220" s="215">
        <f>Q220*H220</f>
        <v>0.10149</v>
      </c>
      <c r="S220" s="215">
        <v>0</v>
      </c>
      <c r="T220" s="216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17" t="s">
        <v>303</v>
      </c>
      <c r="AT220" s="217" t="s">
        <v>156</v>
      </c>
      <c r="AU220" s="217" t="s">
        <v>85</v>
      </c>
      <c r="AY220" s="18" t="s">
        <v>153</v>
      </c>
      <c r="BE220" s="218">
        <f>IF(N220="základní",J220,0)</f>
        <v>0</v>
      </c>
      <c r="BF220" s="218">
        <f>IF(N220="snížená",J220,0)</f>
        <v>0</v>
      </c>
      <c r="BG220" s="218">
        <f>IF(N220="zákl. přenesená",J220,0)</f>
        <v>0</v>
      </c>
      <c r="BH220" s="218">
        <f>IF(N220="sníž. přenesená",J220,0)</f>
        <v>0</v>
      </c>
      <c r="BI220" s="218">
        <f>IF(N220="nulová",J220,0)</f>
        <v>0</v>
      </c>
      <c r="BJ220" s="18" t="s">
        <v>83</v>
      </c>
      <c r="BK220" s="218">
        <f>ROUND(I220*H220,2)</f>
        <v>0</v>
      </c>
      <c r="BL220" s="18" t="s">
        <v>303</v>
      </c>
      <c r="BM220" s="217" t="s">
        <v>2373</v>
      </c>
    </row>
    <row r="221" spans="2:51" s="13" customFormat="1" ht="12">
      <c r="B221" s="219"/>
      <c r="C221" s="220"/>
      <c r="D221" s="221" t="s">
        <v>162</v>
      </c>
      <c r="E221" s="222" t="s">
        <v>1</v>
      </c>
      <c r="F221" s="223" t="s">
        <v>2374</v>
      </c>
      <c r="G221" s="220"/>
      <c r="H221" s="222" t="s">
        <v>1</v>
      </c>
      <c r="I221" s="224"/>
      <c r="J221" s="220"/>
      <c r="K221" s="220"/>
      <c r="L221" s="225"/>
      <c r="M221" s="226"/>
      <c r="N221" s="227"/>
      <c r="O221" s="227"/>
      <c r="P221" s="227"/>
      <c r="Q221" s="227"/>
      <c r="R221" s="227"/>
      <c r="S221" s="227"/>
      <c r="T221" s="228"/>
      <c r="AT221" s="229" t="s">
        <v>162</v>
      </c>
      <c r="AU221" s="229" t="s">
        <v>85</v>
      </c>
      <c r="AV221" s="13" t="s">
        <v>83</v>
      </c>
      <c r="AW221" s="13" t="s">
        <v>31</v>
      </c>
      <c r="AX221" s="13" t="s">
        <v>75</v>
      </c>
      <c r="AY221" s="229" t="s">
        <v>153</v>
      </c>
    </row>
    <row r="222" spans="2:51" s="13" customFormat="1" ht="12">
      <c r="B222" s="219"/>
      <c r="C222" s="220"/>
      <c r="D222" s="221" t="s">
        <v>162</v>
      </c>
      <c r="E222" s="222" t="s">
        <v>1</v>
      </c>
      <c r="F222" s="223" t="s">
        <v>2375</v>
      </c>
      <c r="G222" s="220"/>
      <c r="H222" s="222" t="s">
        <v>1</v>
      </c>
      <c r="I222" s="224"/>
      <c r="J222" s="220"/>
      <c r="K222" s="220"/>
      <c r="L222" s="225"/>
      <c r="M222" s="226"/>
      <c r="N222" s="227"/>
      <c r="O222" s="227"/>
      <c r="P222" s="227"/>
      <c r="Q222" s="227"/>
      <c r="R222" s="227"/>
      <c r="S222" s="227"/>
      <c r="T222" s="228"/>
      <c r="AT222" s="229" t="s">
        <v>162</v>
      </c>
      <c r="AU222" s="229" t="s">
        <v>85</v>
      </c>
      <c r="AV222" s="13" t="s">
        <v>83</v>
      </c>
      <c r="AW222" s="13" t="s">
        <v>31</v>
      </c>
      <c r="AX222" s="13" t="s">
        <v>75</v>
      </c>
      <c r="AY222" s="229" t="s">
        <v>153</v>
      </c>
    </row>
    <row r="223" spans="2:51" s="13" customFormat="1" ht="12">
      <c r="B223" s="219"/>
      <c r="C223" s="220"/>
      <c r="D223" s="221" t="s">
        <v>162</v>
      </c>
      <c r="E223" s="222" t="s">
        <v>1</v>
      </c>
      <c r="F223" s="223" t="s">
        <v>2376</v>
      </c>
      <c r="G223" s="220"/>
      <c r="H223" s="222" t="s">
        <v>1</v>
      </c>
      <c r="I223" s="224"/>
      <c r="J223" s="220"/>
      <c r="K223" s="220"/>
      <c r="L223" s="225"/>
      <c r="M223" s="226"/>
      <c r="N223" s="227"/>
      <c r="O223" s="227"/>
      <c r="P223" s="227"/>
      <c r="Q223" s="227"/>
      <c r="R223" s="227"/>
      <c r="S223" s="227"/>
      <c r="T223" s="228"/>
      <c r="AT223" s="229" t="s">
        <v>162</v>
      </c>
      <c r="AU223" s="229" t="s">
        <v>85</v>
      </c>
      <c r="AV223" s="13" t="s">
        <v>83</v>
      </c>
      <c r="AW223" s="13" t="s">
        <v>31</v>
      </c>
      <c r="AX223" s="13" t="s">
        <v>75</v>
      </c>
      <c r="AY223" s="229" t="s">
        <v>153</v>
      </c>
    </row>
    <row r="224" spans="2:51" s="13" customFormat="1" ht="12">
      <c r="B224" s="219"/>
      <c r="C224" s="220"/>
      <c r="D224" s="221" t="s">
        <v>162</v>
      </c>
      <c r="E224" s="222" t="s">
        <v>1</v>
      </c>
      <c r="F224" s="223" t="s">
        <v>2377</v>
      </c>
      <c r="G224" s="220"/>
      <c r="H224" s="222" t="s">
        <v>1</v>
      </c>
      <c r="I224" s="224"/>
      <c r="J224" s="220"/>
      <c r="K224" s="220"/>
      <c r="L224" s="225"/>
      <c r="M224" s="226"/>
      <c r="N224" s="227"/>
      <c r="O224" s="227"/>
      <c r="P224" s="227"/>
      <c r="Q224" s="227"/>
      <c r="R224" s="227"/>
      <c r="S224" s="227"/>
      <c r="T224" s="228"/>
      <c r="AT224" s="229" t="s">
        <v>162</v>
      </c>
      <c r="AU224" s="229" t="s">
        <v>85</v>
      </c>
      <c r="AV224" s="13" t="s">
        <v>83</v>
      </c>
      <c r="AW224" s="13" t="s">
        <v>31</v>
      </c>
      <c r="AX224" s="13" t="s">
        <v>75</v>
      </c>
      <c r="AY224" s="229" t="s">
        <v>153</v>
      </c>
    </row>
    <row r="225" spans="2:51" s="13" customFormat="1" ht="12">
      <c r="B225" s="219"/>
      <c r="C225" s="220"/>
      <c r="D225" s="221" t="s">
        <v>162</v>
      </c>
      <c r="E225" s="222" t="s">
        <v>1</v>
      </c>
      <c r="F225" s="223" t="s">
        <v>2378</v>
      </c>
      <c r="G225" s="220"/>
      <c r="H225" s="222" t="s">
        <v>1</v>
      </c>
      <c r="I225" s="224"/>
      <c r="J225" s="220"/>
      <c r="K225" s="220"/>
      <c r="L225" s="225"/>
      <c r="M225" s="226"/>
      <c r="N225" s="227"/>
      <c r="O225" s="227"/>
      <c r="P225" s="227"/>
      <c r="Q225" s="227"/>
      <c r="R225" s="227"/>
      <c r="S225" s="227"/>
      <c r="T225" s="228"/>
      <c r="AT225" s="229" t="s">
        <v>162</v>
      </c>
      <c r="AU225" s="229" t="s">
        <v>85</v>
      </c>
      <c r="AV225" s="13" t="s">
        <v>83</v>
      </c>
      <c r="AW225" s="13" t="s">
        <v>31</v>
      </c>
      <c r="AX225" s="13" t="s">
        <v>75</v>
      </c>
      <c r="AY225" s="229" t="s">
        <v>153</v>
      </c>
    </row>
    <row r="226" spans="2:51" s="13" customFormat="1" ht="12">
      <c r="B226" s="219"/>
      <c r="C226" s="220"/>
      <c r="D226" s="221" t="s">
        <v>162</v>
      </c>
      <c r="E226" s="222" t="s">
        <v>1</v>
      </c>
      <c r="F226" s="223" t="s">
        <v>2379</v>
      </c>
      <c r="G226" s="220"/>
      <c r="H226" s="222" t="s">
        <v>1</v>
      </c>
      <c r="I226" s="224"/>
      <c r="J226" s="220"/>
      <c r="K226" s="220"/>
      <c r="L226" s="225"/>
      <c r="M226" s="226"/>
      <c r="N226" s="227"/>
      <c r="O226" s="227"/>
      <c r="P226" s="227"/>
      <c r="Q226" s="227"/>
      <c r="R226" s="227"/>
      <c r="S226" s="227"/>
      <c r="T226" s="228"/>
      <c r="AT226" s="229" t="s">
        <v>162</v>
      </c>
      <c r="AU226" s="229" t="s">
        <v>85</v>
      </c>
      <c r="AV226" s="13" t="s">
        <v>83</v>
      </c>
      <c r="AW226" s="13" t="s">
        <v>31</v>
      </c>
      <c r="AX226" s="13" t="s">
        <v>75</v>
      </c>
      <c r="AY226" s="229" t="s">
        <v>153</v>
      </c>
    </row>
    <row r="227" spans="2:51" s="13" customFormat="1" ht="22.5">
      <c r="B227" s="219"/>
      <c r="C227" s="220"/>
      <c r="D227" s="221" t="s">
        <v>162</v>
      </c>
      <c r="E227" s="222" t="s">
        <v>1</v>
      </c>
      <c r="F227" s="223" t="s">
        <v>2380</v>
      </c>
      <c r="G227" s="220"/>
      <c r="H227" s="222" t="s">
        <v>1</v>
      </c>
      <c r="I227" s="224"/>
      <c r="J227" s="220"/>
      <c r="K227" s="220"/>
      <c r="L227" s="225"/>
      <c r="M227" s="226"/>
      <c r="N227" s="227"/>
      <c r="O227" s="227"/>
      <c r="P227" s="227"/>
      <c r="Q227" s="227"/>
      <c r="R227" s="227"/>
      <c r="S227" s="227"/>
      <c r="T227" s="228"/>
      <c r="AT227" s="229" t="s">
        <v>162</v>
      </c>
      <c r="AU227" s="229" t="s">
        <v>85</v>
      </c>
      <c r="AV227" s="13" t="s">
        <v>83</v>
      </c>
      <c r="AW227" s="13" t="s">
        <v>31</v>
      </c>
      <c r="AX227" s="13" t="s">
        <v>75</v>
      </c>
      <c r="AY227" s="229" t="s">
        <v>153</v>
      </c>
    </row>
    <row r="228" spans="2:51" s="13" customFormat="1" ht="12">
      <c r="B228" s="219"/>
      <c r="C228" s="220"/>
      <c r="D228" s="221" t="s">
        <v>162</v>
      </c>
      <c r="E228" s="222" t="s">
        <v>1</v>
      </c>
      <c r="F228" s="223" t="s">
        <v>2381</v>
      </c>
      <c r="G228" s="220"/>
      <c r="H228" s="222" t="s">
        <v>1</v>
      </c>
      <c r="I228" s="224"/>
      <c r="J228" s="220"/>
      <c r="K228" s="220"/>
      <c r="L228" s="225"/>
      <c r="M228" s="226"/>
      <c r="N228" s="227"/>
      <c r="O228" s="227"/>
      <c r="P228" s="227"/>
      <c r="Q228" s="227"/>
      <c r="R228" s="227"/>
      <c r="S228" s="227"/>
      <c r="T228" s="228"/>
      <c r="AT228" s="229" t="s">
        <v>162</v>
      </c>
      <c r="AU228" s="229" t="s">
        <v>85</v>
      </c>
      <c r="AV228" s="13" t="s">
        <v>83</v>
      </c>
      <c r="AW228" s="13" t="s">
        <v>31</v>
      </c>
      <c r="AX228" s="13" t="s">
        <v>75</v>
      </c>
      <c r="AY228" s="229" t="s">
        <v>153</v>
      </c>
    </row>
    <row r="229" spans="2:51" s="13" customFormat="1" ht="12">
      <c r="B229" s="219"/>
      <c r="C229" s="220"/>
      <c r="D229" s="221" t="s">
        <v>162</v>
      </c>
      <c r="E229" s="222" t="s">
        <v>1</v>
      </c>
      <c r="F229" s="223" t="s">
        <v>2382</v>
      </c>
      <c r="G229" s="220"/>
      <c r="H229" s="222" t="s">
        <v>1</v>
      </c>
      <c r="I229" s="224"/>
      <c r="J229" s="220"/>
      <c r="K229" s="220"/>
      <c r="L229" s="225"/>
      <c r="M229" s="226"/>
      <c r="N229" s="227"/>
      <c r="O229" s="227"/>
      <c r="P229" s="227"/>
      <c r="Q229" s="227"/>
      <c r="R229" s="227"/>
      <c r="S229" s="227"/>
      <c r="T229" s="228"/>
      <c r="AT229" s="229" t="s">
        <v>162</v>
      </c>
      <c r="AU229" s="229" t="s">
        <v>85</v>
      </c>
      <c r="AV229" s="13" t="s">
        <v>83</v>
      </c>
      <c r="AW229" s="13" t="s">
        <v>31</v>
      </c>
      <c r="AX229" s="13" t="s">
        <v>75</v>
      </c>
      <c r="AY229" s="229" t="s">
        <v>153</v>
      </c>
    </row>
    <row r="230" spans="2:51" s="13" customFormat="1" ht="12">
      <c r="B230" s="219"/>
      <c r="C230" s="220"/>
      <c r="D230" s="221" t="s">
        <v>162</v>
      </c>
      <c r="E230" s="222" t="s">
        <v>1</v>
      </c>
      <c r="F230" s="223" t="s">
        <v>2383</v>
      </c>
      <c r="G230" s="220"/>
      <c r="H230" s="222" t="s">
        <v>1</v>
      </c>
      <c r="I230" s="224"/>
      <c r="J230" s="220"/>
      <c r="K230" s="220"/>
      <c r="L230" s="225"/>
      <c r="M230" s="226"/>
      <c r="N230" s="227"/>
      <c r="O230" s="227"/>
      <c r="P230" s="227"/>
      <c r="Q230" s="227"/>
      <c r="R230" s="227"/>
      <c r="S230" s="227"/>
      <c r="T230" s="228"/>
      <c r="AT230" s="229" t="s">
        <v>162</v>
      </c>
      <c r="AU230" s="229" t="s">
        <v>85</v>
      </c>
      <c r="AV230" s="13" t="s">
        <v>83</v>
      </c>
      <c r="AW230" s="13" t="s">
        <v>31</v>
      </c>
      <c r="AX230" s="13" t="s">
        <v>75</v>
      </c>
      <c r="AY230" s="229" t="s">
        <v>153</v>
      </c>
    </row>
    <row r="231" spans="2:51" s="14" customFormat="1" ht="12">
      <c r="B231" s="230"/>
      <c r="C231" s="231"/>
      <c r="D231" s="221" t="s">
        <v>162</v>
      </c>
      <c r="E231" s="232" t="s">
        <v>1</v>
      </c>
      <c r="F231" s="233" t="s">
        <v>83</v>
      </c>
      <c r="G231" s="231"/>
      <c r="H231" s="234">
        <v>1</v>
      </c>
      <c r="I231" s="235"/>
      <c r="J231" s="231"/>
      <c r="K231" s="231"/>
      <c r="L231" s="236"/>
      <c r="M231" s="237"/>
      <c r="N231" s="238"/>
      <c r="O231" s="238"/>
      <c r="P231" s="238"/>
      <c r="Q231" s="238"/>
      <c r="R231" s="238"/>
      <c r="S231" s="238"/>
      <c r="T231" s="239"/>
      <c r="AT231" s="240" t="s">
        <v>162</v>
      </c>
      <c r="AU231" s="240" t="s">
        <v>85</v>
      </c>
      <c r="AV231" s="14" t="s">
        <v>85</v>
      </c>
      <c r="AW231" s="14" t="s">
        <v>31</v>
      </c>
      <c r="AX231" s="14" t="s">
        <v>83</v>
      </c>
      <c r="AY231" s="240" t="s">
        <v>153</v>
      </c>
    </row>
    <row r="232" spans="1:65" s="2" customFormat="1" ht="44.25" customHeight="1">
      <c r="A232" s="35"/>
      <c r="B232" s="36"/>
      <c r="C232" s="205" t="s">
        <v>477</v>
      </c>
      <c r="D232" s="205" t="s">
        <v>156</v>
      </c>
      <c r="E232" s="206" t="s">
        <v>1053</v>
      </c>
      <c r="F232" s="207" t="s">
        <v>2384</v>
      </c>
      <c r="G232" s="208" t="s">
        <v>256</v>
      </c>
      <c r="H232" s="209">
        <v>1</v>
      </c>
      <c r="I232" s="210"/>
      <c r="J232" s="211">
        <f>ROUND(I232*H232,2)</f>
        <v>0</v>
      </c>
      <c r="K232" s="212"/>
      <c r="L232" s="40"/>
      <c r="M232" s="213" t="s">
        <v>1</v>
      </c>
      <c r="N232" s="214" t="s">
        <v>40</v>
      </c>
      <c r="O232" s="72"/>
      <c r="P232" s="215">
        <f>O232*H232</f>
        <v>0</v>
      </c>
      <c r="Q232" s="215">
        <v>0</v>
      </c>
      <c r="R232" s="215">
        <f>Q232*H232</f>
        <v>0</v>
      </c>
      <c r="S232" s="215">
        <v>0</v>
      </c>
      <c r="T232" s="216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17" t="s">
        <v>303</v>
      </c>
      <c r="AT232" s="217" t="s">
        <v>156</v>
      </c>
      <c r="AU232" s="217" t="s">
        <v>85</v>
      </c>
      <c r="AY232" s="18" t="s">
        <v>153</v>
      </c>
      <c r="BE232" s="218">
        <f>IF(N232="základní",J232,0)</f>
        <v>0</v>
      </c>
      <c r="BF232" s="218">
        <f>IF(N232="snížená",J232,0)</f>
        <v>0</v>
      </c>
      <c r="BG232" s="218">
        <f>IF(N232="zákl. přenesená",J232,0)</f>
        <v>0</v>
      </c>
      <c r="BH232" s="218">
        <f>IF(N232="sníž. přenesená",J232,0)</f>
        <v>0</v>
      </c>
      <c r="BI232" s="218">
        <f>IF(N232="nulová",J232,0)</f>
        <v>0</v>
      </c>
      <c r="BJ232" s="18" t="s">
        <v>83</v>
      </c>
      <c r="BK232" s="218">
        <f>ROUND(I232*H232,2)</f>
        <v>0</v>
      </c>
      <c r="BL232" s="18" t="s">
        <v>303</v>
      </c>
      <c r="BM232" s="217" t="s">
        <v>2385</v>
      </c>
    </row>
    <row r="233" spans="1:65" s="2" customFormat="1" ht="44.25" customHeight="1">
      <c r="A233" s="35"/>
      <c r="B233" s="36"/>
      <c r="C233" s="205" t="s">
        <v>490</v>
      </c>
      <c r="D233" s="205" t="s">
        <v>156</v>
      </c>
      <c r="E233" s="206" t="s">
        <v>1058</v>
      </c>
      <c r="F233" s="207" t="s">
        <v>2386</v>
      </c>
      <c r="G233" s="208" t="s">
        <v>256</v>
      </c>
      <c r="H233" s="209">
        <v>1</v>
      </c>
      <c r="I233" s="210"/>
      <c r="J233" s="211">
        <f>ROUND(I233*H233,2)</f>
        <v>0</v>
      </c>
      <c r="K233" s="212"/>
      <c r="L233" s="40"/>
      <c r="M233" s="213" t="s">
        <v>1</v>
      </c>
      <c r="N233" s="214" t="s">
        <v>40</v>
      </c>
      <c r="O233" s="72"/>
      <c r="P233" s="215">
        <f>O233*H233</f>
        <v>0</v>
      </c>
      <c r="Q233" s="215">
        <v>0</v>
      </c>
      <c r="R233" s="215">
        <f>Q233*H233</f>
        <v>0</v>
      </c>
      <c r="S233" s="215">
        <v>0</v>
      </c>
      <c r="T233" s="216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17" t="s">
        <v>303</v>
      </c>
      <c r="AT233" s="217" t="s">
        <v>156</v>
      </c>
      <c r="AU233" s="217" t="s">
        <v>85</v>
      </c>
      <c r="AY233" s="18" t="s">
        <v>153</v>
      </c>
      <c r="BE233" s="218">
        <f>IF(N233="základní",J233,0)</f>
        <v>0</v>
      </c>
      <c r="BF233" s="218">
        <f>IF(N233="snížená",J233,0)</f>
        <v>0</v>
      </c>
      <c r="BG233" s="218">
        <f>IF(N233="zákl. přenesená",J233,0)</f>
        <v>0</v>
      </c>
      <c r="BH233" s="218">
        <f>IF(N233="sníž. přenesená",J233,0)</f>
        <v>0</v>
      </c>
      <c r="BI233" s="218">
        <f>IF(N233="nulová",J233,0)</f>
        <v>0</v>
      </c>
      <c r="BJ233" s="18" t="s">
        <v>83</v>
      </c>
      <c r="BK233" s="218">
        <f>ROUND(I233*H233,2)</f>
        <v>0</v>
      </c>
      <c r="BL233" s="18" t="s">
        <v>303</v>
      </c>
      <c r="BM233" s="217" t="s">
        <v>2387</v>
      </c>
    </row>
    <row r="234" spans="1:65" s="2" customFormat="1" ht="21.75" customHeight="1">
      <c r="A234" s="35"/>
      <c r="B234" s="36"/>
      <c r="C234" s="205" t="s">
        <v>495</v>
      </c>
      <c r="D234" s="205" t="s">
        <v>156</v>
      </c>
      <c r="E234" s="206" t="s">
        <v>2388</v>
      </c>
      <c r="F234" s="207" t="s">
        <v>2389</v>
      </c>
      <c r="G234" s="208" t="s">
        <v>736</v>
      </c>
      <c r="H234" s="274"/>
      <c r="I234" s="210"/>
      <c r="J234" s="211">
        <f>ROUND(I234*H234,2)</f>
        <v>0</v>
      </c>
      <c r="K234" s="212"/>
      <c r="L234" s="40"/>
      <c r="M234" s="275" t="s">
        <v>1</v>
      </c>
      <c r="N234" s="276" t="s">
        <v>40</v>
      </c>
      <c r="O234" s="277"/>
      <c r="P234" s="278">
        <f>O234*H234</f>
        <v>0</v>
      </c>
      <c r="Q234" s="278">
        <v>0</v>
      </c>
      <c r="R234" s="278">
        <f>Q234*H234</f>
        <v>0</v>
      </c>
      <c r="S234" s="278">
        <v>0</v>
      </c>
      <c r="T234" s="279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17" t="s">
        <v>303</v>
      </c>
      <c r="AT234" s="217" t="s">
        <v>156</v>
      </c>
      <c r="AU234" s="217" t="s">
        <v>85</v>
      </c>
      <c r="AY234" s="18" t="s">
        <v>153</v>
      </c>
      <c r="BE234" s="218">
        <f>IF(N234="základní",J234,0)</f>
        <v>0</v>
      </c>
      <c r="BF234" s="218">
        <f>IF(N234="snížená",J234,0)</f>
        <v>0</v>
      </c>
      <c r="BG234" s="218">
        <f>IF(N234="zákl. přenesená",J234,0)</f>
        <v>0</v>
      </c>
      <c r="BH234" s="218">
        <f>IF(N234="sníž. přenesená",J234,0)</f>
        <v>0</v>
      </c>
      <c r="BI234" s="218">
        <f>IF(N234="nulová",J234,0)</f>
        <v>0</v>
      </c>
      <c r="BJ234" s="18" t="s">
        <v>83</v>
      </c>
      <c r="BK234" s="218">
        <f>ROUND(I234*H234,2)</f>
        <v>0</v>
      </c>
      <c r="BL234" s="18" t="s">
        <v>303</v>
      </c>
      <c r="BM234" s="217" t="s">
        <v>2390</v>
      </c>
    </row>
    <row r="235" spans="1:31" s="2" customFormat="1" ht="6.95" customHeight="1">
      <c r="A235" s="35"/>
      <c r="B235" s="55"/>
      <c r="C235" s="56"/>
      <c r="D235" s="56"/>
      <c r="E235" s="56"/>
      <c r="F235" s="56"/>
      <c r="G235" s="56"/>
      <c r="H235" s="56"/>
      <c r="I235" s="153"/>
      <c r="J235" s="56"/>
      <c r="K235" s="56"/>
      <c r="L235" s="40"/>
      <c r="M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</row>
  </sheetData>
  <sheetProtection algorithmName="SHA-512" hashValue="oHSqxV11eBfsA+wFdt02AlGAumJ2xQc5Ags4boYodOhfUg8JNpS0/Dv9huSSRRX4do64K4NOit7IKxCA0PQiJw==" saltValue="scLGiFyPPuQJR8L1yj3ifyHTdXzxdsccvxXu6/16mfWi6GvSgg5ScJBP03N9ejasQdERaBcaCqiVPMG7ymj7+w==" spinCount="100000" sheet="1" objects="1" scenarios="1" formatColumns="0" formatRows="0" autoFilter="0"/>
  <autoFilter ref="C128:K234"/>
  <mergeCells count="9">
    <mergeCell ref="E87:H87"/>
    <mergeCell ref="E119:H119"/>
    <mergeCell ref="E121:H12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2"/>
  <sheetViews>
    <sheetView showGridLines="0" workbookViewId="0" topLeftCell="A110">
      <selection activeCell="I121" sqref="I121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9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9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AT2" s="18" t="s">
        <v>103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1"/>
      <c r="AT3" s="18" t="s">
        <v>85</v>
      </c>
    </row>
    <row r="4" spans="2:46" s="1" customFormat="1" ht="24.95" customHeight="1">
      <c r="B4" s="21"/>
      <c r="D4" s="113" t="s">
        <v>107</v>
      </c>
      <c r="I4" s="109"/>
      <c r="L4" s="21"/>
      <c r="M4" s="114" t="s">
        <v>10</v>
      </c>
      <c r="AT4" s="18" t="s">
        <v>4</v>
      </c>
    </row>
    <row r="5" spans="2:12" s="1" customFormat="1" ht="6.95" customHeight="1">
      <c r="B5" s="21"/>
      <c r="I5" s="109"/>
      <c r="L5" s="21"/>
    </row>
    <row r="6" spans="2:12" s="1" customFormat="1" ht="12" customHeight="1">
      <c r="B6" s="21"/>
      <c r="D6" s="115" t="s">
        <v>16</v>
      </c>
      <c r="I6" s="109"/>
      <c r="L6" s="21"/>
    </row>
    <row r="7" spans="2:12" s="1" customFormat="1" ht="16.5" customHeight="1">
      <c r="B7" s="21"/>
      <c r="E7" s="327" t="str">
        <f>'Rekapitulace stavby'!K6</f>
        <v>ZŠ Malé Hoštice - Zateplení + střecha</v>
      </c>
      <c r="F7" s="328"/>
      <c r="G7" s="328"/>
      <c r="H7" s="328"/>
      <c r="I7" s="109"/>
      <c r="L7" s="21"/>
    </row>
    <row r="8" spans="1:31" s="2" customFormat="1" ht="12" customHeight="1">
      <c r="A8" s="35"/>
      <c r="B8" s="40"/>
      <c r="C8" s="35"/>
      <c r="D8" s="115" t="s">
        <v>108</v>
      </c>
      <c r="E8" s="35"/>
      <c r="F8" s="35"/>
      <c r="G8" s="35"/>
      <c r="H8" s="35"/>
      <c r="I8" s="116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29" t="s">
        <v>2391</v>
      </c>
      <c r="F9" s="330"/>
      <c r="G9" s="330"/>
      <c r="H9" s="330"/>
      <c r="I9" s="116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5" t="s">
        <v>18</v>
      </c>
      <c r="E11" s="35"/>
      <c r="F11" s="117" t="s">
        <v>1</v>
      </c>
      <c r="G11" s="35"/>
      <c r="H11" s="35"/>
      <c r="I11" s="118" t="s">
        <v>19</v>
      </c>
      <c r="J11" s="117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5" t="s">
        <v>20</v>
      </c>
      <c r="E12" s="35"/>
      <c r="F12" s="117" t="s">
        <v>21</v>
      </c>
      <c r="G12" s="35"/>
      <c r="H12" s="35"/>
      <c r="I12" s="118" t="s">
        <v>22</v>
      </c>
      <c r="J12" s="119">
        <f>'Rekapitulace stavby'!AN8</f>
        <v>0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5" t="s">
        <v>23</v>
      </c>
      <c r="E14" s="35"/>
      <c r="F14" s="35"/>
      <c r="G14" s="35"/>
      <c r="H14" s="35"/>
      <c r="I14" s="118" t="s">
        <v>24</v>
      </c>
      <c r="J14" s="117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7" t="s">
        <v>25</v>
      </c>
      <c r="F15" s="35"/>
      <c r="G15" s="35"/>
      <c r="H15" s="35"/>
      <c r="I15" s="118" t="s">
        <v>26</v>
      </c>
      <c r="J15" s="117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5" t="s">
        <v>27</v>
      </c>
      <c r="E17" s="35"/>
      <c r="F17" s="35"/>
      <c r="G17" s="35"/>
      <c r="H17" s="35"/>
      <c r="I17" s="118" t="s">
        <v>24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31" t="str">
        <f>'Rekapitulace stavby'!E14</f>
        <v>Vyplň údaj</v>
      </c>
      <c r="F18" s="332"/>
      <c r="G18" s="332"/>
      <c r="H18" s="332"/>
      <c r="I18" s="118" t="s">
        <v>26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5" t="s">
        <v>29</v>
      </c>
      <c r="E20" s="35"/>
      <c r="F20" s="35"/>
      <c r="G20" s="35"/>
      <c r="H20" s="35"/>
      <c r="I20" s="118" t="s">
        <v>24</v>
      </c>
      <c r="J20" s="117" t="s">
        <v>1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7" t="s">
        <v>30</v>
      </c>
      <c r="F21" s="35"/>
      <c r="G21" s="35"/>
      <c r="H21" s="35"/>
      <c r="I21" s="118" t="s">
        <v>26</v>
      </c>
      <c r="J21" s="117" t="s">
        <v>1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5" t="s">
        <v>32</v>
      </c>
      <c r="E23" s="35"/>
      <c r="F23" s="35"/>
      <c r="G23" s="35"/>
      <c r="H23" s="35"/>
      <c r="I23" s="118" t="s">
        <v>24</v>
      </c>
      <c r="J23" s="117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7" t="str">
        <f>IF('Rekapitulace stavby'!E20="","",'Rekapitulace stavby'!E20)</f>
        <v xml:space="preserve"> </v>
      </c>
      <c r="F24" s="35"/>
      <c r="G24" s="35"/>
      <c r="H24" s="35"/>
      <c r="I24" s="118" t="s">
        <v>26</v>
      </c>
      <c r="J24" s="117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5" t="s">
        <v>34</v>
      </c>
      <c r="E26" s="35"/>
      <c r="F26" s="35"/>
      <c r="G26" s="35"/>
      <c r="H26" s="35"/>
      <c r="I26" s="116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33" t="s">
        <v>1</v>
      </c>
      <c r="F27" s="333"/>
      <c r="G27" s="333"/>
      <c r="H27" s="333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35</v>
      </c>
      <c r="E30" s="35"/>
      <c r="F30" s="35"/>
      <c r="G30" s="35"/>
      <c r="H30" s="35"/>
      <c r="I30" s="116"/>
      <c r="J30" s="127">
        <f>ROUND(J118,2)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8" t="s">
        <v>37</v>
      </c>
      <c r="G32" s="35"/>
      <c r="H32" s="35"/>
      <c r="I32" s="129" t="s">
        <v>36</v>
      </c>
      <c r="J32" s="128" t="s">
        <v>38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30" t="s">
        <v>39</v>
      </c>
      <c r="E33" s="115" t="s">
        <v>40</v>
      </c>
      <c r="F33" s="131">
        <f>ROUND((SUM(BE118:BE121)),2)</f>
        <v>0</v>
      </c>
      <c r="G33" s="35"/>
      <c r="H33" s="35"/>
      <c r="I33" s="132">
        <v>0.21</v>
      </c>
      <c r="J33" s="131">
        <f>ROUND(((SUM(BE118:BE121))*I33),2)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5" t="s">
        <v>41</v>
      </c>
      <c r="F34" s="131">
        <f>ROUND((SUM(BF118:BF121)),2)</f>
        <v>0</v>
      </c>
      <c r="G34" s="35"/>
      <c r="H34" s="35"/>
      <c r="I34" s="132">
        <v>0.15</v>
      </c>
      <c r="J34" s="131">
        <f>ROUND(((SUM(BF118:BF121))*I34),2)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5" t="s">
        <v>42</v>
      </c>
      <c r="F35" s="131">
        <f>ROUND((SUM(BG118:BG121)),2)</f>
        <v>0</v>
      </c>
      <c r="G35" s="35"/>
      <c r="H35" s="35"/>
      <c r="I35" s="132">
        <v>0.21</v>
      </c>
      <c r="J35" s="131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5" t="s">
        <v>43</v>
      </c>
      <c r="F36" s="131">
        <f>ROUND((SUM(BH118:BH121)),2)</f>
        <v>0</v>
      </c>
      <c r="G36" s="35"/>
      <c r="H36" s="35"/>
      <c r="I36" s="132">
        <v>0.15</v>
      </c>
      <c r="J36" s="131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5" t="s">
        <v>44</v>
      </c>
      <c r="F37" s="131">
        <f>ROUND((SUM(BI118:BI121)),2)</f>
        <v>0</v>
      </c>
      <c r="G37" s="35"/>
      <c r="H37" s="35"/>
      <c r="I37" s="132">
        <v>0</v>
      </c>
      <c r="J37" s="131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116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3"/>
      <c r="D39" s="134" t="s">
        <v>45</v>
      </c>
      <c r="E39" s="135"/>
      <c r="F39" s="135"/>
      <c r="G39" s="136" t="s">
        <v>46</v>
      </c>
      <c r="H39" s="137" t="s">
        <v>47</v>
      </c>
      <c r="I39" s="138"/>
      <c r="J39" s="139">
        <f>SUM(J30:J37)</f>
        <v>0</v>
      </c>
      <c r="K39" s="140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116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I41" s="109"/>
      <c r="L41" s="21"/>
    </row>
    <row r="42" spans="2:12" s="1" customFormat="1" ht="14.45" customHeight="1">
      <c r="B42" s="21"/>
      <c r="I42" s="109"/>
      <c r="L42" s="21"/>
    </row>
    <row r="43" spans="2:12" s="1" customFormat="1" ht="14.45" customHeight="1">
      <c r="B43" s="21"/>
      <c r="I43" s="109"/>
      <c r="L43" s="21"/>
    </row>
    <row r="44" spans="2:12" s="1" customFormat="1" ht="14.45" customHeight="1">
      <c r="B44" s="21"/>
      <c r="I44" s="109"/>
      <c r="L44" s="21"/>
    </row>
    <row r="45" spans="2:12" s="1" customFormat="1" ht="14.45" customHeight="1">
      <c r="B45" s="21"/>
      <c r="I45" s="109"/>
      <c r="L45" s="21"/>
    </row>
    <row r="46" spans="2:12" s="1" customFormat="1" ht="14.45" customHeight="1">
      <c r="B46" s="21"/>
      <c r="I46" s="109"/>
      <c r="L46" s="21"/>
    </row>
    <row r="47" spans="2:12" s="1" customFormat="1" ht="14.45" customHeight="1">
      <c r="B47" s="21"/>
      <c r="I47" s="109"/>
      <c r="L47" s="21"/>
    </row>
    <row r="48" spans="2:12" s="1" customFormat="1" ht="14.45" customHeight="1">
      <c r="B48" s="21"/>
      <c r="I48" s="109"/>
      <c r="L48" s="21"/>
    </row>
    <row r="49" spans="2:12" s="1" customFormat="1" ht="14.45" customHeight="1">
      <c r="B49" s="21"/>
      <c r="I49" s="109"/>
      <c r="L49" s="21"/>
    </row>
    <row r="50" spans="2:12" s="2" customFormat="1" ht="14.45" customHeight="1">
      <c r="B50" s="52"/>
      <c r="D50" s="141" t="s">
        <v>48</v>
      </c>
      <c r="E50" s="142"/>
      <c r="F50" s="142"/>
      <c r="G50" s="141" t="s">
        <v>49</v>
      </c>
      <c r="H50" s="142"/>
      <c r="I50" s="143"/>
      <c r="J50" s="142"/>
      <c r="K50" s="142"/>
      <c r="L50" s="52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5"/>
      <c r="B61" s="40"/>
      <c r="C61" s="35"/>
      <c r="D61" s="144" t="s">
        <v>50</v>
      </c>
      <c r="E61" s="145"/>
      <c r="F61" s="146" t="s">
        <v>51</v>
      </c>
      <c r="G61" s="144" t="s">
        <v>50</v>
      </c>
      <c r="H61" s="145"/>
      <c r="I61" s="147"/>
      <c r="J61" s="148" t="s">
        <v>51</v>
      </c>
      <c r="K61" s="145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5"/>
      <c r="B65" s="40"/>
      <c r="C65" s="35"/>
      <c r="D65" s="141" t="s">
        <v>52</v>
      </c>
      <c r="E65" s="149"/>
      <c r="F65" s="149"/>
      <c r="G65" s="141" t="s">
        <v>53</v>
      </c>
      <c r="H65" s="149"/>
      <c r="I65" s="150"/>
      <c r="J65" s="149"/>
      <c r="K65" s="14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5"/>
      <c r="B76" s="40"/>
      <c r="C76" s="35"/>
      <c r="D76" s="144" t="s">
        <v>50</v>
      </c>
      <c r="E76" s="145"/>
      <c r="F76" s="146" t="s">
        <v>51</v>
      </c>
      <c r="G76" s="144" t="s">
        <v>50</v>
      </c>
      <c r="H76" s="145"/>
      <c r="I76" s="147"/>
      <c r="J76" s="148" t="s">
        <v>51</v>
      </c>
      <c r="K76" s="145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51"/>
      <c r="C77" s="152"/>
      <c r="D77" s="152"/>
      <c r="E77" s="152"/>
      <c r="F77" s="152"/>
      <c r="G77" s="152"/>
      <c r="H77" s="152"/>
      <c r="I77" s="153"/>
      <c r="J77" s="152"/>
      <c r="K77" s="152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54"/>
      <c r="C81" s="155"/>
      <c r="D81" s="155"/>
      <c r="E81" s="155"/>
      <c r="F81" s="155"/>
      <c r="G81" s="155"/>
      <c r="H81" s="155"/>
      <c r="I81" s="156"/>
      <c r="J81" s="155"/>
      <c r="K81" s="155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110</v>
      </c>
      <c r="D82" s="37"/>
      <c r="E82" s="37"/>
      <c r="F82" s="37"/>
      <c r="G82" s="37"/>
      <c r="H82" s="37"/>
      <c r="I82" s="116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16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116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25" t="str">
        <f>E7</f>
        <v>ZŠ Malé Hoštice - Zateplení + střecha</v>
      </c>
      <c r="F85" s="326"/>
      <c r="G85" s="326"/>
      <c r="H85" s="326"/>
      <c r="I85" s="116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108</v>
      </c>
      <c r="D86" s="37"/>
      <c r="E86" s="37"/>
      <c r="F86" s="37"/>
      <c r="G86" s="37"/>
      <c r="H86" s="37"/>
      <c r="I86" s="116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304" t="str">
        <f>E9</f>
        <v>07 - Silnoproudá elektrotechnika vč. ochrany proti blesku</v>
      </c>
      <c r="F87" s="324"/>
      <c r="G87" s="324"/>
      <c r="H87" s="324"/>
      <c r="I87" s="116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16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20</v>
      </c>
      <c r="D89" s="37"/>
      <c r="E89" s="37"/>
      <c r="F89" s="28" t="str">
        <f>F12</f>
        <v>k.ú. Malé Hoštice, parc.č. 38, Dvořákova ulice</v>
      </c>
      <c r="G89" s="37"/>
      <c r="H89" s="37"/>
      <c r="I89" s="118" t="s">
        <v>22</v>
      </c>
      <c r="J89" s="67">
        <f>IF(J12="","",J12)</f>
        <v>0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16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25.7" customHeight="1">
      <c r="A91" s="35"/>
      <c r="B91" s="36"/>
      <c r="C91" s="30" t="s">
        <v>23</v>
      </c>
      <c r="D91" s="37"/>
      <c r="E91" s="37"/>
      <c r="F91" s="28" t="str">
        <f>E15</f>
        <v>Statutární město Opava</v>
      </c>
      <c r="G91" s="37"/>
      <c r="H91" s="37"/>
      <c r="I91" s="118" t="s">
        <v>29</v>
      </c>
      <c r="J91" s="33" t="str">
        <f>E21</f>
        <v>Ing. arch. Petr Mlýnek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118" t="s">
        <v>32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116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57" t="s">
        <v>111</v>
      </c>
      <c r="D94" s="158"/>
      <c r="E94" s="158"/>
      <c r="F94" s="158"/>
      <c r="G94" s="158"/>
      <c r="H94" s="158"/>
      <c r="I94" s="159"/>
      <c r="J94" s="160" t="s">
        <v>112</v>
      </c>
      <c r="K94" s="158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116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61" t="s">
        <v>113</v>
      </c>
      <c r="D96" s="37"/>
      <c r="E96" s="37"/>
      <c r="F96" s="37"/>
      <c r="G96" s="37"/>
      <c r="H96" s="37"/>
      <c r="I96" s="116"/>
      <c r="J96" s="85">
        <f>J118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114</v>
      </c>
    </row>
    <row r="97" spans="2:12" s="9" customFormat="1" ht="24.95" customHeight="1">
      <c r="B97" s="162"/>
      <c r="C97" s="163"/>
      <c r="D97" s="164" t="s">
        <v>125</v>
      </c>
      <c r="E97" s="165"/>
      <c r="F97" s="165"/>
      <c r="G97" s="165"/>
      <c r="H97" s="165"/>
      <c r="I97" s="166"/>
      <c r="J97" s="167">
        <f>J119</f>
        <v>0</v>
      </c>
      <c r="K97" s="163"/>
      <c r="L97" s="168"/>
    </row>
    <row r="98" spans="2:12" s="10" customFormat="1" ht="19.9" customHeight="1">
      <c r="B98" s="169"/>
      <c r="C98" s="170"/>
      <c r="D98" s="171" t="s">
        <v>2256</v>
      </c>
      <c r="E98" s="172"/>
      <c r="F98" s="172"/>
      <c r="G98" s="172"/>
      <c r="H98" s="172"/>
      <c r="I98" s="173"/>
      <c r="J98" s="174">
        <f>J120</f>
        <v>0</v>
      </c>
      <c r="K98" s="170"/>
      <c r="L98" s="175"/>
    </row>
    <row r="99" spans="1:31" s="2" customFormat="1" ht="21.75" customHeight="1">
      <c r="A99" s="35"/>
      <c r="B99" s="36"/>
      <c r="C99" s="37"/>
      <c r="D99" s="37"/>
      <c r="E99" s="37"/>
      <c r="F99" s="37"/>
      <c r="G99" s="37"/>
      <c r="H99" s="37"/>
      <c r="I99" s="116"/>
      <c r="J99" s="37"/>
      <c r="K99" s="37"/>
      <c r="L99" s="52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pans="1:31" s="2" customFormat="1" ht="6.95" customHeight="1">
      <c r="A100" s="35"/>
      <c r="B100" s="55"/>
      <c r="C100" s="56"/>
      <c r="D100" s="56"/>
      <c r="E100" s="56"/>
      <c r="F100" s="56"/>
      <c r="G100" s="56"/>
      <c r="H100" s="56"/>
      <c r="I100" s="153"/>
      <c r="J100" s="56"/>
      <c r="K100" s="56"/>
      <c r="L100" s="52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</row>
    <row r="104" spans="1:31" s="2" customFormat="1" ht="6.95" customHeight="1">
      <c r="A104" s="35"/>
      <c r="B104" s="57"/>
      <c r="C104" s="58"/>
      <c r="D104" s="58"/>
      <c r="E104" s="58"/>
      <c r="F104" s="58"/>
      <c r="G104" s="58"/>
      <c r="H104" s="58"/>
      <c r="I104" s="156"/>
      <c r="J104" s="58"/>
      <c r="K104" s="58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24.95" customHeight="1">
      <c r="A105" s="35"/>
      <c r="B105" s="36"/>
      <c r="C105" s="24" t="s">
        <v>138</v>
      </c>
      <c r="D105" s="37"/>
      <c r="E105" s="37"/>
      <c r="F105" s="37"/>
      <c r="G105" s="37"/>
      <c r="H105" s="37"/>
      <c r="I105" s="116"/>
      <c r="J105" s="37"/>
      <c r="K105" s="37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6.95" customHeight="1">
      <c r="A106" s="35"/>
      <c r="B106" s="36"/>
      <c r="C106" s="37"/>
      <c r="D106" s="37"/>
      <c r="E106" s="37"/>
      <c r="F106" s="37"/>
      <c r="G106" s="37"/>
      <c r="H106" s="37"/>
      <c r="I106" s="116"/>
      <c r="J106" s="37"/>
      <c r="K106" s="37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12" customHeight="1">
      <c r="A107" s="35"/>
      <c r="B107" s="36"/>
      <c r="C107" s="30" t="s">
        <v>16</v>
      </c>
      <c r="D107" s="37"/>
      <c r="E107" s="37"/>
      <c r="F107" s="37"/>
      <c r="G107" s="37"/>
      <c r="H107" s="37"/>
      <c r="I107" s="116"/>
      <c r="J107" s="37"/>
      <c r="K107" s="37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6.5" customHeight="1">
      <c r="A108" s="35"/>
      <c r="B108" s="36"/>
      <c r="C108" s="37"/>
      <c r="D108" s="37"/>
      <c r="E108" s="325" t="str">
        <f>E7</f>
        <v>ZŠ Malé Hoštice - Zateplení + střecha</v>
      </c>
      <c r="F108" s="326"/>
      <c r="G108" s="326"/>
      <c r="H108" s="326"/>
      <c r="I108" s="116"/>
      <c r="J108" s="37"/>
      <c r="K108" s="37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2" customHeight="1">
      <c r="A109" s="35"/>
      <c r="B109" s="36"/>
      <c r="C109" s="30" t="s">
        <v>108</v>
      </c>
      <c r="D109" s="37"/>
      <c r="E109" s="37"/>
      <c r="F109" s="37"/>
      <c r="G109" s="37"/>
      <c r="H109" s="37"/>
      <c r="I109" s="116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6.5" customHeight="1">
      <c r="A110" s="35"/>
      <c r="B110" s="36"/>
      <c r="C110" s="37"/>
      <c r="D110" s="37"/>
      <c r="E110" s="304" t="str">
        <f>E9</f>
        <v>07 - Silnoproudá elektrotechnika vč. ochrany proti blesku</v>
      </c>
      <c r="F110" s="324"/>
      <c r="G110" s="324"/>
      <c r="H110" s="324"/>
      <c r="I110" s="116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5" customHeight="1">
      <c r="A111" s="35"/>
      <c r="B111" s="36"/>
      <c r="C111" s="37"/>
      <c r="D111" s="37"/>
      <c r="E111" s="37"/>
      <c r="F111" s="37"/>
      <c r="G111" s="37"/>
      <c r="H111" s="37"/>
      <c r="I111" s="116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>
      <c r="A112" s="35"/>
      <c r="B112" s="36"/>
      <c r="C112" s="30" t="s">
        <v>20</v>
      </c>
      <c r="D112" s="37"/>
      <c r="E112" s="37"/>
      <c r="F112" s="28" t="str">
        <f>F12</f>
        <v>k.ú. Malé Hoštice, parc.č. 38, Dvořákova ulice</v>
      </c>
      <c r="G112" s="37"/>
      <c r="H112" s="37"/>
      <c r="I112" s="118" t="s">
        <v>22</v>
      </c>
      <c r="J112" s="67">
        <f>IF(J12="","",J12)</f>
        <v>0</v>
      </c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6.95" customHeight="1">
      <c r="A113" s="35"/>
      <c r="B113" s="36"/>
      <c r="C113" s="37"/>
      <c r="D113" s="37"/>
      <c r="E113" s="37"/>
      <c r="F113" s="37"/>
      <c r="G113" s="37"/>
      <c r="H113" s="37"/>
      <c r="I113" s="116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25.7" customHeight="1">
      <c r="A114" s="35"/>
      <c r="B114" s="36"/>
      <c r="C114" s="30" t="s">
        <v>23</v>
      </c>
      <c r="D114" s="37"/>
      <c r="E114" s="37"/>
      <c r="F114" s="28" t="str">
        <f>E15</f>
        <v>Statutární město Opava</v>
      </c>
      <c r="G114" s="37"/>
      <c r="H114" s="37"/>
      <c r="I114" s="118" t="s">
        <v>29</v>
      </c>
      <c r="J114" s="33" t="str">
        <f>E21</f>
        <v>Ing. arch. Petr Mlýnek</v>
      </c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5.2" customHeight="1">
      <c r="A115" s="35"/>
      <c r="B115" s="36"/>
      <c r="C115" s="30" t="s">
        <v>27</v>
      </c>
      <c r="D115" s="37"/>
      <c r="E115" s="37"/>
      <c r="F115" s="28" t="str">
        <f>IF(E18="","",E18)</f>
        <v>Vyplň údaj</v>
      </c>
      <c r="G115" s="37"/>
      <c r="H115" s="37"/>
      <c r="I115" s="118" t="s">
        <v>32</v>
      </c>
      <c r="J115" s="33" t="str">
        <f>E24</f>
        <v xml:space="preserve"> </v>
      </c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0.35" customHeight="1">
      <c r="A116" s="35"/>
      <c r="B116" s="36"/>
      <c r="C116" s="37"/>
      <c r="D116" s="37"/>
      <c r="E116" s="37"/>
      <c r="F116" s="37"/>
      <c r="G116" s="37"/>
      <c r="H116" s="37"/>
      <c r="I116" s="116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11" customFormat="1" ht="29.25" customHeight="1">
      <c r="A117" s="176"/>
      <c r="B117" s="177"/>
      <c r="C117" s="178" t="s">
        <v>139</v>
      </c>
      <c r="D117" s="179" t="s">
        <v>60</v>
      </c>
      <c r="E117" s="179" t="s">
        <v>56</v>
      </c>
      <c r="F117" s="179" t="s">
        <v>57</v>
      </c>
      <c r="G117" s="179" t="s">
        <v>140</v>
      </c>
      <c r="H117" s="179" t="s">
        <v>141</v>
      </c>
      <c r="I117" s="180" t="s">
        <v>142</v>
      </c>
      <c r="J117" s="181" t="s">
        <v>112</v>
      </c>
      <c r="K117" s="182" t="s">
        <v>143</v>
      </c>
      <c r="L117" s="183"/>
      <c r="M117" s="76" t="s">
        <v>1</v>
      </c>
      <c r="N117" s="77" t="s">
        <v>39</v>
      </c>
      <c r="O117" s="77" t="s">
        <v>144</v>
      </c>
      <c r="P117" s="77" t="s">
        <v>145</v>
      </c>
      <c r="Q117" s="77" t="s">
        <v>146</v>
      </c>
      <c r="R117" s="77" t="s">
        <v>147</v>
      </c>
      <c r="S117" s="77" t="s">
        <v>148</v>
      </c>
      <c r="T117" s="78" t="s">
        <v>149</v>
      </c>
      <c r="U117" s="176"/>
      <c r="V117" s="176"/>
      <c r="W117" s="176"/>
      <c r="X117" s="176"/>
      <c r="Y117" s="176"/>
      <c r="Z117" s="176"/>
      <c r="AA117" s="176"/>
      <c r="AB117" s="176"/>
      <c r="AC117" s="176"/>
      <c r="AD117" s="176"/>
      <c r="AE117" s="176"/>
    </row>
    <row r="118" spans="1:63" s="2" customFormat="1" ht="22.9" customHeight="1">
      <c r="A118" s="35"/>
      <c r="B118" s="36"/>
      <c r="C118" s="83" t="s">
        <v>150</v>
      </c>
      <c r="D118" s="37"/>
      <c r="E118" s="37"/>
      <c r="F118" s="37"/>
      <c r="G118" s="37"/>
      <c r="H118" s="37"/>
      <c r="I118" s="116"/>
      <c r="J118" s="184">
        <f>BK118</f>
        <v>0</v>
      </c>
      <c r="K118" s="37"/>
      <c r="L118" s="40"/>
      <c r="M118" s="79"/>
      <c r="N118" s="185"/>
      <c r="O118" s="80"/>
      <c r="P118" s="186">
        <f>P119</f>
        <v>0</v>
      </c>
      <c r="Q118" s="80"/>
      <c r="R118" s="186">
        <f>R119</f>
        <v>0</v>
      </c>
      <c r="S118" s="80"/>
      <c r="T118" s="187">
        <f>T119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T118" s="18" t="s">
        <v>74</v>
      </c>
      <c r="AU118" s="18" t="s">
        <v>114</v>
      </c>
      <c r="BK118" s="188">
        <f>BK119</f>
        <v>0</v>
      </c>
    </row>
    <row r="119" spans="2:63" s="12" customFormat="1" ht="25.9" customHeight="1">
      <c r="B119" s="189"/>
      <c r="C119" s="190"/>
      <c r="D119" s="191" t="s">
        <v>74</v>
      </c>
      <c r="E119" s="192" t="s">
        <v>711</v>
      </c>
      <c r="F119" s="192" t="s">
        <v>712</v>
      </c>
      <c r="G119" s="190"/>
      <c r="H119" s="190"/>
      <c r="I119" s="193"/>
      <c r="J119" s="194">
        <f>BK119</f>
        <v>0</v>
      </c>
      <c r="K119" s="190"/>
      <c r="L119" s="195"/>
      <c r="M119" s="196"/>
      <c r="N119" s="197"/>
      <c r="O119" s="197"/>
      <c r="P119" s="198">
        <f>P120</f>
        <v>0</v>
      </c>
      <c r="Q119" s="197"/>
      <c r="R119" s="198">
        <f>R120</f>
        <v>0</v>
      </c>
      <c r="S119" s="197"/>
      <c r="T119" s="199">
        <f>T120</f>
        <v>0</v>
      </c>
      <c r="AR119" s="200" t="s">
        <v>85</v>
      </c>
      <c r="AT119" s="201" t="s">
        <v>74</v>
      </c>
      <c r="AU119" s="201" t="s">
        <v>75</v>
      </c>
      <c r="AY119" s="200" t="s">
        <v>153</v>
      </c>
      <c r="BK119" s="202">
        <f>BK120</f>
        <v>0</v>
      </c>
    </row>
    <row r="120" spans="2:63" s="12" customFormat="1" ht="22.9" customHeight="1">
      <c r="B120" s="189"/>
      <c r="C120" s="190"/>
      <c r="D120" s="191" t="s">
        <v>74</v>
      </c>
      <c r="E120" s="203" t="s">
        <v>724</v>
      </c>
      <c r="F120" s="203" t="s">
        <v>2368</v>
      </c>
      <c r="G120" s="190"/>
      <c r="H120" s="190"/>
      <c r="I120" s="193"/>
      <c r="J120" s="204">
        <f>BK120</f>
        <v>0</v>
      </c>
      <c r="K120" s="190"/>
      <c r="L120" s="195"/>
      <c r="M120" s="196"/>
      <c r="N120" s="197"/>
      <c r="O120" s="197"/>
      <c r="P120" s="198">
        <f>P121</f>
        <v>0</v>
      </c>
      <c r="Q120" s="197"/>
      <c r="R120" s="198">
        <f>R121</f>
        <v>0</v>
      </c>
      <c r="S120" s="197"/>
      <c r="T120" s="199">
        <f>T121</f>
        <v>0</v>
      </c>
      <c r="AR120" s="200" t="s">
        <v>85</v>
      </c>
      <c r="AT120" s="201" t="s">
        <v>74</v>
      </c>
      <c r="AU120" s="201" t="s">
        <v>83</v>
      </c>
      <c r="AY120" s="200" t="s">
        <v>153</v>
      </c>
      <c r="BK120" s="202">
        <f>BK121</f>
        <v>0</v>
      </c>
    </row>
    <row r="121" spans="1:65" s="2" customFormat="1" ht="37.5" customHeight="1">
      <c r="A121" s="35"/>
      <c r="B121" s="36"/>
      <c r="C121" s="205" t="s">
        <v>83</v>
      </c>
      <c r="D121" s="205" t="s">
        <v>156</v>
      </c>
      <c r="E121" s="206" t="s">
        <v>2369</v>
      </c>
      <c r="F121" s="207" t="s">
        <v>2435</v>
      </c>
      <c r="G121" s="208" t="s">
        <v>256</v>
      </c>
      <c r="H121" s="209">
        <v>1</v>
      </c>
      <c r="I121" s="394">
        <f>'příloha 07a - ELEKTRO materiál'!G46+'příloha 07b - ELEKTRO montáž'!G69</f>
        <v>0</v>
      </c>
      <c r="J121" s="211">
        <f>ROUND(I121*H121,2)</f>
        <v>0</v>
      </c>
      <c r="K121" s="212"/>
      <c r="L121" s="40"/>
      <c r="M121" s="275" t="s">
        <v>1</v>
      </c>
      <c r="N121" s="276" t="s">
        <v>40</v>
      </c>
      <c r="O121" s="277"/>
      <c r="P121" s="278">
        <f>O121*H121</f>
        <v>0</v>
      </c>
      <c r="Q121" s="278">
        <v>0</v>
      </c>
      <c r="R121" s="278">
        <f>Q121*H121</f>
        <v>0</v>
      </c>
      <c r="S121" s="278">
        <v>0</v>
      </c>
      <c r="T121" s="279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217" t="s">
        <v>303</v>
      </c>
      <c r="AT121" s="217" t="s">
        <v>156</v>
      </c>
      <c r="AU121" s="217" t="s">
        <v>85</v>
      </c>
      <c r="AY121" s="18" t="s">
        <v>153</v>
      </c>
      <c r="BE121" s="218">
        <f>IF(N121="základní",J121,0)</f>
        <v>0</v>
      </c>
      <c r="BF121" s="218">
        <f>IF(N121="snížená",J121,0)</f>
        <v>0</v>
      </c>
      <c r="BG121" s="218">
        <f>IF(N121="zákl. přenesená",J121,0)</f>
        <v>0</v>
      </c>
      <c r="BH121" s="218">
        <f>IF(N121="sníž. přenesená",J121,0)</f>
        <v>0</v>
      </c>
      <c r="BI121" s="218">
        <f>IF(N121="nulová",J121,0)</f>
        <v>0</v>
      </c>
      <c r="BJ121" s="18" t="s">
        <v>83</v>
      </c>
      <c r="BK121" s="218">
        <f>ROUND(I121*H121,2)</f>
        <v>0</v>
      </c>
      <c r="BL121" s="18" t="s">
        <v>303</v>
      </c>
      <c r="BM121" s="217" t="s">
        <v>2392</v>
      </c>
    </row>
    <row r="122" spans="1:31" s="2" customFormat="1" ht="6.95" customHeight="1">
      <c r="A122" s="35"/>
      <c r="B122" s="55"/>
      <c r="C122" s="56"/>
      <c r="D122" s="56"/>
      <c r="E122" s="56"/>
      <c r="F122" s="56"/>
      <c r="G122" s="56"/>
      <c r="H122" s="56"/>
      <c r="I122" s="153"/>
      <c r="J122" s="56"/>
      <c r="K122" s="56"/>
      <c r="L122" s="40"/>
      <c r="M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</sheetData>
  <sheetProtection algorithmName="SHA-512" hashValue="pKMSAyk+KzjUxk7savDF502d3W7maHVHw/W3aYtjMe3LQWX/EIkMF07IS3xnU0cdWSf6tMXsmaUWvSRQ4pwU8Q==" saltValue="Y/E0OmI9EekEnQZLVGD8Zw==" spinCount="100000" sheet="1" objects="1" scenarios="1" formatColumns="0" formatRows="0" autoFilter="0"/>
  <autoFilter ref="C117:K121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1"/>
  <sheetViews>
    <sheetView showGridLines="0" workbookViewId="0" topLeftCell="A113">
      <selection activeCell="V125" sqref="V125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9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9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AT2" s="18" t="s">
        <v>106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1"/>
      <c r="AT3" s="18" t="s">
        <v>85</v>
      </c>
    </row>
    <row r="4" spans="2:46" s="1" customFormat="1" ht="24.95" customHeight="1">
      <c r="B4" s="21"/>
      <c r="D4" s="113" t="s">
        <v>107</v>
      </c>
      <c r="I4" s="109"/>
      <c r="L4" s="21"/>
      <c r="M4" s="114" t="s">
        <v>10</v>
      </c>
      <c r="AT4" s="18" t="s">
        <v>4</v>
      </c>
    </row>
    <row r="5" spans="2:12" s="1" customFormat="1" ht="6.95" customHeight="1">
      <c r="B5" s="21"/>
      <c r="I5" s="109"/>
      <c r="L5" s="21"/>
    </row>
    <row r="6" spans="2:12" s="1" customFormat="1" ht="12" customHeight="1">
      <c r="B6" s="21"/>
      <c r="D6" s="115" t="s">
        <v>16</v>
      </c>
      <c r="I6" s="109"/>
      <c r="L6" s="21"/>
    </row>
    <row r="7" spans="2:12" s="1" customFormat="1" ht="16.5" customHeight="1">
      <c r="B7" s="21"/>
      <c r="E7" s="327" t="str">
        <f>'Rekapitulace stavby'!K6</f>
        <v>ZŠ Malé Hoštice - Zateplení + střecha</v>
      </c>
      <c r="F7" s="328"/>
      <c r="G7" s="328"/>
      <c r="H7" s="328"/>
      <c r="I7" s="109"/>
      <c r="L7" s="21"/>
    </row>
    <row r="8" spans="1:31" s="2" customFormat="1" ht="12" customHeight="1">
      <c r="A8" s="35"/>
      <c r="B8" s="40"/>
      <c r="C8" s="35"/>
      <c r="D8" s="115" t="s">
        <v>108</v>
      </c>
      <c r="E8" s="35"/>
      <c r="F8" s="35"/>
      <c r="G8" s="35"/>
      <c r="H8" s="35"/>
      <c r="I8" s="116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29" t="s">
        <v>2393</v>
      </c>
      <c r="F9" s="330"/>
      <c r="G9" s="330"/>
      <c r="H9" s="330"/>
      <c r="I9" s="116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5" t="s">
        <v>18</v>
      </c>
      <c r="E11" s="35"/>
      <c r="F11" s="117" t="s">
        <v>1</v>
      </c>
      <c r="G11" s="35"/>
      <c r="H11" s="35"/>
      <c r="I11" s="118" t="s">
        <v>19</v>
      </c>
      <c r="J11" s="117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5" t="s">
        <v>20</v>
      </c>
      <c r="E12" s="35"/>
      <c r="F12" s="117" t="s">
        <v>21</v>
      </c>
      <c r="G12" s="35"/>
      <c r="H12" s="35"/>
      <c r="I12" s="118" t="s">
        <v>22</v>
      </c>
      <c r="J12" s="119">
        <f>'Rekapitulace stavby'!AN8</f>
        <v>0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5" t="s">
        <v>23</v>
      </c>
      <c r="E14" s="35"/>
      <c r="F14" s="35"/>
      <c r="G14" s="35"/>
      <c r="H14" s="35"/>
      <c r="I14" s="118" t="s">
        <v>24</v>
      </c>
      <c r="J14" s="117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7" t="s">
        <v>25</v>
      </c>
      <c r="F15" s="35"/>
      <c r="G15" s="35"/>
      <c r="H15" s="35"/>
      <c r="I15" s="118" t="s">
        <v>26</v>
      </c>
      <c r="J15" s="117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5" t="s">
        <v>27</v>
      </c>
      <c r="E17" s="35"/>
      <c r="F17" s="35"/>
      <c r="G17" s="35"/>
      <c r="H17" s="35"/>
      <c r="I17" s="118" t="s">
        <v>24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31" t="str">
        <f>'Rekapitulace stavby'!E14</f>
        <v>Vyplň údaj</v>
      </c>
      <c r="F18" s="332"/>
      <c r="G18" s="332"/>
      <c r="H18" s="332"/>
      <c r="I18" s="118" t="s">
        <v>26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5" t="s">
        <v>29</v>
      </c>
      <c r="E20" s="35"/>
      <c r="F20" s="35"/>
      <c r="G20" s="35"/>
      <c r="H20" s="35"/>
      <c r="I20" s="118" t="s">
        <v>24</v>
      </c>
      <c r="J20" s="117" t="s">
        <v>1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7" t="s">
        <v>30</v>
      </c>
      <c r="F21" s="35"/>
      <c r="G21" s="35"/>
      <c r="H21" s="35"/>
      <c r="I21" s="118" t="s">
        <v>26</v>
      </c>
      <c r="J21" s="117" t="s">
        <v>1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5" t="s">
        <v>32</v>
      </c>
      <c r="E23" s="35"/>
      <c r="F23" s="35"/>
      <c r="G23" s="35"/>
      <c r="H23" s="35"/>
      <c r="I23" s="118" t="s">
        <v>24</v>
      </c>
      <c r="J23" s="117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7" t="str">
        <f>IF('Rekapitulace stavby'!E20="","",'Rekapitulace stavby'!E20)</f>
        <v xml:space="preserve"> </v>
      </c>
      <c r="F24" s="35"/>
      <c r="G24" s="35"/>
      <c r="H24" s="35"/>
      <c r="I24" s="118" t="s">
        <v>26</v>
      </c>
      <c r="J24" s="117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5" t="s">
        <v>34</v>
      </c>
      <c r="E26" s="35"/>
      <c r="F26" s="35"/>
      <c r="G26" s="35"/>
      <c r="H26" s="35"/>
      <c r="I26" s="116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33" t="s">
        <v>1</v>
      </c>
      <c r="F27" s="333"/>
      <c r="G27" s="333"/>
      <c r="H27" s="333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35</v>
      </c>
      <c r="E30" s="35"/>
      <c r="F30" s="35"/>
      <c r="G30" s="35"/>
      <c r="H30" s="35"/>
      <c r="I30" s="116"/>
      <c r="J30" s="127">
        <f>ROUND(J117,2)</f>
        <v>250000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8" t="s">
        <v>37</v>
      </c>
      <c r="G32" s="35"/>
      <c r="H32" s="35"/>
      <c r="I32" s="129" t="s">
        <v>36</v>
      </c>
      <c r="J32" s="128" t="s">
        <v>38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30" t="s">
        <v>39</v>
      </c>
      <c r="E33" s="115" t="s">
        <v>40</v>
      </c>
      <c r="F33" s="131">
        <f>ROUND((SUM(BE117:BE130)),2)</f>
        <v>250000</v>
      </c>
      <c r="G33" s="35"/>
      <c r="H33" s="35"/>
      <c r="I33" s="132">
        <v>0.21</v>
      </c>
      <c r="J33" s="131">
        <f>ROUND(((SUM(BE117:BE130))*I33),2)</f>
        <v>52500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5" t="s">
        <v>41</v>
      </c>
      <c r="F34" s="131">
        <f>ROUND((SUM(BF117:BF130)),2)</f>
        <v>0</v>
      </c>
      <c r="G34" s="35"/>
      <c r="H34" s="35"/>
      <c r="I34" s="132">
        <v>0.15</v>
      </c>
      <c r="J34" s="131">
        <f>ROUND(((SUM(BF117:BF130))*I34),2)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5" t="s">
        <v>42</v>
      </c>
      <c r="F35" s="131">
        <f>ROUND((SUM(BG117:BG130)),2)</f>
        <v>0</v>
      </c>
      <c r="G35" s="35"/>
      <c r="H35" s="35"/>
      <c r="I35" s="132">
        <v>0.21</v>
      </c>
      <c r="J35" s="131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5" t="s">
        <v>43</v>
      </c>
      <c r="F36" s="131">
        <f>ROUND((SUM(BH117:BH130)),2)</f>
        <v>0</v>
      </c>
      <c r="G36" s="35"/>
      <c r="H36" s="35"/>
      <c r="I36" s="132">
        <v>0.15</v>
      </c>
      <c r="J36" s="131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5" t="s">
        <v>44</v>
      </c>
      <c r="F37" s="131">
        <f>ROUND((SUM(BI117:BI130)),2)</f>
        <v>0</v>
      </c>
      <c r="G37" s="35"/>
      <c r="H37" s="35"/>
      <c r="I37" s="132">
        <v>0</v>
      </c>
      <c r="J37" s="131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116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3"/>
      <c r="D39" s="134" t="s">
        <v>45</v>
      </c>
      <c r="E39" s="135"/>
      <c r="F39" s="135"/>
      <c r="G39" s="136" t="s">
        <v>46</v>
      </c>
      <c r="H39" s="137" t="s">
        <v>47</v>
      </c>
      <c r="I39" s="138"/>
      <c r="J39" s="139">
        <f>SUM(J30:J37)</f>
        <v>302500</v>
      </c>
      <c r="K39" s="140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116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I41" s="109"/>
      <c r="L41" s="21"/>
    </row>
    <row r="42" spans="2:12" s="1" customFormat="1" ht="14.45" customHeight="1">
      <c r="B42" s="21"/>
      <c r="I42" s="109"/>
      <c r="L42" s="21"/>
    </row>
    <row r="43" spans="2:12" s="1" customFormat="1" ht="14.45" customHeight="1">
      <c r="B43" s="21"/>
      <c r="I43" s="109"/>
      <c r="L43" s="21"/>
    </row>
    <row r="44" spans="2:12" s="1" customFormat="1" ht="14.45" customHeight="1">
      <c r="B44" s="21"/>
      <c r="I44" s="109"/>
      <c r="L44" s="21"/>
    </row>
    <row r="45" spans="2:12" s="1" customFormat="1" ht="14.45" customHeight="1">
      <c r="B45" s="21"/>
      <c r="I45" s="109"/>
      <c r="L45" s="21"/>
    </row>
    <row r="46" spans="2:12" s="1" customFormat="1" ht="14.45" customHeight="1">
      <c r="B46" s="21"/>
      <c r="I46" s="109"/>
      <c r="L46" s="21"/>
    </row>
    <row r="47" spans="2:12" s="1" customFormat="1" ht="14.45" customHeight="1">
      <c r="B47" s="21"/>
      <c r="I47" s="109"/>
      <c r="L47" s="21"/>
    </row>
    <row r="48" spans="2:12" s="1" customFormat="1" ht="14.45" customHeight="1">
      <c r="B48" s="21"/>
      <c r="I48" s="109"/>
      <c r="L48" s="21"/>
    </row>
    <row r="49" spans="2:12" s="1" customFormat="1" ht="14.45" customHeight="1">
      <c r="B49" s="21"/>
      <c r="I49" s="109"/>
      <c r="L49" s="21"/>
    </row>
    <row r="50" spans="2:12" s="2" customFormat="1" ht="14.45" customHeight="1">
      <c r="B50" s="52"/>
      <c r="D50" s="141" t="s">
        <v>48</v>
      </c>
      <c r="E50" s="142"/>
      <c r="F50" s="142"/>
      <c r="G50" s="141" t="s">
        <v>49</v>
      </c>
      <c r="H50" s="142"/>
      <c r="I50" s="143"/>
      <c r="J50" s="142"/>
      <c r="K50" s="142"/>
      <c r="L50" s="52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5"/>
      <c r="B61" s="40"/>
      <c r="C61" s="35"/>
      <c r="D61" s="144" t="s">
        <v>50</v>
      </c>
      <c r="E61" s="145"/>
      <c r="F61" s="146" t="s">
        <v>51</v>
      </c>
      <c r="G61" s="144" t="s">
        <v>50</v>
      </c>
      <c r="H61" s="145"/>
      <c r="I61" s="147"/>
      <c r="J61" s="148" t="s">
        <v>51</v>
      </c>
      <c r="K61" s="145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5"/>
      <c r="B65" s="40"/>
      <c r="C65" s="35"/>
      <c r="D65" s="141" t="s">
        <v>52</v>
      </c>
      <c r="E65" s="149"/>
      <c r="F65" s="149"/>
      <c r="G65" s="141" t="s">
        <v>53</v>
      </c>
      <c r="H65" s="149"/>
      <c r="I65" s="150"/>
      <c r="J65" s="149"/>
      <c r="K65" s="14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5"/>
      <c r="B76" s="40"/>
      <c r="C76" s="35"/>
      <c r="D76" s="144" t="s">
        <v>50</v>
      </c>
      <c r="E76" s="145"/>
      <c r="F76" s="146" t="s">
        <v>51</v>
      </c>
      <c r="G76" s="144" t="s">
        <v>50</v>
      </c>
      <c r="H76" s="145"/>
      <c r="I76" s="147"/>
      <c r="J76" s="148" t="s">
        <v>51</v>
      </c>
      <c r="K76" s="145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51"/>
      <c r="C77" s="152"/>
      <c r="D77" s="152"/>
      <c r="E77" s="152"/>
      <c r="F77" s="152"/>
      <c r="G77" s="152"/>
      <c r="H77" s="152"/>
      <c r="I77" s="153"/>
      <c r="J77" s="152"/>
      <c r="K77" s="152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54"/>
      <c r="C81" s="155"/>
      <c r="D81" s="155"/>
      <c r="E81" s="155"/>
      <c r="F81" s="155"/>
      <c r="G81" s="155"/>
      <c r="H81" s="155"/>
      <c r="I81" s="156"/>
      <c r="J81" s="155"/>
      <c r="K81" s="155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110</v>
      </c>
      <c r="D82" s="37"/>
      <c r="E82" s="37"/>
      <c r="F82" s="37"/>
      <c r="G82" s="37"/>
      <c r="H82" s="37"/>
      <c r="I82" s="116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16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116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25" t="str">
        <f>E7</f>
        <v>ZŠ Malé Hoštice - Zateplení + střecha</v>
      </c>
      <c r="F85" s="326"/>
      <c r="G85" s="326"/>
      <c r="H85" s="326"/>
      <c r="I85" s="116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108</v>
      </c>
      <c r="D86" s="37"/>
      <c r="E86" s="37"/>
      <c r="F86" s="37"/>
      <c r="G86" s="37"/>
      <c r="H86" s="37"/>
      <c r="I86" s="116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304" t="str">
        <f>E9</f>
        <v>VON - Vedlejší a ostatní náklady</v>
      </c>
      <c r="F87" s="324"/>
      <c r="G87" s="324"/>
      <c r="H87" s="324"/>
      <c r="I87" s="116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16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20</v>
      </c>
      <c r="D89" s="37"/>
      <c r="E89" s="37"/>
      <c r="F89" s="28" t="str">
        <f>F12</f>
        <v>k.ú. Malé Hoštice, parc.č. 38, Dvořákova ulice</v>
      </c>
      <c r="G89" s="37"/>
      <c r="H89" s="37"/>
      <c r="I89" s="118" t="s">
        <v>22</v>
      </c>
      <c r="J89" s="67">
        <f>IF(J12="","",J12)</f>
        <v>0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16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25.7" customHeight="1">
      <c r="A91" s="35"/>
      <c r="B91" s="36"/>
      <c r="C91" s="30" t="s">
        <v>23</v>
      </c>
      <c r="D91" s="37"/>
      <c r="E91" s="37"/>
      <c r="F91" s="28" t="str">
        <f>E15</f>
        <v>Statutární město Opava</v>
      </c>
      <c r="G91" s="37"/>
      <c r="H91" s="37"/>
      <c r="I91" s="118" t="s">
        <v>29</v>
      </c>
      <c r="J91" s="33" t="str">
        <f>E21</f>
        <v>Ing. arch. Petr Mlýnek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118" t="s">
        <v>32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116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57" t="s">
        <v>111</v>
      </c>
      <c r="D94" s="158"/>
      <c r="E94" s="158"/>
      <c r="F94" s="158"/>
      <c r="G94" s="158"/>
      <c r="H94" s="158"/>
      <c r="I94" s="159"/>
      <c r="J94" s="160" t="s">
        <v>112</v>
      </c>
      <c r="K94" s="158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116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61" t="s">
        <v>113</v>
      </c>
      <c r="D96" s="37"/>
      <c r="E96" s="37"/>
      <c r="F96" s="37"/>
      <c r="G96" s="37"/>
      <c r="H96" s="37"/>
      <c r="I96" s="116"/>
      <c r="J96" s="85">
        <f>J117</f>
        <v>250000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114</v>
      </c>
    </row>
    <row r="97" spans="2:12" s="9" customFormat="1" ht="24.95" customHeight="1">
      <c r="B97" s="162"/>
      <c r="C97" s="163"/>
      <c r="D97" s="164" t="s">
        <v>2394</v>
      </c>
      <c r="E97" s="165"/>
      <c r="F97" s="165"/>
      <c r="G97" s="165"/>
      <c r="H97" s="165"/>
      <c r="I97" s="166"/>
      <c r="J97" s="167">
        <f>J118</f>
        <v>250000</v>
      </c>
      <c r="K97" s="163"/>
      <c r="L97" s="168"/>
    </row>
    <row r="98" spans="1:31" s="2" customFormat="1" ht="21.75" customHeight="1">
      <c r="A98" s="35"/>
      <c r="B98" s="36"/>
      <c r="C98" s="37"/>
      <c r="D98" s="37"/>
      <c r="E98" s="37"/>
      <c r="F98" s="37"/>
      <c r="G98" s="37"/>
      <c r="H98" s="37"/>
      <c r="I98" s="116"/>
      <c r="J98" s="37"/>
      <c r="K98" s="37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pans="1:31" s="2" customFormat="1" ht="6.95" customHeight="1">
      <c r="A99" s="35"/>
      <c r="B99" s="55"/>
      <c r="C99" s="56"/>
      <c r="D99" s="56"/>
      <c r="E99" s="56"/>
      <c r="F99" s="56"/>
      <c r="G99" s="56"/>
      <c r="H99" s="56"/>
      <c r="I99" s="153"/>
      <c r="J99" s="56"/>
      <c r="K99" s="56"/>
      <c r="L99" s="52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3" spans="1:31" s="2" customFormat="1" ht="6.95" customHeight="1">
      <c r="A103" s="35"/>
      <c r="B103" s="57"/>
      <c r="C103" s="58"/>
      <c r="D103" s="58"/>
      <c r="E103" s="58"/>
      <c r="F103" s="58"/>
      <c r="G103" s="58"/>
      <c r="H103" s="58"/>
      <c r="I103" s="156"/>
      <c r="J103" s="58"/>
      <c r="K103" s="58"/>
      <c r="L103" s="52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24.95" customHeight="1">
      <c r="A104" s="35"/>
      <c r="B104" s="36"/>
      <c r="C104" s="24" t="s">
        <v>138</v>
      </c>
      <c r="D104" s="37"/>
      <c r="E104" s="37"/>
      <c r="F104" s="37"/>
      <c r="G104" s="37"/>
      <c r="H104" s="37"/>
      <c r="I104" s="116"/>
      <c r="J104" s="37"/>
      <c r="K104" s="37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6.95" customHeight="1">
      <c r="A105" s="35"/>
      <c r="B105" s="36"/>
      <c r="C105" s="37"/>
      <c r="D105" s="37"/>
      <c r="E105" s="37"/>
      <c r="F105" s="37"/>
      <c r="G105" s="37"/>
      <c r="H105" s="37"/>
      <c r="I105" s="116"/>
      <c r="J105" s="37"/>
      <c r="K105" s="37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12" customHeight="1">
      <c r="A106" s="35"/>
      <c r="B106" s="36"/>
      <c r="C106" s="30" t="s">
        <v>16</v>
      </c>
      <c r="D106" s="37"/>
      <c r="E106" s="37"/>
      <c r="F106" s="37"/>
      <c r="G106" s="37"/>
      <c r="H106" s="37"/>
      <c r="I106" s="116"/>
      <c r="J106" s="37"/>
      <c r="K106" s="37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16.5" customHeight="1">
      <c r="A107" s="35"/>
      <c r="B107" s="36"/>
      <c r="C107" s="37"/>
      <c r="D107" s="37"/>
      <c r="E107" s="325" t="str">
        <f>E7</f>
        <v>ZŠ Malé Hoštice - Zateplení + střecha</v>
      </c>
      <c r="F107" s="326"/>
      <c r="G107" s="326"/>
      <c r="H107" s="326"/>
      <c r="I107" s="116"/>
      <c r="J107" s="37"/>
      <c r="K107" s="37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2" customHeight="1">
      <c r="A108" s="35"/>
      <c r="B108" s="36"/>
      <c r="C108" s="30" t="s">
        <v>108</v>
      </c>
      <c r="D108" s="37"/>
      <c r="E108" s="37"/>
      <c r="F108" s="37"/>
      <c r="G108" s="37"/>
      <c r="H108" s="37"/>
      <c r="I108" s="116"/>
      <c r="J108" s="37"/>
      <c r="K108" s="37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6.5" customHeight="1">
      <c r="A109" s="35"/>
      <c r="B109" s="36"/>
      <c r="C109" s="37"/>
      <c r="D109" s="37"/>
      <c r="E109" s="304" t="str">
        <f>E9</f>
        <v>VON - Vedlejší a ostatní náklady</v>
      </c>
      <c r="F109" s="324"/>
      <c r="G109" s="324"/>
      <c r="H109" s="324"/>
      <c r="I109" s="116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5" customHeight="1">
      <c r="A110" s="35"/>
      <c r="B110" s="36"/>
      <c r="C110" s="37"/>
      <c r="D110" s="37"/>
      <c r="E110" s="37"/>
      <c r="F110" s="37"/>
      <c r="G110" s="37"/>
      <c r="H110" s="37"/>
      <c r="I110" s="116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30" t="s">
        <v>20</v>
      </c>
      <c r="D111" s="37"/>
      <c r="E111" s="37"/>
      <c r="F111" s="28" t="str">
        <f>F12</f>
        <v>k.ú. Malé Hoštice, parc.č. 38, Dvořákova ulice</v>
      </c>
      <c r="G111" s="37"/>
      <c r="H111" s="37"/>
      <c r="I111" s="118" t="s">
        <v>22</v>
      </c>
      <c r="J111" s="67">
        <f>IF(J12="","",J12)</f>
        <v>0</v>
      </c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5" customHeight="1">
      <c r="A112" s="35"/>
      <c r="B112" s="36"/>
      <c r="C112" s="37"/>
      <c r="D112" s="37"/>
      <c r="E112" s="37"/>
      <c r="F112" s="37"/>
      <c r="G112" s="37"/>
      <c r="H112" s="37"/>
      <c r="I112" s="116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25.7" customHeight="1">
      <c r="A113" s="35"/>
      <c r="B113" s="36"/>
      <c r="C113" s="30" t="s">
        <v>23</v>
      </c>
      <c r="D113" s="37"/>
      <c r="E113" s="37"/>
      <c r="F113" s="28" t="str">
        <f>E15</f>
        <v>Statutární město Opava</v>
      </c>
      <c r="G113" s="37"/>
      <c r="H113" s="37"/>
      <c r="I113" s="118" t="s">
        <v>29</v>
      </c>
      <c r="J113" s="33" t="str">
        <f>E21</f>
        <v>Ing. arch. Petr Mlýnek</v>
      </c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5.2" customHeight="1">
      <c r="A114" s="35"/>
      <c r="B114" s="36"/>
      <c r="C114" s="30" t="s">
        <v>27</v>
      </c>
      <c r="D114" s="37"/>
      <c r="E114" s="37"/>
      <c r="F114" s="28" t="str">
        <f>IF(E18="","",E18)</f>
        <v>Vyplň údaj</v>
      </c>
      <c r="G114" s="37"/>
      <c r="H114" s="37"/>
      <c r="I114" s="118" t="s">
        <v>32</v>
      </c>
      <c r="J114" s="33" t="str">
        <f>E24</f>
        <v xml:space="preserve"> </v>
      </c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0.35" customHeight="1">
      <c r="A115" s="35"/>
      <c r="B115" s="36"/>
      <c r="C115" s="37"/>
      <c r="D115" s="37"/>
      <c r="E115" s="37"/>
      <c r="F115" s="37"/>
      <c r="G115" s="37"/>
      <c r="H115" s="37"/>
      <c r="I115" s="116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11" customFormat="1" ht="29.25" customHeight="1">
      <c r="A116" s="176"/>
      <c r="B116" s="177"/>
      <c r="C116" s="178" t="s">
        <v>139</v>
      </c>
      <c r="D116" s="179" t="s">
        <v>60</v>
      </c>
      <c r="E116" s="179" t="s">
        <v>56</v>
      </c>
      <c r="F116" s="179" t="s">
        <v>57</v>
      </c>
      <c r="G116" s="179" t="s">
        <v>140</v>
      </c>
      <c r="H116" s="179" t="s">
        <v>141</v>
      </c>
      <c r="I116" s="180" t="s">
        <v>142</v>
      </c>
      <c r="J116" s="181" t="s">
        <v>112</v>
      </c>
      <c r="K116" s="182" t="s">
        <v>143</v>
      </c>
      <c r="L116" s="183"/>
      <c r="M116" s="76" t="s">
        <v>1</v>
      </c>
      <c r="N116" s="77" t="s">
        <v>39</v>
      </c>
      <c r="O116" s="77" t="s">
        <v>144</v>
      </c>
      <c r="P116" s="77" t="s">
        <v>145</v>
      </c>
      <c r="Q116" s="77" t="s">
        <v>146</v>
      </c>
      <c r="R116" s="77" t="s">
        <v>147</v>
      </c>
      <c r="S116" s="77" t="s">
        <v>148</v>
      </c>
      <c r="T116" s="78" t="s">
        <v>149</v>
      </c>
      <c r="U116" s="176"/>
      <c r="V116" s="176"/>
      <c r="W116" s="176"/>
      <c r="X116" s="176"/>
      <c r="Y116" s="176"/>
      <c r="Z116" s="176"/>
      <c r="AA116" s="176"/>
      <c r="AB116" s="176"/>
      <c r="AC116" s="176"/>
      <c r="AD116" s="176"/>
      <c r="AE116" s="176"/>
    </row>
    <row r="117" spans="1:63" s="2" customFormat="1" ht="22.9" customHeight="1">
      <c r="A117" s="35"/>
      <c r="B117" s="36"/>
      <c r="C117" s="83" t="s">
        <v>150</v>
      </c>
      <c r="D117" s="37"/>
      <c r="E117" s="37"/>
      <c r="F117" s="37"/>
      <c r="G117" s="37"/>
      <c r="H117" s="37"/>
      <c r="I117" s="116"/>
      <c r="J117" s="184">
        <f>BK117</f>
        <v>250000</v>
      </c>
      <c r="K117" s="37"/>
      <c r="L117" s="40"/>
      <c r="M117" s="79"/>
      <c r="N117" s="185"/>
      <c r="O117" s="80"/>
      <c r="P117" s="186">
        <f>P118</f>
        <v>0</v>
      </c>
      <c r="Q117" s="80"/>
      <c r="R117" s="186">
        <f>R118</f>
        <v>0</v>
      </c>
      <c r="S117" s="80"/>
      <c r="T117" s="187">
        <f>T118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T117" s="18" t="s">
        <v>74</v>
      </c>
      <c r="AU117" s="18" t="s">
        <v>114</v>
      </c>
      <c r="BK117" s="188">
        <f>BK118</f>
        <v>250000</v>
      </c>
    </row>
    <row r="118" spans="2:63" s="12" customFormat="1" ht="25.9" customHeight="1">
      <c r="B118" s="189"/>
      <c r="C118" s="190"/>
      <c r="D118" s="191" t="s">
        <v>74</v>
      </c>
      <c r="E118" s="192" t="s">
        <v>2395</v>
      </c>
      <c r="F118" s="192" t="s">
        <v>2396</v>
      </c>
      <c r="G118" s="190"/>
      <c r="H118" s="190"/>
      <c r="I118" s="193"/>
      <c r="J118" s="194">
        <f>BK118</f>
        <v>250000</v>
      </c>
      <c r="K118" s="190"/>
      <c r="L118" s="195"/>
      <c r="M118" s="196"/>
      <c r="N118" s="197"/>
      <c r="O118" s="197"/>
      <c r="P118" s="198">
        <f>SUM(P119:P130)</f>
        <v>0</v>
      </c>
      <c r="Q118" s="197"/>
      <c r="R118" s="198">
        <f>SUM(R119:R130)</f>
        <v>0</v>
      </c>
      <c r="S118" s="197"/>
      <c r="T118" s="199">
        <f>SUM(T119:T130)</f>
        <v>0</v>
      </c>
      <c r="AR118" s="200" t="s">
        <v>192</v>
      </c>
      <c r="AT118" s="201" t="s">
        <v>74</v>
      </c>
      <c r="AU118" s="201" t="s">
        <v>75</v>
      </c>
      <c r="AY118" s="200" t="s">
        <v>153</v>
      </c>
      <c r="BK118" s="202">
        <f>SUM(BK119:BK130)</f>
        <v>250000</v>
      </c>
    </row>
    <row r="119" spans="1:65" s="2" customFormat="1" ht="55.5" customHeight="1">
      <c r="A119" s="35"/>
      <c r="B119" s="36"/>
      <c r="C119" s="205" t="s">
        <v>83</v>
      </c>
      <c r="D119" s="205" t="s">
        <v>156</v>
      </c>
      <c r="E119" s="206" t="s">
        <v>2397</v>
      </c>
      <c r="F119" s="207" t="s">
        <v>2398</v>
      </c>
      <c r="G119" s="208" t="s">
        <v>256</v>
      </c>
      <c r="H119" s="209">
        <v>1</v>
      </c>
      <c r="I119" s="210"/>
      <c r="J119" s="211">
        <f aca="true" t="shared" si="0" ref="J119:J130">ROUND(I119*H119,2)</f>
        <v>0</v>
      </c>
      <c r="K119" s="212"/>
      <c r="L119" s="40"/>
      <c r="M119" s="213" t="s">
        <v>1</v>
      </c>
      <c r="N119" s="214" t="s">
        <v>40</v>
      </c>
      <c r="O119" s="72"/>
      <c r="P119" s="215">
        <f aca="true" t="shared" si="1" ref="P119:P130">O119*H119</f>
        <v>0</v>
      </c>
      <c r="Q119" s="215">
        <v>0</v>
      </c>
      <c r="R119" s="215">
        <f aca="true" t="shared" si="2" ref="R119:R130">Q119*H119</f>
        <v>0</v>
      </c>
      <c r="S119" s="215">
        <v>0</v>
      </c>
      <c r="T119" s="216">
        <f aca="true" t="shared" si="3" ref="T119:T130"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217" t="s">
        <v>2399</v>
      </c>
      <c r="AT119" s="217" t="s">
        <v>156</v>
      </c>
      <c r="AU119" s="217" t="s">
        <v>83</v>
      </c>
      <c r="AY119" s="18" t="s">
        <v>153</v>
      </c>
      <c r="BE119" s="218">
        <f aca="true" t="shared" si="4" ref="BE119:BE130">IF(N119="základní",J119,0)</f>
        <v>0</v>
      </c>
      <c r="BF119" s="218">
        <f aca="true" t="shared" si="5" ref="BF119:BF130">IF(N119="snížená",J119,0)</f>
        <v>0</v>
      </c>
      <c r="BG119" s="218">
        <f aca="true" t="shared" si="6" ref="BG119:BG130">IF(N119="zákl. přenesená",J119,0)</f>
        <v>0</v>
      </c>
      <c r="BH119" s="218">
        <f aca="true" t="shared" si="7" ref="BH119:BH130">IF(N119="sníž. přenesená",J119,0)</f>
        <v>0</v>
      </c>
      <c r="BI119" s="218">
        <f aca="true" t="shared" si="8" ref="BI119:BI130">IF(N119="nulová",J119,0)</f>
        <v>0</v>
      </c>
      <c r="BJ119" s="18" t="s">
        <v>83</v>
      </c>
      <c r="BK119" s="218">
        <f aca="true" t="shared" si="9" ref="BK119:BK130">ROUND(I119*H119,2)</f>
        <v>0</v>
      </c>
      <c r="BL119" s="18" t="s">
        <v>2399</v>
      </c>
      <c r="BM119" s="217" t="s">
        <v>2400</v>
      </c>
    </row>
    <row r="120" spans="1:65" s="2" customFormat="1" ht="55.5" customHeight="1">
      <c r="A120" s="35"/>
      <c r="B120" s="36"/>
      <c r="C120" s="205" t="s">
        <v>85</v>
      </c>
      <c r="D120" s="205" t="s">
        <v>156</v>
      </c>
      <c r="E120" s="206" t="s">
        <v>2401</v>
      </c>
      <c r="F120" s="207" t="s">
        <v>2402</v>
      </c>
      <c r="G120" s="208" t="s">
        <v>256</v>
      </c>
      <c r="H120" s="209">
        <v>1</v>
      </c>
      <c r="I120" s="210"/>
      <c r="J120" s="211">
        <f t="shared" si="0"/>
        <v>0</v>
      </c>
      <c r="K120" s="212"/>
      <c r="L120" s="40"/>
      <c r="M120" s="213" t="s">
        <v>1</v>
      </c>
      <c r="N120" s="214" t="s">
        <v>40</v>
      </c>
      <c r="O120" s="72"/>
      <c r="P120" s="215">
        <f t="shared" si="1"/>
        <v>0</v>
      </c>
      <c r="Q120" s="215">
        <v>0</v>
      </c>
      <c r="R120" s="215">
        <f t="shared" si="2"/>
        <v>0</v>
      </c>
      <c r="S120" s="215">
        <v>0</v>
      </c>
      <c r="T120" s="216">
        <f t="shared" si="3"/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217" t="s">
        <v>2399</v>
      </c>
      <c r="AT120" s="217" t="s">
        <v>156</v>
      </c>
      <c r="AU120" s="217" t="s">
        <v>83</v>
      </c>
      <c r="AY120" s="18" t="s">
        <v>153</v>
      </c>
      <c r="BE120" s="218">
        <f t="shared" si="4"/>
        <v>0</v>
      </c>
      <c r="BF120" s="218">
        <f t="shared" si="5"/>
        <v>0</v>
      </c>
      <c r="BG120" s="218">
        <f t="shared" si="6"/>
        <v>0</v>
      </c>
      <c r="BH120" s="218">
        <f t="shared" si="7"/>
        <v>0</v>
      </c>
      <c r="BI120" s="218">
        <f t="shared" si="8"/>
        <v>0</v>
      </c>
      <c r="BJ120" s="18" t="s">
        <v>83</v>
      </c>
      <c r="BK120" s="218">
        <f t="shared" si="9"/>
        <v>0</v>
      </c>
      <c r="BL120" s="18" t="s">
        <v>2399</v>
      </c>
      <c r="BM120" s="217" t="s">
        <v>2403</v>
      </c>
    </row>
    <row r="121" spans="1:65" s="2" customFormat="1" ht="21.75" customHeight="1">
      <c r="A121" s="35"/>
      <c r="B121" s="36"/>
      <c r="C121" s="205" t="s">
        <v>154</v>
      </c>
      <c r="D121" s="205" t="s">
        <v>156</v>
      </c>
      <c r="E121" s="206" t="s">
        <v>2404</v>
      </c>
      <c r="F121" s="207" t="s">
        <v>2405</v>
      </c>
      <c r="G121" s="208" t="s">
        <v>256</v>
      </c>
      <c r="H121" s="209">
        <v>1</v>
      </c>
      <c r="I121" s="210"/>
      <c r="J121" s="211">
        <f t="shared" si="0"/>
        <v>0</v>
      </c>
      <c r="K121" s="212"/>
      <c r="L121" s="40"/>
      <c r="M121" s="213" t="s">
        <v>1</v>
      </c>
      <c r="N121" s="214" t="s">
        <v>40</v>
      </c>
      <c r="O121" s="72"/>
      <c r="P121" s="215">
        <f t="shared" si="1"/>
        <v>0</v>
      </c>
      <c r="Q121" s="215">
        <v>0</v>
      </c>
      <c r="R121" s="215">
        <f t="shared" si="2"/>
        <v>0</v>
      </c>
      <c r="S121" s="215">
        <v>0</v>
      </c>
      <c r="T121" s="216">
        <f t="shared" si="3"/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217" t="s">
        <v>2399</v>
      </c>
      <c r="AT121" s="217" t="s">
        <v>156</v>
      </c>
      <c r="AU121" s="217" t="s">
        <v>83</v>
      </c>
      <c r="AY121" s="18" t="s">
        <v>153</v>
      </c>
      <c r="BE121" s="218">
        <f t="shared" si="4"/>
        <v>0</v>
      </c>
      <c r="BF121" s="218">
        <f t="shared" si="5"/>
        <v>0</v>
      </c>
      <c r="BG121" s="218">
        <f t="shared" si="6"/>
        <v>0</v>
      </c>
      <c r="BH121" s="218">
        <f t="shared" si="7"/>
        <v>0</v>
      </c>
      <c r="BI121" s="218">
        <f t="shared" si="8"/>
        <v>0</v>
      </c>
      <c r="BJ121" s="18" t="s">
        <v>83</v>
      </c>
      <c r="BK121" s="218">
        <f t="shared" si="9"/>
        <v>0</v>
      </c>
      <c r="BL121" s="18" t="s">
        <v>2399</v>
      </c>
      <c r="BM121" s="217" t="s">
        <v>2406</v>
      </c>
    </row>
    <row r="122" spans="1:65" s="2" customFormat="1" ht="21.75" customHeight="1">
      <c r="A122" s="35"/>
      <c r="B122" s="36"/>
      <c r="C122" s="205" t="s">
        <v>160</v>
      </c>
      <c r="D122" s="205" t="s">
        <v>156</v>
      </c>
      <c r="E122" s="206" t="s">
        <v>2407</v>
      </c>
      <c r="F122" s="207" t="s">
        <v>2408</v>
      </c>
      <c r="G122" s="208" t="s">
        <v>256</v>
      </c>
      <c r="H122" s="209">
        <v>1</v>
      </c>
      <c r="I122" s="210"/>
      <c r="J122" s="211">
        <f t="shared" si="0"/>
        <v>0</v>
      </c>
      <c r="K122" s="212"/>
      <c r="L122" s="40"/>
      <c r="M122" s="213" t="s">
        <v>1</v>
      </c>
      <c r="N122" s="214" t="s">
        <v>40</v>
      </c>
      <c r="O122" s="72"/>
      <c r="P122" s="215">
        <f t="shared" si="1"/>
        <v>0</v>
      </c>
      <c r="Q122" s="215">
        <v>0</v>
      </c>
      <c r="R122" s="215">
        <f t="shared" si="2"/>
        <v>0</v>
      </c>
      <c r="S122" s="215">
        <v>0</v>
      </c>
      <c r="T122" s="216">
        <f t="shared" si="3"/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217" t="s">
        <v>2399</v>
      </c>
      <c r="AT122" s="217" t="s">
        <v>156</v>
      </c>
      <c r="AU122" s="217" t="s">
        <v>83</v>
      </c>
      <c r="AY122" s="18" t="s">
        <v>153</v>
      </c>
      <c r="BE122" s="218">
        <f t="shared" si="4"/>
        <v>0</v>
      </c>
      <c r="BF122" s="218">
        <f t="shared" si="5"/>
        <v>0</v>
      </c>
      <c r="BG122" s="218">
        <f t="shared" si="6"/>
        <v>0</v>
      </c>
      <c r="BH122" s="218">
        <f t="shared" si="7"/>
        <v>0</v>
      </c>
      <c r="BI122" s="218">
        <f t="shared" si="8"/>
        <v>0</v>
      </c>
      <c r="BJ122" s="18" t="s">
        <v>83</v>
      </c>
      <c r="BK122" s="218">
        <f t="shared" si="9"/>
        <v>0</v>
      </c>
      <c r="BL122" s="18" t="s">
        <v>2399</v>
      </c>
      <c r="BM122" s="217" t="s">
        <v>2409</v>
      </c>
    </row>
    <row r="123" spans="1:65" s="2" customFormat="1" ht="44.25" customHeight="1">
      <c r="A123" s="35"/>
      <c r="B123" s="36"/>
      <c r="C123" s="205" t="s">
        <v>192</v>
      </c>
      <c r="D123" s="205" t="s">
        <v>156</v>
      </c>
      <c r="E123" s="206" t="s">
        <v>2410</v>
      </c>
      <c r="F123" s="207" t="s">
        <v>2411</v>
      </c>
      <c r="G123" s="208" t="s">
        <v>256</v>
      </c>
      <c r="H123" s="209">
        <v>1</v>
      </c>
      <c r="I123" s="210"/>
      <c r="J123" s="211">
        <f t="shared" si="0"/>
        <v>0</v>
      </c>
      <c r="K123" s="212"/>
      <c r="L123" s="40"/>
      <c r="M123" s="213" t="s">
        <v>1</v>
      </c>
      <c r="N123" s="214" t="s">
        <v>40</v>
      </c>
      <c r="O123" s="72"/>
      <c r="P123" s="215">
        <f t="shared" si="1"/>
        <v>0</v>
      </c>
      <c r="Q123" s="215">
        <v>0</v>
      </c>
      <c r="R123" s="215">
        <f t="shared" si="2"/>
        <v>0</v>
      </c>
      <c r="S123" s="215">
        <v>0</v>
      </c>
      <c r="T123" s="216">
        <f t="shared" si="3"/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217" t="s">
        <v>2399</v>
      </c>
      <c r="AT123" s="217" t="s">
        <v>156</v>
      </c>
      <c r="AU123" s="217" t="s">
        <v>83</v>
      </c>
      <c r="AY123" s="18" t="s">
        <v>153</v>
      </c>
      <c r="BE123" s="218">
        <f t="shared" si="4"/>
        <v>0</v>
      </c>
      <c r="BF123" s="218">
        <f t="shared" si="5"/>
        <v>0</v>
      </c>
      <c r="BG123" s="218">
        <f t="shared" si="6"/>
        <v>0</v>
      </c>
      <c r="BH123" s="218">
        <f t="shared" si="7"/>
        <v>0</v>
      </c>
      <c r="BI123" s="218">
        <f t="shared" si="8"/>
        <v>0</v>
      </c>
      <c r="BJ123" s="18" t="s">
        <v>83</v>
      </c>
      <c r="BK123" s="218">
        <f t="shared" si="9"/>
        <v>0</v>
      </c>
      <c r="BL123" s="18" t="s">
        <v>2399</v>
      </c>
      <c r="BM123" s="217" t="s">
        <v>2412</v>
      </c>
    </row>
    <row r="124" spans="1:65" s="2" customFormat="1" ht="16.5" customHeight="1">
      <c r="A124" s="35"/>
      <c r="B124" s="36"/>
      <c r="C124" s="205" t="s">
        <v>199</v>
      </c>
      <c r="D124" s="205" t="s">
        <v>156</v>
      </c>
      <c r="E124" s="206" t="s">
        <v>2413</v>
      </c>
      <c r="F124" s="207" t="s">
        <v>2414</v>
      </c>
      <c r="G124" s="208" t="s">
        <v>256</v>
      </c>
      <c r="H124" s="209">
        <v>1</v>
      </c>
      <c r="I124" s="210"/>
      <c r="J124" s="211">
        <f t="shared" si="0"/>
        <v>0</v>
      </c>
      <c r="K124" s="212"/>
      <c r="L124" s="40"/>
      <c r="M124" s="213" t="s">
        <v>1</v>
      </c>
      <c r="N124" s="214" t="s">
        <v>40</v>
      </c>
      <c r="O124" s="72"/>
      <c r="P124" s="215">
        <f t="shared" si="1"/>
        <v>0</v>
      </c>
      <c r="Q124" s="215">
        <v>0</v>
      </c>
      <c r="R124" s="215">
        <f t="shared" si="2"/>
        <v>0</v>
      </c>
      <c r="S124" s="215">
        <v>0</v>
      </c>
      <c r="T124" s="216">
        <f t="shared" si="3"/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17" t="s">
        <v>2399</v>
      </c>
      <c r="AT124" s="217" t="s">
        <v>156</v>
      </c>
      <c r="AU124" s="217" t="s">
        <v>83</v>
      </c>
      <c r="AY124" s="18" t="s">
        <v>153</v>
      </c>
      <c r="BE124" s="218">
        <f t="shared" si="4"/>
        <v>0</v>
      </c>
      <c r="BF124" s="218">
        <f t="shared" si="5"/>
        <v>0</v>
      </c>
      <c r="BG124" s="218">
        <f t="shared" si="6"/>
        <v>0</v>
      </c>
      <c r="BH124" s="218">
        <f t="shared" si="7"/>
        <v>0</v>
      </c>
      <c r="BI124" s="218">
        <f t="shared" si="8"/>
        <v>0</v>
      </c>
      <c r="BJ124" s="18" t="s">
        <v>83</v>
      </c>
      <c r="BK124" s="218">
        <f t="shared" si="9"/>
        <v>0</v>
      </c>
      <c r="BL124" s="18" t="s">
        <v>2399</v>
      </c>
      <c r="BM124" s="217" t="s">
        <v>2415</v>
      </c>
    </row>
    <row r="125" spans="1:65" s="2" customFormat="1" ht="21.75" customHeight="1">
      <c r="A125" s="35"/>
      <c r="B125" s="36"/>
      <c r="C125" s="205" t="s">
        <v>217</v>
      </c>
      <c r="D125" s="205" t="s">
        <v>156</v>
      </c>
      <c r="E125" s="206" t="s">
        <v>2416</v>
      </c>
      <c r="F125" s="207" t="s">
        <v>2417</v>
      </c>
      <c r="G125" s="208" t="s">
        <v>256</v>
      </c>
      <c r="H125" s="209">
        <v>1</v>
      </c>
      <c r="I125" s="210"/>
      <c r="J125" s="211">
        <f t="shared" si="0"/>
        <v>0</v>
      </c>
      <c r="K125" s="212"/>
      <c r="L125" s="40"/>
      <c r="M125" s="213" t="s">
        <v>1</v>
      </c>
      <c r="N125" s="214" t="s">
        <v>40</v>
      </c>
      <c r="O125" s="72"/>
      <c r="P125" s="215">
        <f t="shared" si="1"/>
        <v>0</v>
      </c>
      <c r="Q125" s="215">
        <v>0</v>
      </c>
      <c r="R125" s="215">
        <f t="shared" si="2"/>
        <v>0</v>
      </c>
      <c r="S125" s="215">
        <v>0</v>
      </c>
      <c r="T125" s="216">
        <f t="shared" si="3"/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17" t="s">
        <v>2399</v>
      </c>
      <c r="AT125" s="217" t="s">
        <v>156</v>
      </c>
      <c r="AU125" s="217" t="s">
        <v>83</v>
      </c>
      <c r="AY125" s="18" t="s">
        <v>153</v>
      </c>
      <c r="BE125" s="218">
        <f t="shared" si="4"/>
        <v>0</v>
      </c>
      <c r="BF125" s="218">
        <f t="shared" si="5"/>
        <v>0</v>
      </c>
      <c r="BG125" s="218">
        <f t="shared" si="6"/>
        <v>0</v>
      </c>
      <c r="BH125" s="218">
        <f t="shared" si="7"/>
        <v>0</v>
      </c>
      <c r="BI125" s="218">
        <f t="shared" si="8"/>
        <v>0</v>
      </c>
      <c r="BJ125" s="18" t="s">
        <v>83</v>
      </c>
      <c r="BK125" s="218">
        <f t="shared" si="9"/>
        <v>0</v>
      </c>
      <c r="BL125" s="18" t="s">
        <v>2399</v>
      </c>
      <c r="BM125" s="217" t="s">
        <v>2418</v>
      </c>
    </row>
    <row r="126" spans="1:65" s="2" customFormat="1" ht="21.75" customHeight="1">
      <c r="A126" s="35"/>
      <c r="B126" s="36"/>
      <c r="C126" s="205" t="s">
        <v>221</v>
      </c>
      <c r="D126" s="205" t="s">
        <v>156</v>
      </c>
      <c r="E126" s="206" t="s">
        <v>2419</v>
      </c>
      <c r="F126" s="207" t="s">
        <v>2420</v>
      </c>
      <c r="G126" s="208" t="s">
        <v>256</v>
      </c>
      <c r="H126" s="209">
        <v>1</v>
      </c>
      <c r="I126" s="210"/>
      <c r="J126" s="211">
        <f t="shared" si="0"/>
        <v>0</v>
      </c>
      <c r="K126" s="212"/>
      <c r="L126" s="40"/>
      <c r="M126" s="213" t="s">
        <v>1</v>
      </c>
      <c r="N126" s="214" t="s">
        <v>40</v>
      </c>
      <c r="O126" s="72"/>
      <c r="P126" s="215">
        <f t="shared" si="1"/>
        <v>0</v>
      </c>
      <c r="Q126" s="215">
        <v>0</v>
      </c>
      <c r="R126" s="215">
        <f t="shared" si="2"/>
        <v>0</v>
      </c>
      <c r="S126" s="215">
        <v>0</v>
      </c>
      <c r="T126" s="216">
        <f t="shared" si="3"/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17" t="s">
        <v>2399</v>
      </c>
      <c r="AT126" s="217" t="s">
        <v>156</v>
      </c>
      <c r="AU126" s="217" t="s">
        <v>83</v>
      </c>
      <c r="AY126" s="18" t="s">
        <v>153</v>
      </c>
      <c r="BE126" s="218">
        <f t="shared" si="4"/>
        <v>0</v>
      </c>
      <c r="BF126" s="218">
        <f t="shared" si="5"/>
        <v>0</v>
      </c>
      <c r="BG126" s="218">
        <f t="shared" si="6"/>
        <v>0</v>
      </c>
      <c r="BH126" s="218">
        <f t="shared" si="7"/>
        <v>0</v>
      </c>
      <c r="BI126" s="218">
        <f t="shared" si="8"/>
        <v>0</v>
      </c>
      <c r="BJ126" s="18" t="s">
        <v>83</v>
      </c>
      <c r="BK126" s="218">
        <f t="shared" si="9"/>
        <v>0</v>
      </c>
      <c r="BL126" s="18" t="s">
        <v>2399</v>
      </c>
      <c r="BM126" s="217" t="s">
        <v>2421</v>
      </c>
    </row>
    <row r="127" spans="1:65" s="2" customFormat="1" ht="16.5" customHeight="1">
      <c r="A127" s="35"/>
      <c r="B127" s="36"/>
      <c r="C127" s="205" t="s">
        <v>227</v>
      </c>
      <c r="D127" s="205" t="s">
        <v>156</v>
      </c>
      <c r="E127" s="206" t="s">
        <v>2422</v>
      </c>
      <c r="F127" s="207" t="s">
        <v>2423</v>
      </c>
      <c r="G127" s="208" t="s">
        <v>2424</v>
      </c>
      <c r="H127" s="209">
        <v>3</v>
      </c>
      <c r="I127" s="210"/>
      <c r="J127" s="211">
        <f t="shared" si="0"/>
        <v>0</v>
      </c>
      <c r="K127" s="212"/>
      <c r="L127" s="40"/>
      <c r="M127" s="213" t="s">
        <v>1</v>
      </c>
      <c r="N127" s="214" t="s">
        <v>40</v>
      </c>
      <c r="O127" s="72"/>
      <c r="P127" s="215">
        <f t="shared" si="1"/>
        <v>0</v>
      </c>
      <c r="Q127" s="215">
        <v>0</v>
      </c>
      <c r="R127" s="215">
        <f t="shared" si="2"/>
        <v>0</v>
      </c>
      <c r="S127" s="215">
        <v>0</v>
      </c>
      <c r="T127" s="216">
        <f t="shared" si="3"/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17" t="s">
        <v>2399</v>
      </c>
      <c r="AT127" s="217" t="s">
        <v>156</v>
      </c>
      <c r="AU127" s="217" t="s">
        <v>83</v>
      </c>
      <c r="AY127" s="18" t="s">
        <v>153</v>
      </c>
      <c r="BE127" s="218">
        <f t="shared" si="4"/>
        <v>0</v>
      </c>
      <c r="BF127" s="218">
        <f t="shared" si="5"/>
        <v>0</v>
      </c>
      <c r="BG127" s="218">
        <f t="shared" si="6"/>
        <v>0</v>
      </c>
      <c r="BH127" s="218">
        <f t="shared" si="7"/>
        <v>0</v>
      </c>
      <c r="BI127" s="218">
        <f t="shared" si="8"/>
        <v>0</v>
      </c>
      <c r="BJ127" s="18" t="s">
        <v>83</v>
      </c>
      <c r="BK127" s="218">
        <f t="shared" si="9"/>
        <v>0</v>
      </c>
      <c r="BL127" s="18" t="s">
        <v>2399</v>
      </c>
      <c r="BM127" s="217" t="s">
        <v>2425</v>
      </c>
    </row>
    <row r="128" spans="1:65" s="2" customFormat="1" ht="33" customHeight="1">
      <c r="A128" s="35"/>
      <c r="B128" s="36"/>
      <c r="C128" s="205" t="s">
        <v>246</v>
      </c>
      <c r="D128" s="205" t="s">
        <v>156</v>
      </c>
      <c r="E128" s="206" t="s">
        <v>2426</v>
      </c>
      <c r="F128" s="207" t="s">
        <v>2427</v>
      </c>
      <c r="G128" s="208" t="s">
        <v>256</v>
      </c>
      <c r="H128" s="209">
        <v>1</v>
      </c>
      <c r="I128" s="210"/>
      <c r="J128" s="211">
        <f t="shared" si="0"/>
        <v>0</v>
      </c>
      <c r="K128" s="212"/>
      <c r="L128" s="40"/>
      <c r="M128" s="213" t="s">
        <v>1</v>
      </c>
      <c r="N128" s="214" t="s">
        <v>40</v>
      </c>
      <c r="O128" s="72"/>
      <c r="P128" s="215">
        <f t="shared" si="1"/>
        <v>0</v>
      </c>
      <c r="Q128" s="215">
        <v>0</v>
      </c>
      <c r="R128" s="215">
        <f t="shared" si="2"/>
        <v>0</v>
      </c>
      <c r="S128" s="215">
        <v>0</v>
      </c>
      <c r="T128" s="216">
        <f t="shared" si="3"/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17" t="s">
        <v>2399</v>
      </c>
      <c r="AT128" s="217" t="s">
        <v>156</v>
      </c>
      <c r="AU128" s="217" t="s">
        <v>83</v>
      </c>
      <c r="AY128" s="18" t="s">
        <v>153</v>
      </c>
      <c r="BE128" s="218">
        <f t="shared" si="4"/>
        <v>0</v>
      </c>
      <c r="BF128" s="218">
        <f t="shared" si="5"/>
        <v>0</v>
      </c>
      <c r="BG128" s="218">
        <f t="shared" si="6"/>
        <v>0</v>
      </c>
      <c r="BH128" s="218">
        <f t="shared" si="7"/>
        <v>0</v>
      </c>
      <c r="BI128" s="218">
        <f t="shared" si="8"/>
        <v>0</v>
      </c>
      <c r="BJ128" s="18" t="s">
        <v>83</v>
      </c>
      <c r="BK128" s="218">
        <f t="shared" si="9"/>
        <v>0</v>
      </c>
      <c r="BL128" s="18" t="s">
        <v>2399</v>
      </c>
      <c r="BM128" s="217" t="s">
        <v>2428</v>
      </c>
    </row>
    <row r="129" spans="1:65" s="2" customFormat="1" ht="21.75" customHeight="1">
      <c r="A129" s="35"/>
      <c r="B129" s="36"/>
      <c r="C129" s="205" t="s">
        <v>253</v>
      </c>
      <c r="D129" s="205" t="s">
        <v>156</v>
      </c>
      <c r="E129" s="206" t="s">
        <v>2429</v>
      </c>
      <c r="F129" s="207" t="s">
        <v>2430</v>
      </c>
      <c r="G129" s="208" t="s">
        <v>256</v>
      </c>
      <c r="H129" s="209">
        <v>1</v>
      </c>
      <c r="I129" s="210"/>
      <c r="J129" s="211">
        <f t="shared" si="0"/>
        <v>0</v>
      </c>
      <c r="K129" s="212"/>
      <c r="L129" s="40"/>
      <c r="M129" s="213" t="s">
        <v>1</v>
      </c>
      <c r="N129" s="214" t="s">
        <v>40</v>
      </c>
      <c r="O129" s="72"/>
      <c r="P129" s="215">
        <f t="shared" si="1"/>
        <v>0</v>
      </c>
      <c r="Q129" s="215">
        <v>0</v>
      </c>
      <c r="R129" s="215">
        <f t="shared" si="2"/>
        <v>0</v>
      </c>
      <c r="S129" s="215">
        <v>0</v>
      </c>
      <c r="T129" s="216">
        <f t="shared" si="3"/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17" t="s">
        <v>2399</v>
      </c>
      <c r="AT129" s="217" t="s">
        <v>156</v>
      </c>
      <c r="AU129" s="217" t="s">
        <v>83</v>
      </c>
      <c r="AY129" s="18" t="s">
        <v>153</v>
      </c>
      <c r="BE129" s="218">
        <f t="shared" si="4"/>
        <v>0</v>
      </c>
      <c r="BF129" s="218">
        <f t="shared" si="5"/>
        <v>0</v>
      </c>
      <c r="BG129" s="218">
        <f t="shared" si="6"/>
        <v>0</v>
      </c>
      <c r="BH129" s="218">
        <f t="shared" si="7"/>
        <v>0</v>
      </c>
      <c r="BI129" s="218">
        <f t="shared" si="8"/>
        <v>0</v>
      </c>
      <c r="BJ129" s="18" t="s">
        <v>83</v>
      </c>
      <c r="BK129" s="218">
        <f t="shared" si="9"/>
        <v>0</v>
      </c>
      <c r="BL129" s="18" t="s">
        <v>2399</v>
      </c>
      <c r="BM129" s="217" t="s">
        <v>2431</v>
      </c>
    </row>
    <row r="130" spans="1:65" s="2" customFormat="1" ht="21.75" customHeight="1">
      <c r="A130" s="35"/>
      <c r="B130" s="36"/>
      <c r="C130" s="205" t="s">
        <v>258</v>
      </c>
      <c r="D130" s="205" t="s">
        <v>156</v>
      </c>
      <c r="E130" s="206" t="s">
        <v>2432</v>
      </c>
      <c r="F130" s="207" t="s">
        <v>2433</v>
      </c>
      <c r="G130" s="208" t="s">
        <v>256</v>
      </c>
      <c r="H130" s="209">
        <v>1</v>
      </c>
      <c r="I130" s="394">
        <v>250000</v>
      </c>
      <c r="J130" s="211">
        <f t="shared" si="0"/>
        <v>250000</v>
      </c>
      <c r="K130" s="212"/>
      <c r="L130" s="40"/>
      <c r="M130" s="275" t="s">
        <v>1</v>
      </c>
      <c r="N130" s="276" t="s">
        <v>40</v>
      </c>
      <c r="O130" s="277"/>
      <c r="P130" s="278">
        <f t="shared" si="1"/>
        <v>0</v>
      </c>
      <c r="Q130" s="278">
        <v>0</v>
      </c>
      <c r="R130" s="278">
        <f t="shared" si="2"/>
        <v>0</v>
      </c>
      <c r="S130" s="278">
        <v>0</v>
      </c>
      <c r="T130" s="279">
        <f t="shared" si="3"/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17" t="s">
        <v>2399</v>
      </c>
      <c r="AT130" s="217" t="s">
        <v>156</v>
      </c>
      <c r="AU130" s="217" t="s">
        <v>83</v>
      </c>
      <c r="AY130" s="18" t="s">
        <v>153</v>
      </c>
      <c r="BE130" s="218">
        <f t="shared" si="4"/>
        <v>250000</v>
      </c>
      <c r="BF130" s="218">
        <f t="shared" si="5"/>
        <v>0</v>
      </c>
      <c r="BG130" s="218">
        <f t="shared" si="6"/>
        <v>0</v>
      </c>
      <c r="BH130" s="218">
        <f t="shared" si="7"/>
        <v>0</v>
      </c>
      <c r="BI130" s="218">
        <f t="shared" si="8"/>
        <v>0</v>
      </c>
      <c r="BJ130" s="18" t="s">
        <v>83</v>
      </c>
      <c r="BK130" s="218">
        <f t="shared" si="9"/>
        <v>250000</v>
      </c>
      <c r="BL130" s="18" t="s">
        <v>2399</v>
      </c>
      <c r="BM130" s="217" t="s">
        <v>2434</v>
      </c>
    </row>
    <row r="131" spans="1:31" s="2" customFormat="1" ht="6.95" customHeight="1">
      <c r="A131" s="35"/>
      <c r="B131" s="55"/>
      <c r="C131" s="56"/>
      <c r="D131" s="56"/>
      <c r="E131" s="56"/>
      <c r="F131" s="56"/>
      <c r="G131" s="56"/>
      <c r="H131" s="56"/>
      <c r="I131" s="153"/>
      <c r="J131" s="56"/>
      <c r="K131" s="56"/>
      <c r="L131" s="40"/>
      <c r="M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</sheetData>
  <sheetProtection algorithmName="SHA-512" hashValue="J21hde7dMw9HUDrSx5tzvG6uo8iLeNbnZBNhlxbHmI/WlmMi7uLT6sVPQS10DpYoSqmP25mp+2LkOlJ3vDY5IA==" saltValue="GHqto1fCmDa+Np92CCNUVw==" spinCount="100000" sheet="1" objects="1" scenarios="1" formatColumns="0" formatRows="0" autoFilter="0"/>
  <autoFilter ref="C116:K130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DESKTOP-66LSVAL\uživatel</dc:creator>
  <cp:keywords/>
  <dc:description/>
  <cp:lastModifiedBy>Petr</cp:lastModifiedBy>
  <dcterms:created xsi:type="dcterms:W3CDTF">2020-09-26T12:43:24Z</dcterms:created>
  <dcterms:modified xsi:type="dcterms:W3CDTF">2020-10-05T06:46:04Z</dcterms:modified>
  <cp:category/>
  <cp:version/>
  <cp:contentType/>
  <cp:contentStatus/>
</cp:coreProperties>
</file>