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ROZPOCTYPC\rozpočty\akce 2017\EM_2017-14x_HZS Kylešovice\Nákladová část 15_9_2021\VV\"/>
    </mc:Choice>
  </mc:AlternateContent>
  <bookViews>
    <workbookView xWindow="0" yWindow="0" windowWidth="28800" windowHeight="12435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2.04 2.04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'2.04 2.04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'2.04 2.04 Pol'!$A$1:$X$82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5" i="1" l="1"/>
  <c r="I54" i="1"/>
  <c r="I52" i="1"/>
  <c r="I51" i="1"/>
  <c r="I50" i="1"/>
  <c r="I49" i="1"/>
  <c r="G33" i="12"/>
  <c r="G9" i="12" l="1"/>
  <c r="M9" i="12" s="1"/>
  <c r="I9" i="12"/>
  <c r="K9" i="12"/>
  <c r="O9" i="12"/>
  <c r="Q9" i="12"/>
  <c r="V9" i="12"/>
  <c r="G10" i="12"/>
  <c r="M10" i="12" s="1"/>
  <c r="I10" i="12"/>
  <c r="K10" i="12"/>
  <c r="O10" i="12"/>
  <c r="Q10" i="12"/>
  <c r="V10" i="12"/>
  <c r="G11" i="12"/>
  <c r="I11" i="12"/>
  <c r="K11" i="12"/>
  <c r="O11" i="12"/>
  <c r="Q11" i="12"/>
  <c r="V11" i="12"/>
  <c r="G12" i="12"/>
  <c r="I12" i="12"/>
  <c r="K12" i="12"/>
  <c r="M12" i="12"/>
  <c r="O12" i="12"/>
  <c r="Q12" i="12"/>
  <c r="V12" i="12"/>
  <c r="G14" i="12"/>
  <c r="M14" i="12" s="1"/>
  <c r="I14" i="12"/>
  <c r="K14" i="12"/>
  <c r="O14" i="12"/>
  <c r="Q14" i="12"/>
  <c r="V14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1" i="12"/>
  <c r="M21" i="12" s="1"/>
  <c r="I21" i="12"/>
  <c r="K21" i="12"/>
  <c r="O21" i="12"/>
  <c r="Q21" i="12"/>
  <c r="V21" i="12"/>
  <c r="G23" i="12"/>
  <c r="M23" i="12" s="1"/>
  <c r="I23" i="12"/>
  <c r="K23" i="12"/>
  <c r="O23" i="12"/>
  <c r="Q23" i="12"/>
  <c r="V23" i="12"/>
  <c r="G25" i="12"/>
  <c r="M25" i="12" s="1"/>
  <c r="I25" i="12"/>
  <c r="K25" i="12"/>
  <c r="O25" i="12"/>
  <c r="Q25" i="12"/>
  <c r="V25" i="12"/>
  <c r="G29" i="12"/>
  <c r="M29" i="12" s="1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4" i="12"/>
  <c r="M34" i="12" s="1"/>
  <c r="I34" i="12"/>
  <c r="K34" i="12"/>
  <c r="O34" i="12"/>
  <c r="Q34" i="12"/>
  <c r="V34" i="12"/>
  <c r="G36" i="12"/>
  <c r="I36" i="12"/>
  <c r="K36" i="12"/>
  <c r="M36" i="12"/>
  <c r="O36" i="12"/>
  <c r="Q36" i="12"/>
  <c r="V36" i="12"/>
  <c r="G38" i="12"/>
  <c r="M38" i="12" s="1"/>
  <c r="I38" i="12"/>
  <c r="K38" i="12"/>
  <c r="O38" i="12"/>
  <c r="Q38" i="12"/>
  <c r="V38" i="12"/>
  <c r="O40" i="12"/>
  <c r="G41" i="12"/>
  <c r="M41" i="12" s="1"/>
  <c r="I41" i="12"/>
  <c r="K41" i="12"/>
  <c r="O41" i="12"/>
  <c r="Q41" i="12"/>
  <c r="V41" i="12"/>
  <c r="G42" i="12"/>
  <c r="M42" i="12" s="1"/>
  <c r="I42" i="12"/>
  <c r="K42" i="12"/>
  <c r="K40" i="12" s="1"/>
  <c r="O42" i="12"/>
  <c r="Q42" i="12"/>
  <c r="V42" i="12"/>
  <c r="G44" i="12"/>
  <c r="G45" i="12"/>
  <c r="M45" i="12" s="1"/>
  <c r="I45" i="12"/>
  <c r="K45" i="12"/>
  <c r="O45" i="12"/>
  <c r="O44" i="12" s="1"/>
  <c r="Q45" i="12"/>
  <c r="V45" i="12"/>
  <c r="G46" i="12"/>
  <c r="M46" i="12" s="1"/>
  <c r="I46" i="12"/>
  <c r="K46" i="12"/>
  <c r="O46" i="12"/>
  <c r="Q46" i="12"/>
  <c r="Q44" i="12" s="1"/>
  <c r="V46" i="12"/>
  <c r="G47" i="12"/>
  <c r="I47" i="12"/>
  <c r="K47" i="12"/>
  <c r="M47" i="12"/>
  <c r="O47" i="12"/>
  <c r="Q47" i="12"/>
  <c r="V47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1" i="12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3" i="12"/>
  <c r="M63" i="12" s="1"/>
  <c r="I63" i="12"/>
  <c r="K63" i="12"/>
  <c r="O63" i="12"/>
  <c r="Q63" i="12"/>
  <c r="Q60" i="12" s="1"/>
  <c r="V63" i="12"/>
  <c r="G64" i="12"/>
  <c r="M64" i="12" s="1"/>
  <c r="I64" i="12"/>
  <c r="K64" i="12"/>
  <c r="O64" i="12"/>
  <c r="Q64" i="12"/>
  <c r="V64" i="12"/>
  <c r="G65" i="12"/>
  <c r="M65" i="12" s="1"/>
  <c r="I65" i="12"/>
  <c r="K65" i="12"/>
  <c r="O65" i="12"/>
  <c r="Q65" i="12"/>
  <c r="V65" i="12"/>
  <c r="M66" i="12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4" i="12"/>
  <c r="M74" i="12" s="1"/>
  <c r="M73" i="12" s="1"/>
  <c r="I74" i="12"/>
  <c r="I73" i="12" s="1"/>
  <c r="K74" i="12"/>
  <c r="K73" i="12" s="1"/>
  <c r="O74" i="12"/>
  <c r="O73" i="12" s="1"/>
  <c r="Q74" i="12"/>
  <c r="Q73" i="12" s="1"/>
  <c r="V74" i="12"/>
  <c r="V73" i="12" s="1"/>
  <c r="Q75" i="12"/>
  <c r="V75" i="12"/>
  <c r="G76" i="12"/>
  <c r="M76" i="12" s="1"/>
  <c r="I76" i="12"/>
  <c r="K76" i="12"/>
  <c r="K75" i="12" s="1"/>
  <c r="O76" i="12"/>
  <c r="Q76" i="12"/>
  <c r="V76" i="12"/>
  <c r="G78" i="12"/>
  <c r="I78" i="12"/>
  <c r="K78" i="12"/>
  <c r="O78" i="12"/>
  <c r="O75" i="12" s="1"/>
  <c r="Q78" i="12"/>
  <c r="V78" i="12"/>
  <c r="G79" i="12"/>
  <c r="M79" i="12" s="1"/>
  <c r="I79" i="12"/>
  <c r="I75" i="12" s="1"/>
  <c r="K79" i="12"/>
  <c r="O79" i="12"/>
  <c r="Q79" i="12"/>
  <c r="V79" i="12"/>
  <c r="F42" i="1"/>
  <c r="G42" i="1"/>
  <c r="H42" i="1"/>
  <c r="I42" i="1"/>
  <c r="J40" i="1" s="1"/>
  <c r="J41" i="1"/>
  <c r="G75" i="12" l="1"/>
  <c r="I53" i="1"/>
  <c r="I56" i="1" s="1"/>
  <c r="J50" i="1" s="1"/>
  <c r="G8" i="12"/>
  <c r="V60" i="12"/>
  <c r="O60" i="12"/>
  <c r="K60" i="12"/>
  <c r="I60" i="12"/>
  <c r="O49" i="12"/>
  <c r="V49" i="12"/>
  <c r="K49" i="12"/>
  <c r="Q49" i="12"/>
  <c r="I49" i="12"/>
  <c r="I44" i="12"/>
  <c r="V44" i="12"/>
  <c r="K44" i="12"/>
  <c r="M40" i="12"/>
  <c r="V40" i="12"/>
  <c r="Q40" i="12"/>
  <c r="I40" i="12"/>
  <c r="V8" i="12"/>
  <c r="I8" i="12"/>
  <c r="Q8" i="12"/>
  <c r="O8" i="12"/>
  <c r="K8" i="12"/>
  <c r="M49" i="12"/>
  <c r="M44" i="12"/>
  <c r="M75" i="12"/>
  <c r="G73" i="12"/>
  <c r="G49" i="12"/>
  <c r="M78" i="12"/>
  <c r="M61" i="12"/>
  <c r="M60" i="12" s="1"/>
  <c r="G40" i="12"/>
  <c r="M11" i="12"/>
  <c r="M8" i="12" s="1"/>
  <c r="J39" i="1"/>
  <c r="J42" i="1" s="1"/>
  <c r="J28" i="1"/>
  <c r="J26" i="1"/>
  <c r="G38" i="1"/>
  <c r="F38" i="1"/>
  <c r="J23" i="1"/>
  <c r="J24" i="1"/>
  <c r="J25" i="1"/>
  <c r="J27" i="1"/>
  <c r="E24" i="1"/>
  <c r="E26" i="1"/>
  <c r="J52" i="1" l="1"/>
  <c r="I16" i="1"/>
  <c r="I21" i="1"/>
  <c r="J49" i="1"/>
  <c r="J54" i="1"/>
  <c r="J55" i="1"/>
  <c r="J53" i="1"/>
  <c r="J56" i="1" s="1"/>
  <c r="J51" i="1"/>
  <c r="G29" i="1" l="1"/>
  <c r="G26" i="1"/>
  <c r="G25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Hewlett-Packard Company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<sst xmlns="http://schemas.openxmlformats.org/spreadsheetml/2006/main" count="552" uniqueCount="241">
  <si>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</si>
  <si>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</si>
  <si>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</si>
  <si>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</si>
  <si>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</si>
  <si>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</si>
  <si>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</si>
  <si>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</si>
  <si>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</si>
  <si>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</si>
  <si>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</si>
  <si>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</si>
  <si>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</si>
  <si>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</si>
  <si>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</si>
  <si>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</si>
  <si>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</si>
  <si>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</si>
  <si>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</si>
  <si>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</si>
  <si>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</si>
  <si>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</si>
  <si>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</si>
  <si>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</si>
  <si>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</si>
  <si>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</si>
  <si>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</si>
  <si>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</si>
  <si>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</si>
  <si>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</si>
  <si>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</si>
  <si>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</si>
  <si>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</si>
  <si>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</si>
  <si>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</si>
  <si>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</si>
  <si>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</si>
  <si>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</si>
  <si>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</si>
  <si>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</si>
  <si>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</si>
  <si>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</si>
  <si>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</si>
  <si>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2.04</t>
  </si>
  <si>
    <t>DPS</t>
  </si>
  <si>
    <t>Dešťová kanalizace</t>
  </si>
  <si>
    <t>Objekt:</t>
  </si>
  <si>
    <t>Rozpočet:</t>
  </si>
  <si>
    <t>2017/031</t>
  </si>
  <si>
    <t>NOVOSTAVBA HASIČ. ZBROJ, OPAVA KYLEŠ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</si>
  <si>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</si>
  <si>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</si>
  <si>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</si>
  <si>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</si>
  <si>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</si>
  <si>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</si>
  <si>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</si>
  <si>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</si>
  <si>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</si>
  <si>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45</t>
  </si>
  <si>
    <t>Podkladní a vedlejší konstrukce</t>
  </si>
  <si>
    <t>87</t>
  </si>
  <si>
    <t>Potrubí z trub z plastických hmot</t>
  </si>
  <si>
    <t>89</t>
  </si>
  <si>
    <t>Ostatní konstrukce na trubním vedení</t>
  </si>
  <si>
    <t>99</t>
  </si>
  <si>
    <t>Staveništní přesun hmot</t>
  </si>
  <si>
    <t>711</t>
  </si>
  <si>
    <t>Izolace proti vodě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</si>
  <si>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</si>
  <si>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</si>
  <si>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</si>
  <si>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</si>
  <si>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</si>
  <si>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</si>
  <si>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</si>
  <si>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</si>
  <si>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</si>
  <si>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</si>
  <si>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</si>
  <si>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</si>
  <si>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</si>
  <si>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</si>
  <si>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</si>
  <si>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</si>
  <si>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</si>
  <si>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</si>
  <si>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</si>
  <si>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</si>
  <si>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</si>
  <si>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</si>
  <si>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</si>
  <si>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</si>
  <si>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</si>
  <si>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</si>
  <si>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</si>
  <si>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</si>
  <si>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</si>
  <si>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115101221R00</t>
  </si>
  <si>
    <t>Čerpání vody na výšku 10 - 25 m, přítok do 500 l</t>
  </si>
  <si>
    <t>hod</t>
  </si>
  <si>
    <t>Vlastní</t>
  </si>
  <si>
    <t>Indiv</t>
  </si>
  <si>
    <t>Práce</t>
  </si>
  <si>
    <t>POL1_1</t>
  </si>
  <si>
    <t>115101301</t>
  </si>
  <si>
    <t>Pohotovost čerp.soupravy, výška 10 m, přítok 500 l</t>
  </si>
  <si>
    <t>den</t>
  </si>
  <si>
    <t>RTS 19/ II</t>
  </si>
  <si>
    <t>121101101</t>
  </si>
  <si>
    <t>Sejmutí ornice s přemístěním do 50 m</t>
  </si>
  <si>
    <t>m3</t>
  </si>
  <si>
    <t>125203211</t>
  </si>
  <si>
    <t>Hloubení melioračních kanálů 70 / 140 cm v hor. 3</t>
  </si>
  <si>
    <t>100*0,4</t>
  </si>
  <si>
    <t>VV</t>
  </si>
  <si>
    <t>132201202</t>
  </si>
  <si>
    <t>Hloubení rýh šířky do 200 cm v hor.3 do 1000 m3</t>
  </si>
  <si>
    <t>RTS 12/ II</t>
  </si>
  <si>
    <t>RTS 11/ I</t>
  </si>
  <si>
    <t>132201209</t>
  </si>
  <si>
    <t>Příplatek za lepivost - hloubení rýh 200cm v hor.3</t>
  </si>
  <si>
    <t>RTS 13/ I</t>
  </si>
  <si>
    <t>161101101</t>
  </si>
  <si>
    <t>Svislé přemístění výkopku z hor.1-4 do 2,5 m</t>
  </si>
  <si>
    <t>POL1_0</t>
  </si>
  <si>
    <t>162701105</t>
  </si>
  <si>
    <t>Vodorovné přemístění výkopku z hor.1-4 do 10000 m</t>
  </si>
  <si>
    <t>28+33,13+40</t>
  </si>
  <si>
    <t>174101101</t>
  </si>
  <si>
    <t>Zásyp jam, rýh, šachet se zhutněním</t>
  </si>
  <si>
    <t>175101101</t>
  </si>
  <si>
    <t>Obsyp potrubí bez prohození sypaniny</t>
  </si>
  <si>
    <t>vsak. systém : 10*2*0,6*3+5*4*0,6</t>
  </si>
  <si>
    <t>drén : 0,6*15*0,4</t>
  </si>
  <si>
    <t>175101109</t>
  </si>
  <si>
    <t>Příplatek za prohození sypaniny pro obsyp potrubí</t>
  </si>
  <si>
    <t>180402111</t>
  </si>
  <si>
    <t>Založení trávníku parkového výsevem v rovině</t>
  </si>
  <si>
    <t>m2</t>
  </si>
  <si>
    <t>181301101</t>
  </si>
  <si>
    <t>Rozprostření ornice, rovina, tl. do 10 cm do 500m2</t>
  </si>
  <si>
    <t>998546</t>
  </si>
  <si>
    <t>Poplatek za skládku</t>
  </si>
  <si>
    <t>t</t>
  </si>
  <si>
    <t>101,13*1,8</t>
  </si>
  <si>
    <t>0057246</t>
  </si>
  <si>
    <t>Směs travní standard balení</t>
  </si>
  <si>
    <t>kg</t>
  </si>
  <si>
    <t>SPCM</t>
  </si>
  <si>
    <t>Specifikace</t>
  </si>
  <si>
    <t>POL3_1</t>
  </si>
  <si>
    <t>5833731</t>
  </si>
  <si>
    <t>Štěrkopísek frakce 16-32 tř.B</t>
  </si>
  <si>
    <t>T</t>
  </si>
  <si>
    <t>33,13*2</t>
  </si>
  <si>
    <t>5834420</t>
  </si>
  <si>
    <t>Štěrkodrtě frakce 0-125 B</t>
  </si>
  <si>
    <t>50*0,8*0,7*2</t>
  </si>
  <si>
    <t>462512270</t>
  </si>
  <si>
    <t>Zához z kamene s proštěrk. z terénu do 200 kg</t>
  </si>
  <si>
    <t>463211121</t>
  </si>
  <si>
    <t>Rovnanina z lomového kamene s vyplněním spár</t>
  </si>
  <si>
    <t>451313541</t>
  </si>
  <si>
    <t>Podklad betonový pod dlažbu tl. od 200 do 250 mm</t>
  </si>
  <si>
    <t>451504111</t>
  </si>
  <si>
    <t>Zřízení lože z kameniva pod dlažbu tl. do 100 mm</t>
  </si>
  <si>
    <t>451595111</t>
  </si>
  <si>
    <t>Lože pod potrubí z prohozeného výkopku</t>
  </si>
  <si>
    <t>871318111</t>
  </si>
  <si>
    <t>Kladení drenážního potrubí z plastických hmot</t>
  </si>
  <si>
    <t>m</t>
  </si>
  <si>
    <t>871353121</t>
  </si>
  <si>
    <t>Montáž trub z plastu, gumový kroužek, DN 200</t>
  </si>
  <si>
    <t>877353121</t>
  </si>
  <si>
    <t>Montáž tvarovek odboč. plast. gum. kroužek DN 200</t>
  </si>
  <si>
    <t>kus</t>
  </si>
  <si>
    <t>877353122</t>
  </si>
  <si>
    <t>Montáž přesuvek z plastu, gumový kroužek, DN 200</t>
  </si>
  <si>
    <t>28611260.</t>
  </si>
  <si>
    <t>Trubka drenážní PP dn 200, odolná tlak. čištění</t>
  </si>
  <si>
    <t>28611265.</t>
  </si>
  <si>
    <t>Trubka kanalizační PPSN 10  DN 200 x 6000</t>
  </si>
  <si>
    <t>28614653.</t>
  </si>
  <si>
    <t>Koleno 45  DN 200</t>
  </si>
  <si>
    <t>28614700.</t>
  </si>
  <si>
    <t>Redukce PP SN 10  200/150</t>
  </si>
  <si>
    <t>28614708.</t>
  </si>
  <si>
    <t>Přesuvka  PP SN 10  DN 200</t>
  </si>
  <si>
    <t>28651859.</t>
  </si>
  <si>
    <t>Přechod  DN 200</t>
  </si>
  <si>
    <t>892571111</t>
  </si>
  <si>
    <t>Zkouška těsnosti kanalizace DN 150 - 200</t>
  </si>
  <si>
    <t>892575111R00</t>
  </si>
  <si>
    <t>Zabezpečení konců a zkouška vzduch. kan. DN do 200</t>
  </si>
  <si>
    <t>sada</t>
  </si>
  <si>
    <t>894431111</t>
  </si>
  <si>
    <t>Osazení plastové šachty z dílů prům.1000 mm,</t>
  </si>
  <si>
    <t>894432112</t>
  </si>
  <si>
    <t>Osazení plastové šachty revizní prům.425 mm,</t>
  </si>
  <si>
    <t>89451</t>
  </si>
  <si>
    <t>Šachta plast dn 500/1300 vsak. systému, poklop</t>
  </si>
  <si>
    <t>ks</t>
  </si>
  <si>
    <t>kpl</t>
  </si>
  <si>
    <t>895124</t>
  </si>
  <si>
    <t>Regulační prvek DN 200 montáž a dodávka</t>
  </si>
  <si>
    <t>soubor</t>
  </si>
  <si>
    <t>899101111</t>
  </si>
  <si>
    <t>Osazení poklopu s rámem do 50 kg</t>
  </si>
  <si>
    <t>28697081.</t>
  </si>
  <si>
    <t>Poklop teleskopický DN 425 D 400 G + klip</t>
  </si>
  <si>
    <t>RTS 16/ I</t>
  </si>
  <si>
    <t>28697140</t>
  </si>
  <si>
    <t>Roura šachtová korugovaná  bez hrdla 425/2000 mm</t>
  </si>
  <si>
    <t>28697147</t>
  </si>
  <si>
    <t>Těsnění šachtové roury a teleskopu 425 mm</t>
  </si>
  <si>
    <t>28697167</t>
  </si>
  <si>
    <t>Dno šachtové výkyvné  425/200</t>
  </si>
  <si>
    <t>998276101</t>
  </si>
  <si>
    <t>Přesun hmot pro trubní vedení plastová,otevř.výkop</t>
  </si>
  <si>
    <t>289971211</t>
  </si>
  <si>
    <t>Zřízení vrstvy z geotextilie sklon do 1:5 š.do 3 m</t>
  </si>
  <si>
    <t>2*10*2*3+0,6*10*2*3+0,6*2*2*3+5*4*2+0,6*5*2+0,6*4*2</t>
  </si>
  <si>
    <t>998711101</t>
  </si>
  <si>
    <t>Přesun hmot pro izolace proti vodě, výšky do 6 m</t>
  </si>
  <si>
    <t>POL1_1001</t>
  </si>
  <si>
    <t>69366020</t>
  </si>
  <si>
    <t>Textilie netkaná  pestrý šíře 200 cm,300g/m2</t>
  </si>
  <si>
    <t>214*1,2</t>
  </si>
  <si>
    <t>END</t>
  </si>
  <si>
    <t xml:space="preserve">vsak. systém : </t>
  </si>
  <si>
    <t xml:space="preserve">výkop dren : </t>
  </si>
  <si>
    <t>výkop kanal.potr. : 0,8*1*90</t>
  </si>
  <si>
    <t>72.00</t>
  </si>
  <si>
    <t>161*0,65</t>
  </si>
  <si>
    <t>162,2-81,36-7,44</t>
  </si>
  <si>
    <t>potrubí : 0,8*0,4*90</t>
  </si>
  <si>
    <t>694*0,03</t>
  </si>
  <si>
    <t>potrubí : 0,8*0,1*90</t>
  </si>
  <si>
    <t>7*0,25</t>
  </si>
  <si>
    <t>Dešťová kanalizace (parc. č. 655/12)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</si>
</sst>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79" t="s">
        <v>41</v>
      </c>
      <c r="B2" s="179"/>
      <c r="C2" s="179"/>
      <c r="D2" s="179"/>
      <c r="E2" s="179"/>
      <c r="F2" s="179"/>
      <c r="G2" s="17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9"/>
  <sheetViews>
    <sheetView showGridLines="0" topLeftCell="B7" zoomScaleNormal="100" zoomScaleSheetLayoutView="75" workbookViewId="0">
      <selection activeCell="G29" sqref="G29:I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15" t="s">
        <v>4</v>
      </c>
      <c r="C1" s="216"/>
      <c r="D1" s="216"/>
      <c r="E1" s="216"/>
      <c r="F1" s="216"/>
      <c r="G1" s="216"/>
      <c r="H1" s="216"/>
      <c r="I1" s="216"/>
      <c r="J1" s="217"/>
    </row>
    <row r="2" spans="1:15" ht="36" customHeight="1" x14ac:dyDescent="0.2">
      <c r="A2" s="2"/>
      <c r="B2" s="77" t="s">
        <v>24</v>
      </c>
      <c r="C2" s="78"/>
      <c r="D2" s="79" t="s">
        <v>48</v>
      </c>
      <c r="E2" s="221" t="s">
        <v>49</v>
      </c>
      <c r="F2" s="222"/>
      <c r="G2" s="222"/>
      <c r="H2" s="222"/>
      <c r="I2" s="222"/>
      <c r="J2" s="223"/>
      <c r="O2" s="1"/>
    </row>
    <row r="3" spans="1:15" ht="27" customHeight="1" x14ac:dyDescent="0.2">
      <c r="A3" s="2"/>
      <c r="B3" s="80" t="s">
        <v>46</v>
      </c>
      <c r="C3" s="78"/>
      <c r="D3" s="81" t="s">
        <v>43</v>
      </c>
      <c r="E3" s="224" t="s">
        <v>240</v>
      </c>
      <c r="F3" s="225"/>
      <c r="G3" s="225"/>
      <c r="H3" s="225"/>
      <c r="I3" s="225"/>
      <c r="J3" s="226"/>
    </row>
    <row r="4" spans="1:15" ht="23.25" customHeight="1" x14ac:dyDescent="0.2">
      <c r="A4" s="76">
        <v>437</v>
      </c>
      <c r="B4" s="82" t="s">
        <v>47</v>
      </c>
      <c r="C4" s="83"/>
      <c r="D4" s="84" t="s">
        <v>43</v>
      </c>
      <c r="E4" s="204" t="s">
        <v>44</v>
      </c>
      <c r="F4" s="205"/>
      <c r="G4" s="205"/>
      <c r="H4" s="205"/>
      <c r="I4" s="205"/>
      <c r="J4" s="206"/>
    </row>
    <row r="5" spans="1:15" ht="24" customHeight="1" x14ac:dyDescent="0.2">
      <c r="A5" s="2"/>
      <c r="B5" s="31" t="s">
        <v>23</v>
      </c>
      <c r="D5" s="209"/>
      <c r="E5" s="210"/>
      <c r="F5" s="210"/>
      <c r="G5" s="210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11"/>
      <c r="E6" s="212"/>
      <c r="F6" s="212"/>
      <c r="G6" s="212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13"/>
      <c r="F7" s="214"/>
      <c r="G7" s="214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28"/>
      <c r="E11" s="228"/>
      <c r="F11" s="228"/>
      <c r="G11" s="228"/>
      <c r="H11" s="18" t="s">
        <v>42</v>
      </c>
      <c r="I11" s="22"/>
      <c r="J11" s="8"/>
    </row>
    <row r="12" spans="1:15" ht="15.75" customHeight="1" x14ac:dyDescent="0.2">
      <c r="A12" s="2"/>
      <c r="B12" s="28"/>
      <c r="C12" s="55"/>
      <c r="D12" s="203"/>
      <c r="E12" s="203"/>
      <c r="F12" s="203"/>
      <c r="G12" s="203"/>
      <c r="H12" s="18" t="s">
        <v>36</v>
      </c>
      <c r="I12" s="22"/>
      <c r="J12" s="8"/>
    </row>
    <row r="13" spans="1:15" ht="15.75" customHeight="1" x14ac:dyDescent="0.2">
      <c r="A13" s="2"/>
      <c r="B13" s="29"/>
      <c r="C13" s="56"/>
      <c r="D13" s="53"/>
      <c r="E13" s="207"/>
      <c r="F13" s="208"/>
      <c r="G13" s="208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27"/>
      <c r="F15" s="227"/>
      <c r="G15" s="229"/>
      <c r="H15" s="229"/>
      <c r="I15" s="229" t="s">
        <v>31</v>
      </c>
      <c r="J15" s="230"/>
    </row>
    <row r="16" spans="1:15" ht="23.25" customHeight="1" x14ac:dyDescent="0.2">
      <c r="A16" s="137" t="s">
        <v>26</v>
      </c>
      <c r="B16" s="38" t="s">
        <v>26</v>
      </c>
      <c r="C16" s="62"/>
      <c r="D16" s="63"/>
      <c r="E16" s="192"/>
      <c r="F16" s="193"/>
      <c r="G16" s="192"/>
      <c r="H16" s="193"/>
      <c r="I16" s="192">
        <f>I56</f>
        <v>0</v>
      </c>
      <c r="J16" s="194"/>
    </row>
    <row r="17" spans="1:10" ht="23.25" customHeight="1" x14ac:dyDescent="0.2">
      <c r="A17" s="137" t="s">
        <v>27</v>
      </c>
      <c r="B17" s="38" t="s">
        <v>27</v>
      </c>
      <c r="C17" s="62"/>
      <c r="D17" s="63"/>
      <c r="E17" s="192"/>
      <c r="F17" s="193"/>
      <c r="G17" s="192"/>
      <c r="H17" s="193"/>
      <c r="I17" s="192">
        <v>0</v>
      </c>
      <c r="J17" s="194"/>
    </row>
    <row r="18" spans="1:10" ht="23.25" customHeight="1" x14ac:dyDescent="0.2">
      <c r="A18" s="137" t="s">
        <v>28</v>
      </c>
      <c r="B18" s="38" t="s">
        <v>28</v>
      </c>
      <c r="C18" s="62"/>
      <c r="D18" s="63"/>
      <c r="E18" s="192"/>
      <c r="F18" s="193"/>
      <c r="G18" s="192"/>
      <c r="H18" s="193"/>
      <c r="I18" s="192">
        <v>0</v>
      </c>
      <c r="J18" s="194"/>
    </row>
    <row r="19" spans="1:10" ht="23.25" customHeight="1" x14ac:dyDescent="0.2">
      <c r="A19" s="137" t="s">
        <v>69</v>
      </c>
      <c r="B19" s="38" t="s">
        <v>29</v>
      </c>
      <c r="C19" s="62"/>
      <c r="D19" s="63"/>
      <c r="E19" s="192"/>
      <c r="F19" s="193"/>
      <c r="G19" s="192"/>
      <c r="H19" s="193"/>
      <c r="I19" s="192">
        <v>0</v>
      </c>
      <c r="J19" s="194"/>
    </row>
    <row r="20" spans="1:10" ht="23.25" customHeight="1" x14ac:dyDescent="0.2">
      <c r="A20" s="137" t="s">
        <v>70</v>
      </c>
      <c r="B20" s="38" t="s">
        <v>30</v>
      </c>
      <c r="C20" s="62"/>
      <c r="D20" s="63"/>
      <c r="E20" s="192"/>
      <c r="F20" s="193"/>
      <c r="G20" s="192"/>
      <c r="H20" s="193"/>
      <c r="I20" s="192">
        <v>0</v>
      </c>
      <c r="J20" s="194"/>
    </row>
    <row r="21" spans="1:10" ht="23.25" customHeight="1" x14ac:dyDescent="0.2">
      <c r="A21" s="2"/>
      <c r="B21" s="48" t="s">
        <v>31</v>
      </c>
      <c r="C21" s="64"/>
      <c r="D21" s="65"/>
      <c r="E21" s="195"/>
      <c r="F21" s="231"/>
      <c r="G21" s="195"/>
      <c r="H21" s="231"/>
      <c r="I21" s="195">
        <f>I56</f>
        <v>0</v>
      </c>
      <c r="J21" s="196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190">
        <v>0</v>
      </c>
      <c r="H23" s="191"/>
      <c r="I23" s="191"/>
      <c r="J23" s="40" t="str">
        <f t="shared" ref="J23:J28" si="0">Mena</f>
        <v>CZK</v>
      </c>
    </row>
    <row r="24" spans="1:10" ht="23.25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188">
        <v>0</v>
      </c>
      <c r="H24" s="189"/>
      <c r="I24" s="189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190">
        <f>I21</f>
        <v>0</v>
      </c>
      <c r="H25" s="191"/>
      <c r="I25" s="191"/>
      <c r="J25" s="40" t="str">
        <f t="shared" si="0"/>
        <v>CZK</v>
      </c>
    </row>
    <row r="26" spans="1:10" ht="23.25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218">
        <f>PRODUCT(I21/100*21)</f>
        <v>0</v>
      </c>
      <c r="H26" s="219"/>
      <c r="I26" s="219"/>
      <c r="J26" s="37" t="str">
        <f t="shared" si="0"/>
        <v>CZK</v>
      </c>
    </row>
    <row r="27" spans="1:10" ht="23.25" customHeight="1" thickBot="1" x14ac:dyDescent="0.25">
      <c r="A27" s="2"/>
      <c r="B27" s="31" t="s">
        <v>5</v>
      </c>
      <c r="C27" s="70"/>
      <c r="D27" s="71"/>
      <c r="E27" s="70"/>
      <c r="F27" s="16"/>
      <c r="G27" s="220">
        <v>0</v>
      </c>
      <c r="H27" s="220"/>
      <c r="I27" s="220"/>
      <c r="J27" s="41" t="str">
        <f t="shared" si="0"/>
        <v>CZK</v>
      </c>
    </row>
    <row r="28" spans="1:10" ht="27.75" hidden="1" customHeight="1" thickBot="1" x14ac:dyDescent="0.25">
      <c r="A28" s="2"/>
      <c r="B28" s="111" t="s">
        <v>25</v>
      </c>
      <c r="C28" s="112"/>
      <c r="D28" s="112"/>
      <c r="E28" s="113"/>
      <c r="F28" s="114"/>
      <c r="G28" s="197">
        <v>565905.07999999996</v>
      </c>
      <c r="H28" s="198"/>
      <c r="I28" s="198"/>
      <c r="J28" s="115" t="str">
        <f t="shared" si="0"/>
        <v>CZK</v>
      </c>
    </row>
    <row r="29" spans="1:10" ht="27.75" customHeight="1" thickBot="1" x14ac:dyDescent="0.25">
      <c r="A29" s="2"/>
      <c r="B29" s="111" t="s">
        <v>37</v>
      </c>
      <c r="C29" s="116"/>
      <c r="D29" s="116"/>
      <c r="E29" s="116"/>
      <c r="F29" s="117"/>
      <c r="G29" s="197">
        <f>PRODUCT(I21*1.21)</f>
        <v>0</v>
      </c>
      <c r="H29" s="197"/>
      <c r="I29" s="197"/>
      <c r="J29" s="118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99"/>
      <c r="E34" s="200"/>
      <c r="G34" s="201"/>
      <c r="H34" s="202"/>
      <c r="I34" s="202"/>
      <c r="J34" s="25"/>
    </row>
    <row r="35" spans="1:10" ht="12.75" customHeight="1" x14ac:dyDescent="0.2">
      <c r="A35" s="2"/>
      <c r="B35" s="2"/>
      <c r="D35" s="187" t="s">
        <v>2</v>
      </c>
      <c r="E35" s="18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8" t="s">
        <v>17</v>
      </c>
      <c r="C37" s="89"/>
      <c r="D37" s="89"/>
      <c r="E37" s="89"/>
      <c r="F37" s="90"/>
      <c r="G37" s="90"/>
      <c r="H37" s="90"/>
      <c r="I37" s="90"/>
      <c r="J37" s="91"/>
    </row>
    <row r="38" spans="1:10" ht="25.5" hidden="1" customHeight="1" x14ac:dyDescent="0.2">
      <c r="A38" s="87" t="s">
        <v>39</v>
      </c>
      <c r="B38" s="92" t="s">
        <v>18</v>
      </c>
      <c r="C38" s="93" t="s">
        <v>6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19</v>
      </c>
      <c r="I38" s="95" t="s">
        <v>1</v>
      </c>
      <c r="J38" s="96" t="s">
        <v>0</v>
      </c>
    </row>
    <row r="39" spans="1:10" ht="25.5" hidden="1" customHeight="1" x14ac:dyDescent="0.2">
      <c r="A39" s="87">
        <v>1</v>
      </c>
      <c r="B39" s="97" t="s">
        <v>50</v>
      </c>
      <c r="C39" s="182"/>
      <c r="D39" s="182"/>
      <c r="E39" s="182"/>
      <c r="F39" s="98">
        <v>0</v>
      </c>
      <c r="G39" s="99">
        <v>565905.07999999996</v>
      </c>
      <c r="H39" s="100">
        <v>118840.07</v>
      </c>
      <c r="I39" s="100">
        <v>684745.15</v>
      </c>
      <c r="J39" s="101">
        <f>IF(CenaCelkemVypocet=0,"",I39/CenaCelkemVypocet*100)</f>
        <v>100</v>
      </c>
    </row>
    <row r="40" spans="1:10" ht="25.5" hidden="1" customHeight="1" x14ac:dyDescent="0.2">
      <c r="A40" s="87">
        <v>2</v>
      </c>
      <c r="B40" s="102" t="s">
        <v>43</v>
      </c>
      <c r="C40" s="183" t="s">
        <v>45</v>
      </c>
      <c r="D40" s="183"/>
      <c r="E40" s="183"/>
      <c r="F40" s="103">
        <v>0</v>
      </c>
      <c r="G40" s="104">
        <v>565905.07999999996</v>
      </c>
      <c r="H40" s="104">
        <v>118840.07</v>
      </c>
      <c r="I40" s="104">
        <v>684745.15</v>
      </c>
      <c r="J40" s="105">
        <f>IF(CenaCelkemVypocet=0,"",I40/CenaCelkemVypocet*100)</f>
        <v>100</v>
      </c>
    </row>
    <row r="41" spans="1:10" ht="25.5" hidden="1" customHeight="1" x14ac:dyDescent="0.2">
      <c r="A41" s="87">
        <v>3</v>
      </c>
      <c r="B41" s="106" t="s">
        <v>43</v>
      </c>
      <c r="C41" s="182" t="s">
        <v>44</v>
      </c>
      <c r="D41" s="182"/>
      <c r="E41" s="182"/>
      <c r="F41" s="107">
        <v>0</v>
      </c>
      <c r="G41" s="100">
        <v>565905.07999999996</v>
      </c>
      <c r="H41" s="100">
        <v>118840.07</v>
      </c>
      <c r="I41" s="100">
        <v>684745.15</v>
      </c>
      <c r="J41" s="101">
        <f>IF(CenaCelkemVypocet=0,"",I41/CenaCelkemVypocet*100)</f>
        <v>100</v>
      </c>
    </row>
    <row r="42" spans="1:10" ht="25.5" hidden="1" customHeight="1" x14ac:dyDescent="0.2">
      <c r="A42" s="87"/>
      <c r="B42" s="184" t="s">
        <v>51</v>
      </c>
      <c r="C42" s="185"/>
      <c r="D42" s="185"/>
      <c r="E42" s="186"/>
      <c r="F42" s="108">
        <f>SUMIF(A39:A41,"=1",F39:F41)</f>
        <v>0</v>
      </c>
      <c r="G42" s="109">
        <f>SUMIF(A39:A41,"=1",G39:G41)</f>
        <v>565905.07999999996</v>
      </c>
      <c r="H42" s="109">
        <f>SUMIF(A39:A41,"=1",H39:H41)</f>
        <v>118840.07</v>
      </c>
      <c r="I42" s="109">
        <f>SUMIF(A39:A41,"=1",I39:I41)</f>
        <v>684745.15</v>
      </c>
      <c r="J42" s="110">
        <f>SUMIF(A39:A41,"=1",J39:J41)</f>
        <v>100</v>
      </c>
    </row>
    <row r="46" spans="1:10" ht="15.75" x14ac:dyDescent="0.25">
      <c r="B46" s="119" t="s">
        <v>53</v>
      </c>
    </row>
    <row r="48" spans="1:10" ht="25.5" customHeight="1" x14ac:dyDescent="0.2">
      <c r="A48" s="121"/>
      <c r="B48" s="124" t="s">
        <v>18</v>
      </c>
      <c r="C48" s="124" t="s">
        <v>6</v>
      </c>
      <c r="D48" s="125"/>
      <c r="E48" s="125"/>
      <c r="F48" s="126" t="s">
        <v>54</v>
      </c>
      <c r="G48" s="126"/>
      <c r="H48" s="126"/>
      <c r="I48" s="126" t="s">
        <v>31</v>
      </c>
      <c r="J48" s="126" t="s">
        <v>0</v>
      </c>
    </row>
    <row r="49" spans="1:10" ht="36.75" customHeight="1" x14ac:dyDescent="0.2">
      <c r="A49" s="122"/>
      <c r="B49" s="127" t="s">
        <v>55</v>
      </c>
      <c r="C49" s="180" t="s">
        <v>56</v>
      </c>
      <c r="D49" s="181"/>
      <c r="E49" s="181"/>
      <c r="F49" s="135" t="s">
        <v>26</v>
      </c>
      <c r="G49" s="128"/>
      <c r="H49" s="128"/>
      <c r="I49" s="128">
        <f>'2.04 2.04 Pol'!G8</f>
        <v>0</v>
      </c>
      <c r="J49" s="133" t="str">
        <f>IF(I56=0,"",I49/I56*100)</f>
        <v/>
      </c>
    </row>
    <row r="50" spans="1:10" ht="36.75" customHeight="1" x14ac:dyDescent="0.2">
      <c r="A50" s="122"/>
      <c r="B50" s="127" t="s">
        <v>57</v>
      </c>
      <c r="C50" s="180" t="s">
        <v>58</v>
      </c>
      <c r="D50" s="181"/>
      <c r="E50" s="181"/>
      <c r="F50" s="135" t="s">
        <v>26</v>
      </c>
      <c r="G50" s="128"/>
      <c r="H50" s="128"/>
      <c r="I50" s="128">
        <f>'2.04 2.04 Pol'!G40</f>
        <v>0</v>
      </c>
      <c r="J50" s="133" t="str">
        <f>IF(I56=0,"",I50/I56*100)</f>
        <v/>
      </c>
    </row>
    <row r="51" spans="1:10" ht="36.75" customHeight="1" x14ac:dyDescent="0.2">
      <c r="A51" s="122"/>
      <c r="B51" s="127" t="s">
        <v>59</v>
      </c>
      <c r="C51" s="180" t="s">
        <v>60</v>
      </c>
      <c r="D51" s="181"/>
      <c r="E51" s="181"/>
      <c r="F51" s="135" t="s">
        <v>26</v>
      </c>
      <c r="G51" s="128"/>
      <c r="H51" s="128"/>
      <c r="I51" s="128">
        <f>'2.04 2.04 Pol'!G44</f>
        <v>0</v>
      </c>
      <c r="J51" s="133" t="str">
        <f>IF(I56=0,"",I51/I56*100)</f>
        <v/>
      </c>
    </row>
    <row r="52" spans="1:10" ht="36.75" customHeight="1" x14ac:dyDescent="0.2">
      <c r="A52" s="122"/>
      <c r="B52" s="127" t="s">
        <v>61</v>
      </c>
      <c r="C52" s="180" t="s">
        <v>62</v>
      </c>
      <c r="D52" s="181"/>
      <c r="E52" s="181"/>
      <c r="F52" s="135" t="s">
        <v>26</v>
      </c>
      <c r="G52" s="128"/>
      <c r="H52" s="128"/>
      <c r="I52" s="128">
        <f>'2.04 2.04 Pol'!G49</f>
        <v>0</v>
      </c>
      <c r="J52" s="133" t="str">
        <f>IF(I56=0,"",I52/I56*100)</f>
        <v/>
      </c>
    </row>
    <row r="53" spans="1:10" ht="36.75" customHeight="1" x14ac:dyDescent="0.2">
      <c r="A53" s="122"/>
      <c r="B53" s="127" t="s">
        <v>63</v>
      </c>
      <c r="C53" s="180" t="s">
        <v>64</v>
      </c>
      <c r="D53" s="181"/>
      <c r="E53" s="181"/>
      <c r="F53" s="135" t="s">
        <v>26</v>
      </c>
      <c r="G53" s="128"/>
      <c r="H53" s="128"/>
      <c r="I53" s="128">
        <f>'2.04 2.04 Pol'!G60</f>
        <v>0</v>
      </c>
      <c r="J53" s="133" t="str">
        <f>IF(I56=0,"",I53/I56*100)</f>
        <v/>
      </c>
    </row>
    <row r="54" spans="1:10" ht="36.75" customHeight="1" x14ac:dyDescent="0.2">
      <c r="A54" s="122"/>
      <c r="B54" s="127" t="s">
        <v>65</v>
      </c>
      <c r="C54" s="180" t="s">
        <v>66</v>
      </c>
      <c r="D54" s="181"/>
      <c r="E54" s="181"/>
      <c r="F54" s="135" t="s">
        <v>26</v>
      </c>
      <c r="G54" s="128"/>
      <c r="H54" s="128"/>
      <c r="I54" s="128">
        <f>'2.04 2.04 Pol'!G73</f>
        <v>0</v>
      </c>
      <c r="J54" s="133" t="str">
        <f>IF(I56=0,"",I54/I56*100)</f>
        <v/>
      </c>
    </row>
    <row r="55" spans="1:10" ht="36.75" customHeight="1" x14ac:dyDescent="0.2">
      <c r="A55" s="122"/>
      <c r="B55" s="127" t="s">
        <v>67</v>
      </c>
      <c r="C55" s="180" t="s">
        <v>68</v>
      </c>
      <c r="D55" s="181"/>
      <c r="E55" s="181"/>
      <c r="F55" s="135" t="s">
        <v>27</v>
      </c>
      <c r="G55" s="128"/>
      <c r="H55" s="128"/>
      <c r="I55" s="128">
        <f>'2.04 2.04 Pol'!M75</f>
        <v>0</v>
      </c>
      <c r="J55" s="133" t="str">
        <f>IF(I56=0,"",I55/I56*100)</f>
        <v/>
      </c>
    </row>
    <row r="56" spans="1:10" ht="25.5" customHeight="1" x14ac:dyDescent="0.2">
      <c r="A56" s="123"/>
      <c r="B56" s="129" t="s">
        <v>1</v>
      </c>
      <c r="C56" s="130"/>
      <c r="D56" s="131"/>
      <c r="E56" s="131"/>
      <c r="F56" s="136"/>
      <c r="G56" s="132"/>
      <c r="H56" s="132"/>
      <c r="I56" s="132">
        <f>SUM(I49:I55)</f>
        <v>0</v>
      </c>
      <c r="J56" s="134">
        <f>SUM(J49:J55)</f>
        <v>0</v>
      </c>
    </row>
    <row r="57" spans="1:10" x14ac:dyDescent="0.2">
      <c r="F57" s="85"/>
      <c r="G57" s="85"/>
      <c r="H57" s="85"/>
      <c r="I57" s="85"/>
      <c r="J57" s="86"/>
    </row>
    <row r="58" spans="1:10" x14ac:dyDescent="0.2">
      <c r="F58" s="85"/>
      <c r="G58" s="85"/>
      <c r="H58" s="85"/>
      <c r="I58" s="85"/>
      <c r="J58" s="86"/>
    </row>
    <row r="59" spans="1:10" x14ac:dyDescent="0.2">
      <c r="F59" s="85"/>
      <c r="G59" s="85"/>
      <c r="H59" s="85"/>
      <c r="I59" s="85"/>
      <c r="J59" s="8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5:E55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2" t="s">
        <v>7</v>
      </c>
      <c r="B1" s="232"/>
      <c r="C1" s="233"/>
      <c r="D1" s="232"/>
      <c r="E1" s="232"/>
      <c r="F1" s="232"/>
      <c r="G1" s="232"/>
    </row>
    <row r="2" spans="1:7" ht="24.95" customHeight="1" x14ac:dyDescent="0.2">
      <c r="A2" s="50" t="s">
        <v>8</v>
      </c>
      <c r="B2" s="49"/>
      <c r="C2" s="234"/>
      <c r="D2" s="234"/>
      <c r="E2" s="234"/>
      <c r="F2" s="234"/>
      <c r="G2" s="235"/>
    </row>
    <row r="3" spans="1:7" ht="24.95" customHeight="1" x14ac:dyDescent="0.2">
      <c r="A3" s="50" t="s">
        <v>9</v>
      </c>
      <c r="B3" s="49"/>
      <c r="C3" s="234"/>
      <c r="D3" s="234"/>
      <c r="E3" s="234"/>
      <c r="F3" s="234"/>
      <c r="G3" s="235"/>
    </row>
    <row r="4" spans="1:7" ht="24.95" customHeight="1" x14ac:dyDescent="0.2">
      <c r="A4" s="50" t="s">
        <v>10</v>
      </c>
      <c r="B4" s="49"/>
      <c r="C4" s="234"/>
      <c r="D4" s="234"/>
      <c r="E4" s="234"/>
      <c r="F4" s="234"/>
      <c r="G4" s="235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59" activePane="bottomLeft" state="frozen"/>
      <selection pane="bottomLeft" activeCell="G61" sqref="G61"/>
    </sheetView>
  </sheetViews>
  <sheetFormatPr defaultRowHeight="12.75" outlineLevelRow="1" x14ac:dyDescent="0.2"/>
  <cols>
    <col min="1" max="1" width="3.42578125" customWidth="1"/>
    <col min="2" max="2" width="12.7109375" style="120" customWidth="1"/>
    <col min="3" max="3" width="38.28515625" style="120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1" width="0" hidden="1" customWidth="1"/>
    <col min="1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6" t="s">
        <v>7</v>
      </c>
      <c r="B1" s="236"/>
      <c r="C1" s="236"/>
      <c r="D1" s="236"/>
      <c r="E1" s="236"/>
      <c r="F1" s="236"/>
      <c r="G1" s="236"/>
      <c r="AG1" t="s">
        <v>71</v>
      </c>
    </row>
    <row r="2" spans="1:60" ht="25.15" customHeight="1" x14ac:dyDescent="0.2">
      <c r="A2" s="138" t="s">
        <v>8</v>
      </c>
      <c r="B2" s="49" t="s">
        <v>48</v>
      </c>
      <c r="C2" s="237" t="s">
        <v>49</v>
      </c>
      <c r="D2" s="238"/>
      <c r="E2" s="238"/>
      <c r="F2" s="238"/>
      <c r="G2" s="239"/>
      <c r="AG2" t="s">
        <v>72</v>
      </c>
    </row>
    <row r="3" spans="1:60" ht="25.15" customHeight="1" x14ac:dyDescent="0.2">
      <c r="A3" s="138" t="s">
        <v>9</v>
      </c>
      <c r="B3" s="49" t="s">
        <v>43</v>
      </c>
      <c r="C3" s="237" t="s">
        <v>240</v>
      </c>
      <c r="D3" s="238"/>
      <c r="E3" s="238"/>
      <c r="F3" s="238"/>
      <c r="G3" s="239"/>
      <c r="AC3" s="120" t="s">
        <v>72</v>
      </c>
      <c r="AG3" t="s">
        <v>73</v>
      </c>
    </row>
    <row r="4" spans="1:60" ht="25.15" customHeight="1" x14ac:dyDescent="0.2">
      <c r="A4" s="139" t="s">
        <v>10</v>
      </c>
      <c r="B4" s="140" t="s">
        <v>43</v>
      </c>
      <c r="C4" s="240" t="s">
        <v>44</v>
      </c>
      <c r="D4" s="241"/>
      <c r="E4" s="241"/>
      <c r="F4" s="241"/>
      <c r="G4" s="242"/>
      <c r="AG4" t="s">
        <v>74</v>
      </c>
    </row>
    <row r="5" spans="1:60" x14ac:dyDescent="0.2">
      <c r="D5" s="10"/>
    </row>
    <row r="6" spans="1:60" ht="38.25" x14ac:dyDescent="0.2">
      <c r="A6" s="142" t="s">
        <v>75</v>
      </c>
      <c r="B6" s="144" t="s">
        <v>76</v>
      </c>
      <c r="C6" s="144" t="s">
        <v>77</v>
      </c>
      <c r="D6" s="143" t="s">
        <v>78</v>
      </c>
      <c r="E6" s="142" t="s">
        <v>79</v>
      </c>
      <c r="F6" s="141" t="s">
        <v>80</v>
      </c>
      <c r="G6" s="142" t="s">
        <v>31</v>
      </c>
      <c r="H6" s="145" t="s">
        <v>32</v>
      </c>
      <c r="I6" s="145" t="s">
        <v>81</v>
      </c>
      <c r="J6" s="145" t="s">
        <v>33</v>
      </c>
      <c r="K6" s="145" t="s">
        <v>82</v>
      </c>
      <c r="L6" s="145" t="s">
        <v>83</v>
      </c>
      <c r="M6" s="145" t="s">
        <v>84</v>
      </c>
      <c r="N6" s="145" t="s">
        <v>85</v>
      </c>
      <c r="O6" s="145" t="s">
        <v>86</v>
      </c>
      <c r="P6" s="145" t="s">
        <v>87</v>
      </c>
      <c r="Q6" s="145" t="s">
        <v>88</v>
      </c>
      <c r="R6" s="145" t="s">
        <v>89</v>
      </c>
      <c r="S6" s="145" t="s">
        <v>90</v>
      </c>
      <c r="T6" s="145" t="s">
        <v>91</v>
      </c>
      <c r="U6" s="145" t="s">
        <v>92</v>
      </c>
      <c r="V6" s="145" t="s">
        <v>93</v>
      </c>
      <c r="W6" s="145" t="s">
        <v>94</v>
      </c>
      <c r="X6" s="145" t="s">
        <v>95</v>
      </c>
    </row>
    <row r="7" spans="1:60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</row>
    <row r="8" spans="1:60" x14ac:dyDescent="0.2">
      <c r="A8" s="155" t="s">
        <v>96</v>
      </c>
      <c r="B8" s="156" t="s">
        <v>55</v>
      </c>
      <c r="C8" s="173" t="s">
        <v>56</v>
      </c>
      <c r="D8" s="157"/>
      <c r="E8" s="158"/>
      <c r="F8" s="159"/>
      <c r="G8" s="159">
        <f>SUMIF(AG9:AG39,"&lt;&gt;NOR",G9:G39)</f>
        <v>0</v>
      </c>
      <c r="H8" s="159"/>
      <c r="I8" s="159">
        <f>SUM(I9:I39)</f>
        <v>44891.520000000004</v>
      </c>
      <c r="J8" s="159"/>
      <c r="K8" s="159">
        <f>SUM(K9:K39)</f>
        <v>281595.37</v>
      </c>
      <c r="L8" s="159"/>
      <c r="M8" s="159">
        <f>SUM(M9:M39)</f>
        <v>0</v>
      </c>
      <c r="N8" s="159"/>
      <c r="O8" s="159">
        <f>SUM(O9:O39)</f>
        <v>122.28</v>
      </c>
      <c r="P8" s="159"/>
      <c r="Q8" s="160">
        <f>SUM(Q9:Q39)</f>
        <v>0</v>
      </c>
      <c r="R8" s="154"/>
      <c r="S8" s="154"/>
      <c r="T8" s="154"/>
      <c r="U8" s="154"/>
      <c r="V8" s="154">
        <f>SUM(V9:V39)</f>
        <v>0</v>
      </c>
      <c r="W8" s="154"/>
      <c r="X8" s="154"/>
      <c r="AG8" t="s">
        <v>97</v>
      </c>
    </row>
    <row r="9" spans="1:60" outlineLevel="1" x14ac:dyDescent="0.2">
      <c r="A9" s="167">
        <v>1</v>
      </c>
      <c r="B9" s="168" t="s">
        <v>98</v>
      </c>
      <c r="C9" s="174" t="s">
        <v>99</v>
      </c>
      <c r="D9" s="169" t="s">
        <v>100</v>
      </c>
      <c r="E9" s="170">
        <v>100</v>
      </c>
      <c r="F9" s="171">
        <v>0</v>
      </c>
      <c r="G9" s="171">
        <f>ROUND(E9*F9,2)</f>
        <v>0</v>
      </c>
      <c r="H9" s="171">
        <v>0</v>
      </c>
      <c r="I9" s="171">
        <f>ROUND(E9*H9,2)</f>
        <v>0</v>
      </c>
      <c r="J9" s="171">
        <v>95.4</v>
      </c>
      <c r="K9" s="171">
        <f>ROUND(E9*J9,2)</f>
        <v>9540</v>
      </c>
      <c r="L9" s="171">
        <v>21</v>
      </c>
      <c r="M9" s="171">
        <f>G9*(1+L9/100)</f>
        <v>0</v>
      </c>
      <c r="N9" s="171">
        <v>0</v>
      </c>
      <c r="O9" s="171">
        <f>ROUND(E9*N9,2)</f>
        <v>0</v>
      </c>
      <c r="P9" s="171">
        <v>0</v>
      </c>
      <c r="Q9" s="172">
        <f>ROUND(E9*P9,2)</f>
        <v>0</v>
      </c>
      <c r="R9" s="151"/>
      <c r="S9" s="151" t="s">
        <v>101</v>
      </c>
      <c r="T9" s="151" t="s">
        <v>102</v>
      </c>
      <c r="U9" s="151">
        <v>0</v>
      </c>
      <c r="V9" s="151">
        <f>ROUND(E9*U9,2)</f>
        <v>0</v>
      </c>
      <c r="W9" s="151"/>
      <c r="X9" s="151" t="s">
        <v>103</v>
      </c>
      <c r="Y9" s="146"/>
      <c r="Z9" s="146"/>
      <c r="AA9" s="146"/>
      <c r="AB9" s="146"/>
      <c r="AC9" s="146"/>
      <c r="AD9" s="146"/>
      <c r="AE9" s="146"/>
      <c r="AF9" s="146"/>
      <c r="AG9" s="146" t="s">
        <v>104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1" x14ac:dyDescent="0.2">
      <c r="A10" s="167">
        <v>2</v>
      </c>
      <c r="B10" s="168" t="s">
        <v>105</v>
      </c>
      <c r="C10" s="174" t="s">
        <v>106</v>
      </c>
      <c r="D10" s="169" t="s">
        <v>107</v>
      </c>
      <c r="E10" s="170">
        <v>15</v>
      </c>
      <c r="F10" s="171">
        <v>0</v>
      </c>
      <c r="G10" s="171">
        <f>ROUND(E10*F10,2)</f>
        <v>0</v>
      </c>
      <c r="H10" s="171">
        <v>0</v>
      </c>
      <c r="I10" s="171">
        <f>ROUND(E10*H10,2)</f>
        <v>0</v>
      </c>
      <c r="J10" s="171">
        <v>50.7</v>
      </c>
      <c r="K10" s="171">
        <f>ROUND(E10*J10,2)</f>
        <v>760.5</v>
      </c>
      <c r="L10" s="171">
        <v>21</v>
      </c>
      <c r="M10" s="171">
        <f>G10*(1+L10/100)</f>
        <v>0</v>
      </c>
      <c r="N10" s="171">
        <v>0</v>
      </c>
      <c r="O10" s="171">
        <f>ROUND(E10*N10,2)</f>
        <v>0</v>
      </c>
      <c r="P10" s="171">
        <v>0</v>
      </c>
      <c r="Q10" s="172">
        <f>ROUND(E10*P10,2)</f>
        <v>0</v>
      </c>
      <c r="R10" s="151"/>
      <c r="S10" s="151" t="s">
        <v>108</v>
      </c>
      <c r="T10" s="151" t="s">
        <v>108</v>
      </c>
      <c r="U10" s="151">
        <v>0</v>
      </c>
      <c r="V10" s="151">
        <f>ROUND(E10*U10,2)</f>
        <v>0</v>
      </c>
      <c r="W10" s="151"/>
      <c r="X10" s="151" t="s">
        <v>103</v>
      </c>
      <c r="Y10" s="146"/>
      <c r="Z10" s="146"/>
      <c r="AA10" s="146"/>
      <c r="AB10" s="146"/>
      <c r="AC10" s="146"/>
      <c r="AD10" s="146"/>
      <c r="AE10" s="146"/>
      <c r="AF10" s="146"/>
      <c r="AG10" s="146" t="s">
        <v>104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1" x14ac:dyDescent="0.2">
      <c r="A11" s="167">
        <v>3</v>
      </c>
      <c r="B11" s="168" t="s">
        <v>109</v>
      </c>
      <c r="C11" s="174" t="s">
        <v>110</v>
      </c>
      <c r="D11" s="169" t="s">
        <v>111</v>
      </c>
      <c r="E11" s="170">
        <v>398.2</v>
      </c>
      <c r="F11" s="171">
        <v>0</v>
      </c>
      <c r="G11" s="171">
        <f>ROUND(E11*F11,2)</f>
        <v>0</v>
      </c>
      <c r="H11" s="171">
        <v>0</v>
      </c>
      <c r="I11" s="171">
        <f>ROUND(E11*H11,2)</f>
        <v>0</v>
      </c>
      <c r="J11" s="171">
        <v>74.099999999999994</v>
      </c>
      <c r="K11" s="171">
        <f>ROUND(E11*J11,2)</f>
        <v>29506.62</v>
      </c>
      <c r="L11" s="171">
        <v>21</v>
      </c>
      <c r="M11" s="171">
        <f>G11*(1+L11/100)</f>
        <v>0</v>
      </c>
      <c r="N11" s="171">
        <v>0</v>
      </c>
      <c r="O11" s="171">
        <f>ROUND(E11*N11,2)</f>
        <v>0</v>
      </c>
      <c r="P11" s="171">
        <v>0</v>
      </c>
      <c r="Q11" s="172">
        <f>ROUND(E11*P11,2)</f>
        <v>0</v>
      </c>
      <c r="R11" s="151"/>
      <c r="S11" s="151" t="s">
        <v>108</v>
      </c>
      <c r="T11" s="151" t="s">
        <v>108</v>
      </c>
      <c r="U11" s="151">
        <v>0</v>
      </c>
      <c r="V11" s="151">
        <f>ROUND(E11*U11,2)</f>
        <v>0</v>
      </c>
      <c r="W11" s="151"/>
      <c r="X11" s="151" t="s">
        <v>103</v>
      </c>
      <c r="Y11" s="146"/>
      <c r="Z11" s="146"/>
      <c r="AA11" s="146"/>
      <c r="AB11" s="146"/>
      <c r="AC11" s="146"/>
      <c r="AD11" s="146"/>
      <c r="AE11" s="146"/>
      <c r="AF11" s="146"/>
      <c r="AG11" s="146" t="s">
        <v>104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1" x14ac:dyDescent="0.2">
      <c r="A12" s="161">
        <v>4</v>
      </c>
      <c r="B12" s="162" t="s">
        <v>112</v>
      </c>
      <c r="C12" s="175" t="s">
        <v>113</v>
      </c>
      <c r="D12" s="163" t="s">
        <v>111</v>
      </c>
      <c r="E12" s="164">
        <v>40</v>
      </c>
      <c r="F12" s="165">
        <v>0</v>
      </c>
      <c r="G12" s="165">
        <f>ROUND(E12*F12,2)</f>
        <v>0</v>
      </c>
      <c r="H12" s="165">
        <v>0</v>
      </c>
      <c r="I12" s="165">
        <f>ROUND(E12*H12,2)</f>
        <v>0</v>
      </c>
      <c r="J12" s="165">
        <v>492</v>
      </c>
      <c r="K12" s="165">
        <f>ROUND(E12*J12,2)</f>
        <v>19680</v>
      </c>
      <c r="L12" s="165">
        <v>21</v>
      </c>
      <c r="M12" s="165">
        <f>G12*(1+L12/100)</f>
        <v>0</v>
      </c>
      <c r="N12" s="165">
        <v>0</v>
      </c>
      <c r="O12" s="165">
        <f>ROUND(E12*N12,2)</f>
        <v>0</v>
      </c>
      <c r="P12" s="165">
        <v>0</v>
      </c>
      <c r="Q12" s="166">
        <f>ROUND(E12*P12,2)</f>
        <v>0</v>
      </c>
      <c r="R12" s="151"/>
      <c r="S12" s="151" t="s">
        <v>108</v>
      </c>
      <c r="T12" s="151" t="s">
        <v>108</v>
      </c>
      <c r="U12" s="151">
        <v>0</v>
      </c>
      <c r="V12" s="151">
        <f>ROUND(E12*U12,2)</f>
        <v>0</v>
      </c>
      <c r="W12" s="151"/>
      <c r="X12" s="151" t="s">
        <v>103</v>
      </c>
      <c r="Y12" s="146"/>
      <c r="Z12" s="146"/>
      <c r="AA12" s="146"/>
      <c r="AB12" s="146"/>
      <c r="AC12" s="146"/>
      <c r="AD12" s="146"/>
      <c r="AE12" s="146"/>
      <c r="AF12" s="146"/>
      <c r="AG12" s="146" t="s">
        <v>104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1" x14ac:dyDescent="0.2">
      <c r="A13" s="149"/>
      <c r="B13" s="150"/>
      <c r="C13" s="176" t="s">
        <v>114</v>
      </c>
      <c r="D13" s="152"/>
      <c r="E13" s="153">
        <v>40</v>
      </c>
      <c r="F13" s="151"/>
      <c r="G13" s="151"/>
      <c r="H13" s="151"/>
      <c r="I13" s="151"/>
      <c r="J13" s="151"/>
      <c r="K13" s="151"/>
      <c r="L13" s="151"/>
      <c r="M13" s="151"/>
      <c r="N13" s="151"/>
      <c r="O13" s="151"/>
      <c r="P13" s="151"/>
      <c r="Q13" s="151"/>
      <c r="R13" s="151"/>
      <c r="S13" s="151"/>
      <c r="T13" s="151"/>
      <c r="U13" s="151"/>
      <c r="V13" s="151"/>
      <c r="W13" s="151"/>
      <c r="X13" s="151"/>
      <c r="Y13" s="146"/>
      <c r="Z13" s="146"/>
      <c r="AA13" s="146"/>
      <c r="AB13" s="146"/>
      <c r="AC13" s="146"/>
      <c r="AD13" s="146"/>
      <c r="AE13" s="146"/>
      <c r="AF13" s="146"/>
      <c r="AG13" s="146" t="s">
        <v>115</v>
      </c>
      <c r="AH13" s="146">
        <v>0</v>
      </c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1" x14ac:dyDescent="0.2">
      <c r="A14" s="161">
        <v>5</v>
      </c>
      <c r="B14" s="162" t="s">
        <v>116</v>
      </c>
      <c r="C14" s="175" t="s">
        <v>117</v>
      </c>
      <c r="D14" s="163" t="s">
        <v>111</v>
      </c>
      <c r="E14" s="164">
        <v>161</v>
      </c>
      <c r="F14" s="165">
        <v>0</v>
      </c>
      <c r="G14" s="165">
        <f>ROUND(E14*F14,2)</f>
        <v>0</v>
      </c>
      <c r="H14" s="165">
        <v>0</v>
      </c>
      <c r="I14" s="165">
        <f>ROUND(E14*H14,2)</f>
        <v>0</v>
      </c>
      <c r="J14" s="165">
        <v>247.5</v>
      </c>
      <c r="K14" s="165">
        <f>ROUND(E14*J14,2)</f>
        <v>39847.5</v>
      </c>
      <c r="L14" s="165">
        <v>21</v>
      </c>
      <c r="M14" s="165">
        <f>G14*(1+L14/100)</f>
        <v>0</v>
      </c>
      <c r="N14" s="165">
        <v>0</v>
      </c>
      <c r="O14" s="165">
        <f>ROUND(E14*N14,2)</f>
        <v>0</v>
      </c>
      <c r="P14" s="165">
        <v>0</v>
      </c>
      <c r="Q14" s="166">
        <f>ROUND(E14*P14,2)</f>
        <v>0</v>
      </c>
      <c r="R14" s="151"/>
      <c r="S14" s="151" t="s">
        <v>118</v>
      </c>
      <c r="T14" s="151" t="s">
        <v>119</v>
      </c>
      <c r="U14" s="151">
        <v>0</v>
      </c>
      <c r="V14" s="151">
        <f>ROUND(E14*U14,2)</f>
        <v>0</v>
      </c>
      <c r="W14" s="151"/>
      <c r="X14" s="151" t="s">
        <v>103</v>
      </c>
      <c r="Y14" s="146"/>
      <c r="Z14" s="146"/>
      <c r="AA14" s="146"/>
      <c r="AB14" s="146"/>
      <c r="AC14" s="146"/>
      <c r="AD14" s="146"/>
      <c r="AE14" s="146"/>
      <c r="AF14" s="146"/>
      <c r="AG14" s="146" t="s">
        <v>104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1" x14ac:dyDescent="0.2">
      <c r="A15" s="149"/>
      <c r="B15" s="150"/>
      <c r="C15" s="176" t="s">
        <v>230</v>
      </c>
      <c r="D15" s="152"/>
      <c r="E15" s="153">
        <v>80</v>
      </c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46"/>
      <c r="Z15" s="146"/>
      <c r="AA15" s="146"/>
      <c r="AB15" s="146"/>
      <c r="AC15" s="146"/>
      <c r="AD15" s="146"/>
      <c r="AE15" s="146"/>
      <c r="AF15" s="146"/>
      <c r="AG15" s="146" t="s">
        <v>115</v>
      </c>
      <c r="AH15" s="146">
        <v>0</v>
      </c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outlineLevel="1" x14ac:dyDescent="0.2">
      <c r="A16" s="149"/>
      <c r="B16" s="150"/>
      <c r="C16" s="176" t="s">
        <v>231</v>
      </c>
      <c r="D16" s="152"/>
      <c r="E16" s="153">
        <v>9</v>
      </c>
      <c r="F16" s="151"/>
      <c r="G16" s="151"/>
      <c r="H16" s="151"/>
      <c r="I16" s="151"/>
      <c r="J16" s="151"/>
      <c r="K16" s="151"/>
      <c r="L16" s="151"/>
      <c r="M16" s="151"/>
      <c r="N16" s="151"/>
      <c r="O16" s="151"/>
      <c r="P16" s="151"/>
      <c r="Q16" s="151"/>
      <c r="R16" s="151"/>
      <c r="S16" s="151"/>
      <c r="T16" s="151"/>
      <c r="U16" s="151"/>
      <c r="V16" s="151"/>
      <c r="W16" s="151"/>
      <c r="X16" s="151"/>
      <c r="Y16" s="146"/>
      <c r="Z16" s="146"/>
      <c r="AA16" s="146"/>
      <c r="AB16" s="146"/>
      <c r="AC16" s="146"/>
      <c r="AD16" s="146"/>
      <c r="AE16" s="146"/>
      <c r="AF16" s="146"/>
      <c r="AG16" s="146" t="s">
        <v>115</v>
      </c>
      <c r="AH16" s="146">
        <v>0</v>
      </c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outlineLevel="1" x14ac:dyDescent="0.2">
      <c r="A17" s="149"/>
      <c r="B17" s="150"/>
      <c r="C17" s="176" t="s">
        <v>232</v>
      </c>
      <c r="D17" s="152"/>
      <c r="E17" s="153" t="s">
        <v>233</v>
      </c>
      <c r="F17" s="151"/>
      <c r="G17" s="151"/>
      <c r="H17" s="151"/>
      <c r="I17" s="151"/>
      <c r="J17" s="151"/>
      <c r="K17" s="151"/>
      <c r="L17" s="151"/>
      <c r="M17" s="151"/>
      <c r="N17" s="151"/>
      <c r="O17" s="151"/>
      <c r="P17" s="151"/>
      <c r="Q17" s="151"/>
      <c r="R17" s="151"/>
      <c r="S17" s="151"/>
      <c r="T17" s="151"/>
      <c r="U17" s="151"/>
      <c r="V17" s="151"/>
      <c r="W17" s="151"/>
      <c r="X17" s="151"/>
      <c r="Y17" s="146"/>
      <c r="Z17" s="146"/>
      <c r="AA17" s="146"/>
      <c r="AB17" s="146"/>
      <c r="AC17" s="146"/>
      <c r="AD17" s="146"/>
      <c r="AE17" s="146"/>
      <c r="AF17" s="146"/>
      <c r="AG17" s="146" t="s">
        <v>115</v>
      </c>
      <c r="AH17" s="146">
        <v>0</v>
      </c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outlineLevel="1" x14ac:dyDescent="0.2">
      <c r="A18" s="167">
        <v>6</v>
      </c>
      <c r="B18" s="168" t="s">
        <v>120</v>
      </c>
      <c r="C18" s="174" t="s">
        <v>121</v>
      </c>
      <c r="D18" s="169" t="s">
        <v>111</v>
      </c>
      <c r="E18" s="170">
        <v>161</v>
      </c>
      <c r="F18" s="171">
        <v>0</v>
      </c>
      <c r="G18" s="171">
        <f>ROUND(E18*F18,2)</f>
        <v>0</v>
      </c>
      <c r="H18" s="171">
        <v>0</v>
      </c>
      <c r="I18" s="171">
        <f>ROUND(E18*H18,2)</f>
        <v>0</v>
      </c>
      <c r="J18" s="171">
        <v>23.4</v>
      </c>
      <c r="K18" s="171">
        <f>ROUND(E18*J18,2)</f>
        <v>3767.4</v>
      </c>
      <c r="L18" s="171">
        <v>21</v>
      </c>
      <c r="M18" s="171">
        <f>G18*(1+L18/100)</f>
        <v>0</v>
      </c>
      <c r="N18" s="171">
        <v>0</v>
      </c>
      <c r="O18" s="171">
        <f>ROUND(E18*N18,2)</f>
        <v>0</v>
      </c>
      <c r="P18" s="171">
        <v>0</v>
      </c>
      <c r="Q18" s="172">
        <f>ROUND(E18*P18,2)</f>
        <v>0</v>
      </c>
      <c r="R18" s="151"/>
      <c r="S18" s="151" t="s">
        <v>122</v>
      </c>
      <c r="T18" s="151" t="s">
        <v>119</v>
      </c>
      <c r="U18" s="151">
        <v>0</v>
      </c>
      <c r="V18" s="151">
        <f>ROUND(E18*U18,2)</f>
        <v>0</v>
      </c>
      <c r="W18" s="151"/>
      <c r="X18" s="151" t="s">
        <v>103</v>
      </c>
      <c r="Y18" s="146"/>
      <c r="Z18" s="146"/>
      <c r="AA18" s="146"/>
      <c r="AB18" s="146"/>
      <c r="AC18" s="146"/>
      <c r="AD18" s="146"/>
      <c r="AE18" s="146"/>
      <c r="AF18" s="146"/>
      <c r="AG18" s="146" t="s">
        <v>104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outlineLevel="1" x14ac:dyDescent="0.2">
      <c r="A19" s="161">
        <v>7</v>
      </c>
      <c r="B19" s="162" t="s">
        <v>123</v>
      </c>
      <c r="C19" s="175" t="s">
        <v>124</v>
      </c>
      <c r="D19" s="163" t="s">
        <v>111</v>
      </c>
      <c r="E19" s="164">
        <v>104.65</v>
      </c>
      <c r="F19" s="165">
        <v>0</v>
      </c>
      <c r="G19" s="165">
        <f>ROUND(E19*F19,2)</f>
        <v>0</v>
      </c>
      <c r="H19" s="165">
        <v>0</v>
      </c>
      <c r="I19" s="165">
        <f>ROUND(E19*H19,2)</f>
        <v>0</v>
      </c>
      <c r="J19" s="165">
        <v>123.5</v>
      </c>
      <c r="K19" s="165">
        <f>ROUND(E19*J19,2)</f>
        <v>12924.28</v>
      </c>
      <c r="L19" s="165">
        <v>21</v>
      </c>
      <c r="M19" s="165">
        <f>G19*(1+L19/100)</f>
        <v>0</v>
      </c>
      <c r="N19" s="165">
        <v>0</v>
      </c>
      <c r="O19" s="165">
        <f>ROUND(E19*N19,2)</f>
        <v>0</v>
      </c>
      <c r="P19" s="165">
        <v>0</v>
      </c>
      <c r="Q19" s="166">
        <f>ROUND(E19*P19,2)</f>
        <v>0</v>
      </c>
      <c r="R19" s="151"/>
      <c r="S19" s="151" t="s">
        <v>108</v>
      </c>
      <c r="T19" s="151" t="s">
        <v>108</v>
      </c>
      <c r="U19" s="151">
        <v>0</v>
      </c>
      <c r="V19" s="151">
        <f>ROUND(E19*U19,2)</f>
        <v>0</v>
      </c>
      <c r="W19" s="151"/>
      <c r="X19" s="151" t="s">
        <v>103</v>
      </c>
      <c r="Y19" s="146"/>
      <c r="Z19" s="146"/>
      <c r="AA19" s="146"/>
      <c r="AB19" s="146"/>
      <c r="AC19" s="146"/>
      <c r="AD19" s="146"/>
      <c r="AE19" s="146"/>
      <c r="AF19" s="146"/>
      <c r="AG19" s="146" t="s">
        <v>125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outlineLevel="1" x14ac:dyDescent="0.2">
      <c r="A20" s="149"/>
      <c r="B20" s="150"/>
      <c r="C20" s="176" t="s">
        <v>234</v>
      </c>
      <c r="D20" s="152"/>
      <c r="E20" s="153">
        <v>104.65</v>
      </c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151"/>
      <c r="U20" s="151"/>
      <c r="V20" s="151"/>
      <c r="W20" s="151"/>
      <c r="X20" s="151"/>
      <c r="Y20" s="146"/>
      <c r="Z20" s="146"/>
      <c r="AA20" s="146"/>
      <c r="AB20" s="146"/>
      <c r="AC20" s="146"/>
      <c r="AD20" s="146"/>
      <c r="AE20" s="146"/>
      <c r="AF20" s="146"/>
      <c r="AG20" s="146" t="s">
        <v>115</v>
      </c>
      <c r="AH20" s="146">
        <v>0</v>
      </c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ht="22.5" outlineLevel="1" x14ac:dyDescent="0.2">
      <c r="A21" s="161">
        <v>8</v>
      </c>
      <c r="B21" s="162" t="s">
        <v>126</v>
      </c>
      <c r="C21" s="175" t="s">
        <v>127</v>
      </c>
      <c r="D21" s="163" t="s">
        <v>111</v>
      </c>
      <c r="E21" s="164">
        <v>101.13</v>
      </c>
      <c r="F21" s="165">
        <v>0</v>
      </c>
      <c r="G21" s="165">
        <f>ROUND(E21*F21,2)</f>
        <v>0</v>
      </c>
      <c r="H21" s="165">
        <v>0</v>
      </c>
      <c r="I21" s="165">
        <f>ROUND(E21*H21,2)</f>
        <v>0</v>
      </c>
      <c r="J21" s="165">
        <v>264.5</v>
      </c>
      <c r="K21" s="165">
        <f>ROUND(E21*J21,2)</f>
        <v>26748.89</v>
      </c>
      <c r="L21" s="165">
        <v>21</v>
      </c>
      <c r="M21" s="165">
        <f>G21*(1+L21/100)</f>
        <v>0</v>
      </c>
      <c r="N21" s="165">
        <v>0</v>
      </c>
      <c r="O21" s="165">
        <f>ROUND(E21*N21,2)</f>
        <v>0</v>
      </c>
      <c r="P21" s="165">
        <v>0</v>
      </c>
      <c r="Q21" s="166">
        <f>ROUND(E21*P21,2)</f>
        <v>0</v>
      </c>
      <c r="R21" s="151"/>
      <c r="S21" s="151" t="s">
        <v>108</v>
      </c>
      <c r="T21" s="151" t="s">
        <v>108</v>
      </c>
      <c r="U21" s="151">
        <v>0</v>
      </c>
      <c r="V21" s="151">
        <f>ROUND(E21*U21,2)</f>
        <v>0</v>
      </c>
      <c r="W21" s="151"/>
      <c r="X21" s="151" t="s">
        <v>103</v>
      </c>
      <c r="Y21" s="146"/>
      <c r="Z21" s="146"/>
      <c r="AA21" s="146"/>
      <c r="AB21" s="146"/>
      <c r="AC21" s="146"/>
      <c r="AD21" s="146"/>
      <c r="AE21" s="146"/>
      <c r="AF21" s="146"/>
      <c r="AG21" s="146" t="s">
        <v>104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1" x14ac:dyDescent="0.2">
      <c r="A22" s="149"/>
      <c r="B22" s="150"/>
      <c r="C22" s="176" t="s">
        <v>128</v>
      </c>
      <c r="D22" s="152"/>
      <c r="E22" s="153">
        <v>101.13</v>
      </c>
      <c r="F22" s="151"/>
      <c r="G22" s="151"/>
      <c r="H22" s="151"/>
      <c r="I22" s="151"/>
      <c r="J22" s="151"/>
      <c r="K22" s="151"/>
      <c r="L22" s="151"/>
      <c r="M22" s="151"/>
      <c r="N22" s="151"/>
      <c r="O22" s="151"/>
      <c r="P22" s="151"/>
      <c r="Q22" s="151"/>
      <c r="R22" s="151"/>
      <c r="S22" s="151"/>
      <c r="T22" s="151"/>
      <c r="U22" s="151"/>
      <c r="V22" s="151"/>
      <c r="W22" s="151"/>
      <c r="X22" s="151"/>
      <c r="Y22" s="146"/>
      <c r="Z22" s="146"/>
      <c r="AA22" s="146"/>
      <c r="AB22" s="146"/>
      <c r="AC22" s="146"/>
      <c r="AD22" s="146"/>
      <c r="AE22" s="146"/>
      <c r="AF22" s="146"/>
      <c r="AG22" s="146" t="s">
        <v>115</v>
      </c>
      <c r="AH22" s="146">
        <v>0</v>
      </c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1" x14ac:dyDescent="0.2">
      <c r="A23" s="161">
        <v>9</v>
      </c>
      <c r="B23" s="162" t="s">
        <v>129</v>
      </c>
      <c r="C23" s="175" t="s">
        <v>130</v>
      </c>
      <c r="D23" s="163" t="s">
        <v>111</v>
      </c>
      <c r="E23" s="164">
        <v>73.400000000000006</v>
      </c>
      <c r="F23" s="165">
        <v>0</v>
      </c>
      <c r="G23" s="165">
        <f>ROUND(E23*F23,2)</f>
        <v>0</v>
      </c>
      <c r="H23" s="165">
        <v>0</v>
      </c>
      <c r="I23" s="165">
        <f>ROUND(E23*H23,2)</f>
        <v>0</v>
      </c>
      <c r="J23" s="165">
        <v>121</v>
      </c>
      <c r="K23" s="165">
        <f>ROUND(E23*J23,2)</f>
        <v>8881.4</v>
      </c>
      <c r="L23" s="165">
        <v>21</v>
      </c>
      <c r="M23" s="165">
        <f>G23*(1+L23/100)</f>
        <v>0</v>
      </c>
      <c r="N23" s="165">
        <v>0</v>
      </c>
      <c r="O23" s="165">
        <f>ROUND(E23*N23,2)</f>
        <v>0</v>
      </c>
      <c r="P23" s="165">
        <v>0</v>
      </c>
      <c r="Q23" s="166">
        <f>ROUND(E23*P23,2)</f>
        <v>0</v>
      </c>
      <c r="R23" s="151"/>
      <c r="S23" s="151" t="s">
        <v>108</v>
      </c>
      <c r="T23" s="151" t="s">
        <v>108</v>
      </c>
      <c r="U23" s="151">
        <v>0</v>
      </c>
      <c r="V23" s="151">
        <f>ROUND(E23*U23,2)</f>
        <v>0</v>
      </c>
      <c r="W23" s="151"/>
      <c r="X23" s="151" t="s">
        <v>103</v>
      </c>
      <c r="Y23" s="146"/>
      <c r="Z23" s="146"/>
      <c r="AA23" s="146"/>
      <c r="AB23" s="146"/>
      <c r="AC23" s="146"/>
      <c r="AD23" s="146"/>
      <c r="AE23" s="146"/>
      <c r="AF23" s="146"/>
      <c r="AG23" s="146" t="s">
        <v>104</v>
      </c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outlineLevel="1" x14ac:dyDescent="0.2">
      <c r="A24" s="149"/>
      <c r="B24" s="150"/>
      <c r="C24" s="176" t="s">
        <v>235</v>
      </c>
      <c r="D24" s="152"/>
      <c r="E24" s="153">
        <v>73.400000000000006</v>
      </c>
      <c r="F24" s="151"/>
      <c r="G24" s="151"/>
      <c r="H24" s="151"/>
      <c r="I24" s="151"/>
      <c r="J24" s="151"/>
      <c r="K24" s="151"/>
      <c r="L24" s="151"/>
      <c r="M24" s="151"/>
      <c r="N24" s="151"/>
      <c r="O24" s="151"/>
      <c r="P24" s="151"/>
      <c r="Q24" s="151"/>
      <c r="R24" s="151"/>
      <c r="S24" s="151"/>
      <c r="T24" s="151"/>
      <c r="U24" s="151"/>
      <c r="V24" s="151"/>
      <c r="W24" s="151"/>
      <c r="X24" s="151"/>
      <c r="Y24" s="146"/>
      <c r="Z24" s="146"/>
      <c r="AA24" s="146"/>
      <c r="AB24" s="146"/>
      <c r="AC24" s="146"/>
      <c r="AD24" s="146"/>
      <c r="AE24" s="146"/>
      <c r="AF24" s="146"/>
      <c r="AG24" s="146" t="s">
        <v>115</v>
      </c>
      <c r="AH24" s="146">
        <v>0</v>
      </c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1" x14ac:dyDescent="0.2">
      <c r="A25" s="161">
        <v>10</v>
      </c>
      <c r="B25" s="162" t="s">
        <v>131</v>
      </c>
      <c r="C25" s="175" t="s">
        <v>132</v>
      </c>
      <c r="D25" s="163" t="s">
        <v>111</v>
      </c>
      <c r="E25" s="164">
        <v>80.400000000000006</v>
      </c>
      <c r="F25" s="165">
        <v>0</v>
      </c>
      <c r="G25" s="165">
        <f>ROUND(E25*F25,2)</f>
        <v>0</v>
      </c>
      <c r="H25" s="165">
        <v>0</v>
      </c>
      <c r="I25" s="165">
        <f>ROUND(E25*H25,2)</f>
        <v>0</v>
      </c>
      <c r="J25" s="165">
        <v>568</v>
      </c>
      <c r="K25" s="165">
        <f>ROUND(E25*J25,2)</f>
        <v>45667.199999999997</v>
      </c>
      <c r="L25" s="165">
        <v>21</v>
      </c>
      <c r="M25" s="165">
        <f>G25*(1+L25/100)</f>
        <v>0</v>
      </c>
      <c r="N25" s="165">
        <v>0</v>
      </c>
      <c r="O25" s="165">
        <f>ROUND(E25*N25,2)</f>
        <v>0</v>
      </c>
      <c r="P25" s="165">
        <v>0</v>
      </c>
      <c r="Q25" s="166">
        <f>ROUND(E25*P25,2)</f>
        <v>0</v>
      </c>
      <c r="R25" s="151"/>
      <c r="S25" s="151" t="s">
        <v>108</v>
      </c>
      <c r="T25" s="151" t="s">
        <v>108</v>
      </c>
      <c r="U25" s="151">
        <v>0</v>
      </c>
      <c r="V25" s="151">
        <f>ROUND(E25*U25,2)</f>
        <v>0</v>
      </c>
      <c r="W25" s="151"/>
      <c r="X25" s="151" t="s">
        <v>103</v>
      </c>
      <c r="Y25" s="146"/>
      <c r="Z25" s="146"/>
      <c r="AA25" s="146"/>
      <c r="AB25" s="146"/>
      <c r="AC25" s="146"/>
      <c r="AD25" s="146"/>
      <c r="AE25" s="146"/>
      <c r="AF25" s="146"/>
      <c r="AG25" s="146" t="s">
        <v>104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1" x14ac:dyDescent="0.2">
      <c r="A26" s="149"/>
      <c r="B26" s="150"/>
      <c r="C26" s="176" t="s">
        <v>133</v>
      </c>
      <c r="D26" s="152"/>
      <c r="E26" s="153">
        <v>48</v>
      </c>
      <c r="F26" s="151"/>
      <c r="G26" s="151"/>
      <c r="H26" s="151"/>
      <c r="I26" s="151"/>
      <c r="J26" s="151"/>
      <c r="K26" s="151"/>
      <c r="L26" s="151"/>
      <c r="M26" s="151"/>
      <c r="N26" s="151"/>
      <c r="O26" s="151"/>
      <c r="P26" s="151"/>
      <c r="Q26" s="151"/>
      <c r="R26" s="151"/>
      <c r="S26" s="151"/>
      <c r="T26" s="151"/>
      <c r="U26" s="151"/>
      <c r="V26" s="151"/>
      <c r="W26" s="151"/>
      <c r="X26" s="151"/>
      <c r="Y26" s="146"/>
      <c r="Z26" s="146"/>
      <c r="AA26" s="146"/>
      <c r="AB26" s="146"/>
      <c r="AC26" s="146"/>
      <c r="AD26" s="146"/>
      <c r="AE26" s="146"/>
      <c r="AF26" s="146"/>
      <c r="AG26" s="146" t="s">
        <v>115</v>
      </c>
      <c r="AH26" s="146">
        <v>0</v>
      </c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1" x14ac:dyDescent="0.2">
      <c r="A27" s="149"/>
      <c r="B27" s="150"/>
      <c r="C27" s="176" t="s">
        <v>236</v>
      </c>
      <c r="D27" s="152"/>
      <c r="E27" s="153">
        <v>28.8</v>
      </c>
      <c r="F27" s="151"/>
      <c r="G27" s="151"/>
      <c r="H27" s="151"/>
      <c r="I27" s="151"/>
      <c r="J27" s="151"/>
      <c r="K27" s="151"/>
      <c r="L27" s="151"/>
      <c r="M27" s="151"/>
      <c r="N27" s="151"/>
      <c r="O27" s="151"/>
      <c r="P27" s="151"/>
      <c r="Q27" s="151"/>
      <c r="R27" s="151"/>
      <c r="S27" s="151"/>
      <c r="T27" s="151"/>
      <c r="U27" s="151"/>
      <c r="V27" s="151"/>
      <c r="W27" s="151"/>
      <c r="X27" s="151"/>
      <c r="Y27" s="146"/>
      <c r="Z27" s="146"/>
      <c r="AA27" s="146"/>
      <c r="AB27" s="146"/>
      <c r="AC27" s="146"/>
      <c r="AD27" s="146"/>
      <c r="AE27" s="146"/>
      <c r="AF27" s="146"/>
      <c r="AG27" s="146" t="s">
        <v>115</v>
      </c>
      <c r="AH27" s="146">
        <v>0</v>
      </c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outlineLevel="1" x14ac:dyDescent="0.2">
      <c r="A28" s="149"/>
      <c r="B28" s="150"/>
      <c r="C28" s="176" t="s">
        <v>134</v>
      </c>
      <c r="D28" s="152"/>
      <c r="E28" s="153">
        <v>3.6</v>
      </c>
      <c r="F28" s="151"/>
      <c r="G28" s="151"/>
      <c r="H28" s="151"/>
      <c r="I28" s="151"/>
      <c r="J28" s="151"/>
      <c r="K28" s="151"/>
      <c r="L28" s="151"/>
      <c r="M28" s="151"/>
      <c r="N28" s="151"/>
      <c r="O28" s="151"/>
      <c r="P28" s="151"/>
      <c r="Q28" s="151"/>
      <c r="R28" s="151"/>
      <c r="S28" s="151"/>
      <c r="T28" s="151"/>
      <c r="U28" s="151"/>
      <c r="V28" s="151"/>
      <c r="W28" s="151"/>
      <c r="X28" s="151"/>
      <c r="Y28" s="146"/>
      <c r="Z28" s="146"/>
      <c r="AA28" s="146"/>
      <c r="AB28" s="146"/>
      <c r="AC28" s="146"/>
      <c r="AD28" s="146"/>
      <c r="AE28" s="146"/>
      <c r="AF28" s="146"/>
      <c r="AG28" s="146" t="s">
        <v>115</v>
      </c>
      <c r="AH28" s="146">
        <v>0</v>
      </c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outlineLevel="1" x14ac:dyDescent="0.2">
      <c r="A29" s="167">
        <v>11</v>
      </c>
      <c r="B29" s="168" t="s">
        <v>135</v>
      </c>
      <c r="C29" s="174" t="s">
        <v>136</v>
      </c>
      <c r="D29" s="169" t="s">
        <v>111</v>
      </c>
      <c r="E29" s="170">
        <v>28.8</v>
      </c>
      <c r="F29" s="171">
        <v>0</v>
      </c>
      <c r="G29" s="171">
        <f>ROUND(E29*F29,2)</f>
        <v>0</v>
      </c>
      <c r="H29" s="171">
        <v>0</v>
      </c>
      <c r="I29" s="171">
        <f>ROUND(E29*H29,2)</f>
        <v>0</v>
      </c>
      <c r="J29" s="171">
        <v>336.5</v>
      </c>
      <c r="K29" s="171">
        <f>ROUND(E29*J29,2)</f>
        <v>9691.2000000000007</v>
      </c>
      <c r="L29" s="171">
        <v>21</v>
      </c>
      <c r="M29" s="171">
        <f>G29*(1+L29/100)</f>
        <v>0</v>
      </c>
      <c r="N29" s="171">
        <v>0</v>
      </c>
      <c r="O29" s="171">
        <f>ROUND(E29*N29,2)</f>
        <v>0</v>
      </c>
      <c r="P29" s="171">
        <v>0</v>
      </c>
      <c r="Q29" s="172">
        <f>ROUND(E29*P29,2)</f>
        <v>0</v>
      </c>
      <c r="R29" s="151"/>
      <c r="S29" s="151" t="s">
        <v>108</v>
      </c>
      <c r="T29" s="151" t="s">
        <v>108</v>
      </c>
      <c r="U29" s="151">
        <v>0</v>
      </c>
      <c r="V29" s="151">
        <f>ROUND(E29*U29,2)</f>
        <v>0</v>
      </c>
      <c r="W29" s="151"/>
      <c r="X29" s="151" t="s">
        <v>103</v>
      </c>
      <c r="Y29" s="146"/>
      <c r="Z29" s="146"/>
      <c r="AA29" s="146"/>
      <c r="AB29" s="146"/>
      <c r="AC29" s="146"/>
      <c r="AD29" s="146"/>
      <c r="AE29" s="146"/>
      <c r="AF29" s="146"/>
      <c r="AG29" s="146" t="s">
        <v>104</v>
      </c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outlineLevel="1" x14ac:dyDescent="0.2">
      <c r="A30" s="167">
        <v>12</v>
      </c>
      <c r="B30" s="168" t="s">
        <v>137</v>
      </c>
      <c r="C30" s="174" t="s">
        <v>138</v>
      </c>
      <c r="D30" s="169" t="s">
        <v>139</v>
      </c>
      <c r="E30" s="170">
        <v>694</v>
      </c>
      <c r="F30" s="171">
        <v>0</v>
      </c>
      <c r="G30" s="171">
        <f>ROUND(E30*F30,2)</f>
        <v>0</v>
      </c>
      <c r="H30" s="171">
        <v>1.68</v>
      </c>
      <c r="I30" s="171">
        <f>ROUND(E30*H30,2)</f>
        <v>1165.92</v>
      </c>
      <c r="J30" s="171">
        <v>21.62</v>
      </c>
      <c r="K30" s="171">
        <f>ROUND(E30*J30,2)</f>
        <v>15004.28</v>
      </c>
      <c r="L30" s="171">
        <v>21</v>
      </c>
      <c r="M30" s="171">
        <f>G30*(1+L30/100)</f>
        <v>0</v>
      </c>
      <c r="N30" s="171">
        <v>0</v>
      </c>
      <c r="O30" s="171">
        <f>ROUND(E30*N30,2)</f>
        <v>0</v>
      </c>
      <c r="P30" s="171">
        <v>0</v>
      </c>
      <c r="Q30" s="172">
        <f>ROUND(E30*P30,2)</f>
        <v>0</v>
      </c>
      <c r="R30" s="151"/>
      <c r="S30" s="151" t="s">
        <v>108</v>
      </c>
      <c r="T30" s="151" t="s">
        <v>108</v>
      </c>
      <c r="U30" s="151">
        <v>0</v>
      </c>
      <c r="V30" s="151">
        <f>ROUND(E30*U30,2)</f>
        <v>0</v>
      </c>
      <c r="W30" s="151"/>
      <c r="X30" s="151" t="s">
        <v>103</v>
      </c>
      <c r="Y30" s="146"/>
      <c r="Z30" s="146"/>
      <c r="AA30" s="146"/>
      <c r="AB30" s="146"/>
      <c r="AC30" s="146"/>
      <c r="AD30" s="146"/>
      <c r="AE30" s="146"/>
      <c r="AF30" s="146"/>
      <c r="AG30" s="146" t="s">
        <v>104</v>
      </c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outlineLevel="1" x14ac:dyDescent="0.2">
      <c r="A31" s="167">
        <v>13</v>
      </c>
      <c r="B31" s="168" t="s">
        <v>140</v>
      </c>
      <c r="C31" s="174" t="s">
        <v>141</v>
      </c>
      <c r="D31" s="169" t="s">
        <v>139</v>
      </c>
      <c r="E31" s="170">
        <v>694</v>
      </c>
      <c r="F31" s="171">
        <v>0</v>
      </c>
      <c r="G31" s="171">
        <f>ROUND(E31*F31,2)</f>
        <v>0</v>
      </c>
      <c r="H31" s="171">
        <v>0</v>
      </c>
      <c r="I31" s="171">
        <f>ROUND(E31*H31,2)</f>
        <v>0</v>
      </c>
      <c r="J31" s="171">
        <v>46.5</v>
      </c>
      <c r="K31" s="171">
        <f>ROUND(E31*J31,2)</f>
        <v>32271</v>
      </c>
      <c r="L31" s="171">
        <v>21</v>
      </c>
      <c r="M31" s="171">
        <f>G31*(1+L31/100)</f>
        <v>0</v>
      </c>
      <c r="N31" s="171">
        <v>0</v>
      </c>
      <c r="O31" s="171">
        <f>ROUND(E31*N31,2)</f>
        <v>0</v>
      </c>
      <c r="P31" s="171">
        <v>0</v>
      </c>
      <c r="Q31" s="172">
        <f>ROUND(E31*P31,2)</f>
        <v>0</v>
      </c>
      <c r="R31" s="151"/>
      <c r="S31" s="151" t="s">
        <v>108</v>
      </c>
      <c r="T31" s="151" t="s">
        <v>108</v>
      </c>
      <c r="U31" s="151">
        <v>0</v>
      </c>
      <c r="V31" s="151">
        <f>ROUND(E31*U31,2)</f>
        <v>0</v>
      </c>
      <c r="W31" s="151"/>
      <c r="X31" s="151" t="s">
        <v>103</v>
      </c>
      <c r="Y31" s="146"/>
      <c r="Z31" s="146"/>
      <c r="AA31" s="146"/>
      <c r="AB31" s="146"/>
      <c r="AC31" s="146"/>
      <c r="AD31" s="146"/>
      <c r="AE31" s="146"/>
      <c r="AF31" s="146"/>
      <c r="AG31" s="146" t="s">
        <v>104</v>
      </c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outlineLevel="1" x14ac:dyDescent="0.2">
      <c r="A32" s="161">
        <v>14</v>
      </c>
      <c r="B32" s="162" t="s">
        <v>142</v>
      </c>
      <c r="C32" s="175" t="s">
        <v>143</v>
      </c>
      <c r="D32" s="163" t="s">
        <v>144</v>
      </c>
      <c r="E32" s="164">
        <v>182.03399999999999</v>
      </c>
      <c r="F32" s="165">
        <v>0</v>
      </c>
      <c r="G32" s="165">
        <f>ROUND(E32*F32,2)</f>
        <v>0</v>
      </c>
      <c r="H32" s="165">
        <v>0</v>
      </c>
      <c r="I32" s="165">
        <f>ROUND(E32*H32,2)</f>
        <v>0</v>
      </c>
      <c r="J32" s="165">
        <v>150</v>
      </c>
      <c r="K32" s="165">
        <f>ROUND(E32*J32,2)</f>
        <v>27305.1</v>
      </c>
      <c r="L32" s="165">
        <v>21</v>
      </c>
      <c r="M32" s="165">
        <f>G32*(1+L32/100)</f>
        <v>0</v>
      </c>
      <c r="N32" s="165">
        <v>0</v>
      </c>
      <c r="O32" s="165">
        <f>ROUND(E32*N32,2)</f>
        <v>0</v>
      </c>
      <c r="P32" s="165">
        <v>0</v>
      </c>
      <c r="Q32" s="166">
        <f>ROUND(E32*P32,2)</f>
        <v>0</v>
      </c>
      <c r="R32" s="151"/>
      <c r="S32" s="151" t="s">
        <v>101</v>
      </c>
      <c r="T32" s="151" t="s">
        <v>102</v>
      </c>
      <c r="U32" s="151">
        <v>0</v>
      </c>
      <c r="V32" s="151">
        <f>ROUND(E32*U32,2)</f>
        <v>0</v>
      </c>
      <c r="W32" s="151"/>
      <c r="X32" s="151" t="s">
        <v>103</v>
      </c>
      <c r="Y32" s="146"/>
      <c r="Z32" s="146"/>
      <c r="AA32" s="146"/>
      <c r="AB32" s="146"/>
      <c r="AC32" s="146"/>
      <c r="AD32" s="146"/>
      <c r="AE32" s="146"/>
      <c r="AF32" s="146"/>
      <c r="AG32" s="146" t="s">
        <v>104</v>
      </c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outlineLevel="1" x14ac:dyDescent="0.2">
      <c r="A33" s="149"/>
      <c r="B33" s="150"/>
      <c r="C33" s="176" t="s">
        <v>145</v>
      </c>
      <c r="D33" s="152"/>
      <c r="E33" s="153">
        <v>182.03</v>
      </c>
      <c r="F33" s="151"/>
      <c r="G33" s="151">
        <f>ROUND(E33*F33,2)</f>
        <v>0</v>
      </c>
      <c r="H33" s="151"/>
      <c r="I33" s="151"/>
      <c r="J33" s="151"/>
      <c r="K33" s="151"/>
      <c r="L33" s="151"/>
      <c r="M33" s="151"/>
      <c r="N33" s="151"/>
      <c r="O33" s="151"/>
      <c r="P33" s="151"/>
      <c r="Q33" s="151"/>
      <c r="R33" s="151"/>
      <c r="S33" s="151"/>
      <c r="T33" s="151"/>
      <c r="U33" s="151"/>
      <c r="V33" s="151"/>
      <c r="W33" s="151"/>
      <c r="X33" s="151"/>
      <c r="Y33" s="146"/>
      <c r="Z33" s="146"/>
      <c r="AA33" s="146"/>
      <c r="AB33" s="146"/>
      <c r="AC33" s="146"/>
      <c r="AD33" s="146"/>
      <c r="AE33" s="146"/>
      <c r="AF33" s="146"/>
      <c r="AG33" s="146" t="s">
        <v>115</v>
      </c>
      <c r="AH33" s="146">
        <v>0</v>
      </c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outlineLevel="1" x14ac:dyDescent="0.2">
      <c r="A34" s="161">
        <v>15</v>
      </c>
      <c r="B34" s="162" t="s">
        <v>146</v>
      </c>
      <c r="C34" s="175" t="s">
        <v>147</v>
      </c>
      <c r="D34" s="163" t="s">
        <v>148</v>
      </c>
      <c r="E34" s="164">
        <v>20.82</v>
      </c>
      <c r="F34" s="165">
        <v>0</v>
      </c>
      <c r="G34" s="165">
        <f>ROUND(E34*F34,2)</f>
        <v>0</v>
      </c>
      <c r="H34" s="165">
        <v>93.5</v>
      </c>
      <c r="I34" s="165">
        <f>ROUND(E34*H34,2)</f>
        <v>1946.67</v>
      </c>
      <c r="J34" s="165">
        <v>0</v>
      </c>
      <c r="K34" s="165">
        <f>ROUND(E34*J34,2)</f>
        <v>0</v>
      </c>
      <c r="L34" s="165">
        <v>21</v>
      </c>
      <c r="M34" s="165">
        <f>G34*(1+L34/100)</f>
        <v>0</v>
      </c>
      <c r="N34" s="165">
        <v>1E-3</v>
      </c>
      <c r="O34" s="165">
        <f>ROUND(E34*N34,2)</f>
        <v>0.02</v>
      </c>
      <c r="P34" s="165">
        <v>0</v>
      </c>
      <c r="Q34" s="166">
        <f>ROUND(E34*P34,2)</f>
        <v>0</v>
      </c>
      <c r="R34" s="151" t="s">
        <v>149</v>
      </c>
      <c r="S34" s="151" t="s">
        <v>108</v>
      </c>
      <c r="T34" s="151" t="s">
        <v>108</v>
      </c>
      <c r="U34" s="151">
        <v>0</v>
      </c>
      <c r="V34" s="151">
        <f>ROUND(E34*U34,2)</f>
        <v>0</v>
      </c>
      <c r="W34" s="151"/>
      <c r="X34" s="151" t="s">
        <v>150</v>
      </c>
      <c r="Y34" s="146"/>
      <c r="Z34" s="146"/>
      <c r="AA34" s="146"/>
      <c r="AB34" s="146"/>
      <c r="AC34" s="146"/>
      <c r="AD34" s="146"/>
      <c r="AE34" s="146"/>
      <c r="AF34" s="146"/>
      <c r="AG34" s="146" t="s">
        <v>151</v>
      </c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outlineLevel="1" x14ac:dyDescent="0.2">
      <c r="A35" s="149"/>
      <c r="B35" s="150"/>
      <c r="C35" s="176" t="s">
        <v>237</v>
      </c>
      <c r="D35" s="152"/>
      <c r="E35" s="153">
        <v>20.82</v>
      </c>
      <c r="F35" s="151"/>
      <c r="G35" s="151"/>
      <c r="H35" s="151"/>
      <c r="I35" s="151"/>
      <c r="J35" s="151"/>
      <c r="K35" s="151"/>
      <c r="L35" s="151"/>
      <c r="M35" s="151"/>
      <c r="N35" s="151"/>
      <c r="O35" s="151"/>
      <c r="P35" s="151"/>
      <c r="Q35" s="151"/>
      <c r="R35" s="151"/>
      <c r="S35" s="151"/>
      <c r="T35" s="151"/>
      <c r="U35" s="151"/>
      <c r="V35" s="151"/>
      <c r="W35" s="151"/>
      <c r="X35" s="151"/>
      <c r="Y35" s="146"/>
      <c r="Z35" s="146"/>
      <c r="AA35" s="146"/>
      <c r="AB35" s="146"/>
      <c r="AC35" s="146"/>
      <c r="AD35" s="146"/>
      <c r="AE35" s="146"/>
      <c r="AF35" s="146"/>
      <c r="AG35" s="146" t="s">
        <v>115</v>
      </c>
      <c r="AH35" s="146">
        <v>0</v>
      </c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1" x14ac:dyDescent="0.2">
      <c r="A36" s="161">
        <v>16</v>
      </c>
      <c r="B36" s="162" t="s">
        <v>152</v>
      </c>
      <c r="C36" s="175" t="s">
        <v>153</v>
      </c>
      <c r="D36" s="163" t="s">
        <v>154</v>
      </c>
      <c r="E36" s="164">
        <v>66.260000000000005</v>
      </c>
      <c r="F36" s="165">
        <v>0</v>
      </c>
      <c r="G36" s="165">
        <f>ROUND(E36*F36,2)</f>
        <v>0</v>
      </c>
      <c r="H36" s="165">
        <v>330.5</v>
      </c>
      <c r="I36" s="165">
        <f>ROUND(E36*H36,2)</f>
        <v>21898.93</v>
      </c>
      <c r="J36" s="165">
        <v>0</v>
      </c>
      <c r="K36" s="165">
        <f>ROUND(E36*J36,2)</f>
        <v>0</v>
      </c>
      <c r="L36" s="165">
        <v>21</v>
      </c>
      <c r="M36" s="165">
        <f>G36*(1+L36/100)</f>
        <v>0</v>
      </c>
      <c r="N36" s="165">
        <v>1</v>
      </c>
      <c r="O36" s="165">
        <f>ROUND(E36*N36,2)</f>
        <v>66.260000000000005</v>
      </c>
      <c r="P36" s="165">
        <v>0</v>
      </c>
      <c r="Q36" s="166">
        <f>ROUND(E36*P36,2)</f>
        <v>0</v>
      </c>
      <c r="R36" s="151" t="s">
        <v>149</v>
      </c>
      <c r="S36" s="151" t="s">
        <v>108</v>
      </c>
      <c r="T36" s="151" t="s">
        <v>108</v>
      </c>
      <c r="U36" s="151">
        <v>0</v>
      </c>
      <c r="V36" s="151">
        <f>ROUND(E36*U36,2)</f>
        <v>0</v>
      </c>
      <c r="W36" s="151"/>
      <c r="X36" s="151" t="s">
        <v>150</v>
      </c>
      <c r="Y36" s="146"/>
      <c r="Z36" s="146"/>
      <c r="AA36" s="146"/>
      <c r="AB36" s="146"/>
      <c r="AC36" s="146"/>
      <c r="AD36" s="146"/>
      <c r="AE36" s="146"/>
      <c r="AF36" s="146"/>
      <c r="AG36" s="146" t="s">
        <v>151</v>
      </c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outlineLevel="1" x14ac:dyDescent="0.2">
      <c r="A37" s="149"/>
      <c r="B37" s="150"/>
      <c r="C37" s="176" t="s">
        <v>155</v>
      </c>
      <c r="D37" s="152"/>
      <c r="E37" s="153">
        <v>66.260000000000005</v>
      </c>
      <c r="F37" s="151"/>
      <c r="G37" s="151"/>
      <c r="H37" s="151"/>
      <c r="I37" s="151"/>
      <c r="J37" s="151"/>
      <c r="K37" s="151"/>
      <c r="L37" s="151"/>
      <c r="M37" s="151"/>
      <c r="N37" s="151"/>
      <c r="O37" s="151"/>
      <c r="P37" s="151"/>
      <c r="Q37" s="151"/>
      <c r="R37" s="151"/>
      <c r="S37" s="151"/>
      <c r="T37" s="151"/>
      <c r="U37" s="151"/>
      <c r="V37" s="151"/>
      <c r="W37" s="151"/>
      <c r="X37" s="151"/>
      <c r="Y37" s="146"/>
      <c r="Z37" s="146"/>
      <c r="AA37" s="146"/>
      <c r="AB37" s="146"/>
      <c r="AC37" s="146"/>
      <c r="AD37" s="146"/>
      <c r="AE37" s="146"/>
      <c r="AF37" s="146"/>
      <c r="AG37" s="146" t="s">
        <v>115</v>
      </c>
      <c r="AH37" s="146">
        <v>0</v>
      </c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outlineLevel="1" x14ac:dyDescent="0.2">
      <c r="A38" s="161">
        <v>17</v>
      </c>
      <c r="B38" s="162" t="s">
        <v>156</v>
      </c>
      <c r="C38" s="175" t="s">
        <v>157</v>
      </c>
      <c r="D38" s="163" t="s">
        <v>154</v>
      </c>
      <c r="E38" s="164">
        <v>56</v>
      </c>
      <c r="F38" s="165">
        <v>0</v>
      </c>
      <c r="G38" s="165">
        <f>ROUND(E38*F38,2)</f>
        <v>0</v>
      </c>
      <c r="H38" s="165">
        <v>355</v>
      </c>
      <c r="I38" s="165">
        <f>ROUND(E38*H38,2)</f>
        <v>19880</v>
      </c>
      <c r="J38" s="165">
        <v>0</v>
      </c>
      <c r="K38" s="165">
        <f>ROUND(E38*J38,2)</f>
        <v>0</v>
      </c>
      <c r="L38" s="165">
        <v>21</v>
      </c>
      <c r="M38" s="165">
        <f>G38*(1+L38/100)</f>
        <v>0</v>
      </c>
      <c r="N38" s="165">
        <v>1</v>
      </c>
      <c r="O38" s="165">
        <f>ROUND(E38*N38,2)</f>
        <v>56</v>
      </c>
      <c r="P38" s="165">
        <v>0</v>
      </c>
      <c r="Q38" s="166">
        <f>ROUND(E38*P38,2)</f>
        <v>0</v>
      </c>
      <c r="R38" s="151" t="s">
        <v>149</v>
      </c>
      <c r="S38" s="151" t="s">
        <v>108</v>
      </c>
      <c r="T38" s="151" t="s">
        <v>108</v>
      </c>
      <c r="U38" s="151">
        <v>0</v>
      </c>
      <c r="V38" s="151">
        <f>ROUND(E38*U38,2)</f>
        <v>0</v>
      </c>
      <c r="W38" s="151"/>
      <c r="X38" s="151" t="s">
        <v>150</v>
      </c>
      <c r="Y38" s="146"/>
      <c r="Z38" s="146"/>
      <c r="AA38" s="146"/>
      <c r="AB38" s="146"/>
      <c r="AC38" s="146"/>
      <c r="AD38" s="146"/>
      <c r="AE38" s="146"/>
      <c r="AF38" s="146"/>
      <c r="AG38" s="146" t="s">
        <v>151</v>
      </c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outlineLevel="1" x14ac:dyDescent="0.2">
      <c r="A39" s="149"/>
      <c r="B39" s="150"/>
      <c r="C39" s="176" t="s">
        <v>158</v>
      </c>
      <c r="D39" s="152"/>
      <c r="E39" s="153">
        <v>56</v>
      </c>
      <c r="F39" s="151"/>
      <c r="G39" s="151"/>
      <c r="H39" s="151"/>
      <c r="I39" s="151"/>
      <c r="J39" s="151"/>
      <c r="K39" s="151"/>
      <c r="L39" s="151"/>
      <c r="M39" s="151"/>
      <c r="N39" s="151"/>
      <c r="O39" s="151"/>
      <c r="P39" s="151"/>
      <c r="Q39" s="151"/>
      <c r="R39" s="151"/>
      <c r="S39" s="151"/>
      <c r="T39" s="151"/>
      <c r="U39" s="151"/>
      <c r="V39" s="151"/>
      <c r="W39" s="151"/>
      <c r="X39" s="151"/>
      <c r="Y39" s="146"/>
      <c r="Z39" s="146"/>
      <c r="AA39" s="146"/>
      <c r="AB39" s="146"/>
      <c r="AC39" s="146"/>
      <c r="AD39" s="146"/>
      <c r="AE39" s="146"/>
      <c r="AF39" s="146"/>
      <c r="AG39" s="146" t="s">
        <v>115</v>
      </c>
      <c r="AH39" s="146">
        <v>0</v>
      </c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x14ac:dyDescent="0.2">
      <c r="A40" s="155" t="s">
        <v>96</v>
      </c>
      <c r="B40" s="156" t="s">
        <v>57</v>
      </c>
      <c r="C40" s="173" t="s">
        <v>58</v>
      </c>
      <c r="D40" s="157"/>
      <c r="E40" s="158"/>
      <c r="F40" s="159"/>
      <c r="G40" s="159">
        <f>SUMIF(AG41:AG43,"&lt;&gt;NOR",G41:G43)</f>
        <v>0</v>
      </c>
      <c r="H40" s="159"/>
      <c r="I40" s="159">
        <f>SUM(I41:I43)</f>
        <v>6099.38</v>
      </c>
      <c r="J40" s="159"/>
      <c r="K40" s="159">
        <f>SUM(K41:K43)</f>
        <v>2374.63</v>
      </c>
      <c r="L40" s="159"/>
      <c r="M40" s="159">
        <f>SUM(M41:M43)</f>
        <v>0</v>
      </c>
      <c r="N40" s="159"/>
      <c r="O40" s="159">
        <f>SUM(O41:O43)</f>
        <v>13.649999999999999</v>
      </c>
      <c r="P40" s="159"/>
      <c r="Q40" s="160">
        <f>SUM(Q41:Q43)</f>
        <v>0</v>
      </c>
      <c r="R40" s="154"/>
      <c r="S40" s="154"/>
      <c r="T40" s="154"/>
      <c r="U40" s="154"/>
      <c r="V40" s="154">
        <f>SUM(V41:V43)</f>
        <v>0</v>
      </c>
      <c r="W40" s="154"/>
      <c r="X40" s="154"/>
      <c r="AG40" t="s">
        <v>97</v>
      </c>
    </row>
    <row r="41" spans="1:60" outlineLevel="1" x14ac:dyDescent="0.2">
      <c r="A41" s="167">
        <v>18</v>
      </c>
      <c r="B41" s="168" t="s">
        <v>159</v>
      </c>
      <c r="C41" s="174" t="s">
        <v>160</v>
      </c>
      <c r="D41" s="169" t="s">
        <v>111</v>
      </c>
      <c r="E41" s="170">
        <v>4</v>
      </c>
      <c r="F41" s="171">
        <v>0</v>
      </c>
      <c r="G41" s="171">
        <f>ROUND(E41*F41,2)</f>
        <v>0</v>
      </c>
      <c r="H41" s="171">
        <v>1138.19</v>
      </c>
      <c r="I41" s="171">
        <f>ROUND(E41*H41,2)</f>
        <v>4552.76</v>
      </c>
      <c r="J41" s="171">
        <v>276.81</v>
      </c>
      <c r="K41" s="171">
        <f>ROUND(E41*J41,2)</f>
        <v>1107.24</v>
      </c>
      <c r="L41" s="171">
        <v>21</v>
      </c>
      <c r="M41" s="171">
        <f>G41*(1+L41/100)</f>
        <v>0</v>
      </c>
      <c r="N41" s="171">
        <v>2.4216000000000002</v>
      </c>
      <c r="O41" s="171">
        <f>ROUND(E41*N41,2)</f>
        <v>9.69</v>
      </c>
      <c r="P41" s="171">
        <v>0</v>
      </c>
      <c r="Q41" s="172">
        <f>ROUND(E41*P41,2)</f>
        <v>0</v>
      </c>
      <c r="R41" s="151"/>
      <c r="S41" s="151" t="s">
        <v>108</v>
      </c>
      <c r="T41" s="151" t="s">
        <v>108</v>
      </c>
      <c r="U41" s="151">
        <v>0</v>
      </c>
      <c r="V41" s="151">
        <f>ROUND(E41*U41,2)</f>
        <v>0</v>
      </c>
      <c r="W41" s="151"/>
      <c r="X41" s="151" t="s">
        <v>103</v>
      </c>
      <c r="Y41" s="146"/>
      <c r="Z41" s="146"/>
      <c r="AA41" s="146"/>
      <c r="AB41" s="146"/>
      <c r="AC41" s="146"/>
      <c r="AD41" s="146"/>
      <c r="AE41" s="146"/>
      <c r="AF41" s="146"/>
      <c r="AG41" s="146" t="s">
        <v>104</v>
      </c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outlineLevel="1" x14ac:dyDescent="0.2">
      <c r="A42" s="161">
        <v>19</v>
      </c>
      <c r="B42" s="162" t="s">
        <v>161</v>
      </c>
      <c r="C42" s="175" t="s">
        <v>162</v>
      </c>
      <c r="D42" s="163" t="s">
        <v>111</v>
      </c>
      <c r="E42" s="164">
        <v>1.75</v>
      </c>
      <c r="F42" s="165">
        <v>0</v>
      </c>
      <c r="G42" s="165">
        <f>ROUND(E42*F42,2)</f>
        <v>0</v>
      </c>
      <c r="H42" s="165">
        <v>883.78</v>
      </c>
      <c r="I42" s="165">
        <f>ROUND(E42*H42,2)</f>
        <v>1546.62</v>
      </c>
      <c r="J42" s="165">
        <v>724.22</v>
      </c>
      <c r="K42" s="165">
        <f>ROUND(E42*J42,2)</f>
        <v>1267.3900000000001</v>
      </c>
      <c r="L42" s="165">
        <v>21</v>
      </c>
      <c r="M42" s="165">
        <f>G42*(1+L42/100)</f>
        <v>0</v>
      </c>
      <c r="N42" s="165">
        <v>2.2654999999999998</v>
      </c>
      <c r="O42" s="165">
        <f>ROUND(E42*N42,2)</f>
        <v>3.96</v>
      </c>
      <c r="P42" s="165">
        <v>0</v>
      </c>
      <c r="Q42" s="166">
        <f>ROUND(E42*P42,2)</f>
        <v>0</v>
      </c>
      <c r="R42" s="151"/>
      <c r="S42" s="151" t="s">
        <v>108</v>
      </c>
      <c r="T42" s="151" t="s">
        <v>108</v>
      </c>
      <c r="U42" s="151">
        <v>0</v>
      </c>
      <c r="V42" s="151">
        <f>ROUND(E42*U42,2)</f>
        <v>0</v>
      </c>
      <c r="W42" s="151"/>
      <c r="X42" s="151" t="s">
        <v>103</v>
      </c>
      <c r="Y42" s="146"/>
      <c r="Z42" s="146"/>
      <c r="AA42" s="146"/>
      <c r="AB42" s="146"/>
      <c r="AC42" s="146"/>
      <c r="AD42" s="146"/>
      <c r="AE42" s="146"/>
      <c r="AF42" s="146"/>
      <c r="AG42" s="146" t="s">
        <v>104</v>
      </c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outlineLevel="1" x14ac:dyDescent="0.2">
      <c r="A43" s="149"/>
      <c r="B43" s="150"/>
      <c r="C43" s="176" t="s">
        <v>239</v>
      </c>
      <c r="D43" s="152"/>
      <c r="E43" s="153">
        <v>1.75</v>
      </c>
      <c r="F43" s="151"/>
      <c r="G43" s="151"/>
      <c r="H43" s="151"/>
      <c r="I43" s="151"/>
      <c r="J43" s="151"/>
      <c r="K43" s="151"/>
      <c r="L43" s="151"/>
      <c r="M43" s="151"/>
      <c r="N43" s="151"/>
      <c r="O43" s="151"/>
      <c r="P43" s="151"/>
      <c r="Q43" s="151"/>
      <c r="R43" s="151"/>
      <c r="S43" s="151"/>
      <c r="T43" s="151"/>
      <c r="U43" s="151"/>
      <c r="V43" s="151"/>
      <c r="W43" s="151"/>
      <c r="X43" s="151"/>
      <c r="Y43" s="146"/>
      <c r="Z43" s="146"/>
      <c r="AA43" s="146"/>
      <c r="AB43" s="146"/>
      <c r="AC43" s="146"/>
      <c r="AD43" s="146"/>
      <c r="AE43" s="146"/>
      <c r="AF43" s="146"/>
      <c r="AG43" s="146" t="s">
        <v>115</v>
      </c>
      <c r="AH43" s="146">
        <v>0</v>
      </c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x14ac:dyDescent="0.2">
      <c r="A44" s="155" t="s">
        <v>96</v>
      </c>
      <c r="B44" s="156" t="s">
        <v>59</v>
      </c>
      <c r="C44" s="173" t="s">
        <v>60</v>
      </c>
      <c r="D44" s="157"/>
      <c r="E44" s="158"/>
      <c r="F44" s="159"/>
      <c r="G44" s="159">
        <f>SUMIF(AG45:AG48,"&lt;&gt;NOR",G45:G48)</f>
        <v>0</v>
      </c>
      <c r="H44" s="159"/>
      <c r="I44" s="159">
        <f>SUM(I45:I48)</f>
        <v>4733.54</v>
      </c>
      <c r="J44" s="159"/>
      <c r="K44" s="159">
        <f>SUM(K45:K48)</f>
        <v>6732.3600000000006</v>
      </c>
      <c r="L44" s="159"/>
      <c r="M44" s="159">
        <f>SUM(M45:M48)</f>
        <v>0</v>
      </c>
      <c r="N44" s="159"/>
      <c r="O44" s="159">
        <f>SUM(O45:O48)</f>
        <v>4.26</v>
      </c>
      <c r="P44" s="159"/>
      <c r="Q44" s="160">
        <f>SUM(Q45:Q48)</f>
        <v>0</v>
      </c>
      <c r="R44" s="154"/>
      <c r="S44" s="154"/>
      <c r="T44" s="154"/>
      <c r="U44" s="154"/>
      <c r="V44" s="154">
        <f>SUM(V45:V48)</f>
        <v>0</v>
      </c>
      <c r="W44" s="154"/>
      <c r="X44" s="154"/>
      <c r="AG44" t="s">
        <v>97</v>
      </c>
    </row>
    <row r="45" spans="1:60" outlineLevel="1" x14ac:dyDescent="0.2">
      <c r="A45" s="167">
        <v>20</v>
      </c>
      <c r="B45" s="168" t="s">
        <v>163</v>
      </c>
      <c r="C45" s="174" t="s">
        <v>164</v>
      </c>
      <c r="D45" s="169" t="s">
        <v>139</v>
      </c>
      <c r="E45" s="170">
        <v>7</v>
      </c>
      <c r="F45" s="171">
        <v>0</v>
      </c>
      <c r="G45" s="171">
        <f>ROUND(E45*F45,2)</f>
        <v>0</v>
      </c>
      <c r="H45" s="171">
        <v>676.22</v>
      </c>
      <c r="I45" s="171">
        <f>ROUND(E45*H45,2)</f>
        <v>4733.54</v>
      </c>
      <c r="J45" s="171">
        <v>208.78</v>
      </c>
      <c r="K45" s="171">
        <f>ROUND(E45*J45,2)</f>
        <v>1461.46</v>
      </c>
      <c r="L45" s="171">
        <v>21</v>
      </c>
      <c r="M45" s="171">
        <f>G45*(1+L45/100)</f>
        <v>0</v>
      </c>
      <c r="N45" s="171">
        <v>0.60799999999999998</v>
      </c>
      <c r="O45" s="171">
        <f>ROUND(E45*N45,2)</f>
        <v>4.26</v>
      </c>
      <c r="P45" s="171">
        <v>0</v>
      </c>
      <c r="Q45" s="172">
        <f>ROUND(E45*P45,2)</f>
        <v>0</v>
      </c>
      <c r="R45" s="151"/>
      <c r="S45" s="151" t="s">
        <v>108</v>
      </c>
      <c r="T45" s="151" t="s">
        <v>108</v>
      </c>
      <c r="U45" s="151">
        <v>0</v>
      </c>
      <c r="V45" s="151">
        <f>ROUND(E45*U45,2)</f>
        <v>0</v>
      </c>
      <c r="W45" s="151"/>
      <c r="X45" s="151" t="s">
        <v>103</v>
      </c>
      <c r="Y45" s="146"/>
      <c r="Z45" s="146"/>
      <c r="AA45" s="146"/>
      <c r="AB45" s="146"/>
      <c r="AC45" s="146"/>
      <c r="AD45" s="146"/>
      <c r="AE45" s="146"/>
      <c r="AF45" s="146"/>
      <c r="AG45" s="146" t="s">
        <v>104</v>
      </c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outlineLevel="1" x14ac:dyDescent="0.2">
      <c r="A46" s="167">
        <v>21</v>
      </c>
      <c r="B46" s="168" t="s">
        <v>165</v>
      </c>
      <c r="C46" s="174" t="s">
        <v>166</v>
      </c>
      <c r="D46" s="169" t="s">
        <v>139</v>
      </c>
      <c r="E46" s="170">
        <v>7</v>
      </c>
      <c r="F46" s="171">
        <v>0</v>
      </c>
      <c r="G46" s="171">
        <f>ROUND(E46*F46,2)</f>
        <v>0</v>
      </c>
      <c r="H46" s="171">
        <v>0</v>
      </c>
      <c r="I46" s="171">
        <f>ROUND(E46*H46,2)</f>
        <v>0</v>
      </c>
      <c r="J46" s="171">
        <v>58.7</v>
      </c>
      <c r="K46" s="171">
        <f>ROUND(E46*J46,2)</f>
        <v>410.9</v>
      </c>
      <c r="L46" s="171">
        <v>21</v>
      </c>
      <c r="M46" s="171">
        <f>G46*(1+L46/100)</f>
        <v>0</v>
      </c>
      <c r="N46" s="171">
        <v>0</v>
      </c>
      <c r="O46" s="171">
        <f>ROUND(E46*N46,2)</f>
        <v>0</v>
      </c>
      <c r="P46" s="171">
        <v>0</v>
      </c>
      <c r="Q46" s="172">
        <f>ROUND(E46*P46,2)</f>
        <v>0</v>
      </c>
      <c r="R46" s="151"/>
      <c r="S46" s="151" t="s">
        <v>108</v>
      </c>
      <c r="T46" s="151" t="s">
        <v>108</v>
      </c>
      <c r="U46" s="151">
        <v>0</v>
      </c>
      <c r="V46" s="151">
        <f>ROUND(E46*U46,2)</f>
        <v>0</v>
      </c>
      <c r="W46" s="151"/>
      <c r="X46" s="151" t="s">
        <v>103</v>
      </c>
      <c r="Y46" s="146"/>
      <c r="Z46" s="146"/>
      <c r="AA46" s="146"/>
      <c r="AB46" s="146"/>
      <c r="AC46" s="146"/>
      <c r="AD46" s="146"/>
      <c r="AE46" s="146"/>
      <c r="AF46" s="146"/>
      <c r="AG46" s="146" t="s">
        <v>104</v>
      </c>
      <c r="AH46" s="146"/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outlineLevel="1" x14ac:dyDescent="0.2">
      <c r="A47" s="161">
        <v>22</v>
      </c>
      <c r="B47" s="162" t="s">
        <v>167</v>
      </c>
      <c r="C47" s="175" t="s">
        <v>168</v>
      </c>
      <c r="D47" s="163" t="s">
        <v>111</v>
      </c>
      <c r="E47" s="164">
        <v>7.2</v>
      </c>
      <c r="F47" s="165">
        <v>0</v>
      </c>
      <c r="G47" s="165">
        <f>ROUND(E47*F47,2)</f>
        <v>0</v>
      </c>
      <c r="H47" s="165">
        <v>0</v>
      </c>
      <c r="I47" s="165">
        <f>ROUND(E47*H47,2)</f>
        <v>0</v>
      </c>
      <c r="J47" s="165">
        <v>675</v>
      </c>
      <c r="K47" s="165">
        <f>ROUND(E47*J47,2)</f>
        <v>4860</v>
      </c>
      <c r="L47" s="165">
        <v>21</v>
      </c>
      <c r="M47" s="165">
        <f>G47*(1+L47/100)</f>
        <v>0</v>
      </c>
      <c r="N47" s="165">
        <v>0</v>
      </c>
      <c r="O47" s="165">
        <f>ROUND(E47*N47,2)</f>
        <v>0</v>
      </c>
      <c r="P47" s="165">
        <v>0</v>
      </c>
      <c r="Q47" s="166">
        <f>ROUND(E47*P47,2)</f>
        <v>0</v>
      </c>
      <c r="R47" s="151"/>
      <c r="S47" s="151" t="s">
        <v>108</v>
      </c>
      <c r="T47" s="151" t="s">
        <v>108</v>
      </c>
      <c r="U47" s="151">
        <v>0</v>
      </c>
      <c r="V47" s="151">
        <f>ROUND(E47*U47,2)</f>
        <v>0</v>
      </c>
      <c r="W47" s="151"/>
      <c r="X47" s="151" t="s">
        <v>103</v>
      </c>
      <c r="Y47" s="146"/>
      <c r="Z47" s="146"/>
      <c r="AA47" s="146"/>
      <c r="AB47" s="146"/>
      <c r="AC47" s="146"/>
      <c r="AD47" s="146"/>
      <c r="AE47" s="146"/>
      <c r="AF47" s="146"/>
      <c r="AG47" s="146" t="s">
        <v>104</v>
      </c>
      <c r="AH47" s="146"/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outlineLevel="1" x14ac:dyDescent="0.2">
      <c r="A48" s="149"/>
      <c r="B48" s="150"/>
      <c r="C48" s="176" t="s">
        <v>238</v>
      </c>
      <c r="D48" s="152"/>
      <c r="E48" s="153">
        <v>7.2</v>
      </c>
      <c r="F48" s="151"/>
      <c r="G48" s="151"/>
      <c r="H48" s="151"/>
      <c r="I48" s="151"/>
      <c r="J48" s="151"/>
      <c r="K48" s="151"/>
      <c r="L48" s="151"/>
      <c r="M48" s="151"/>
      <c r="N48" s="151"/>
      <c r="O48" s="151"/>
      <c r="P48" s="151"/>
      <c r="Q48" s="151"/>
      <c r="R48" s="151"/>
      <c r="S48" s="151"/>
      <c r="T48" s="151"/>
      <c r="U48" s="151"/>
      <c r="V48" s="151"/>
      <c r="W48" s="151"/>
      <c r="X48" s="151"/>
      <c r="Y48" s="146"/>
      <c r="Z48" s="146"/>
      <c r="AA48" s="146"/>
      <c r="AB48" s="146"/>
      <c r="AC48" s="146"/>
      <c r="AD48" s="146"/>
      <c r="AE48" s="146"/>
      <c r="AF48" s="146"/>
      <c r="AG48" s="146" t="s">
        <v>115</v>
      </c>
      <c r="AH48" s="146">
        <v>0</v>
      </c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x14ac:dyDescent="0.2">
      <c r="A49" s="155" t="s">
        <v>96</v>
      </c>
      <c r="B49" s="156" t="s">
        <v>61</v>
      </c>
      <c r="C49" s="173" t="s">
        <v>62</v>
      </c>
      <c r="D49" s="157"/>
      <c r="E49" s="158"/>
      <c r="F49" s="159"/>
      <c r="G49" s="159">
        <f>SUMIF(AG50:AG59,"&lt;&gt;NOR",G50:G59)</f>
        <v>0</v>
      </c>
      <c r="H49" s="159"/>
      <c r="I49" s="159">
        <f>SUM(I50:I59)</f>
        <v>63607.56</v>
      </c>
      <c r="J49" s="159"/>
      <c r="K49" s="159">
        <f>SUM(K50:K59)</f>
        <v>5267.94</v>
      </c>
      <c r="L49" s="159"/>
      <c r="M49" s="159">
        <f>SUM(M50:M59)</f>
        <v>0</v>
      </c>
      <c r="N49" s="159"/>
      <c r="O49" s="159">
        <f>SUM(O50:O59)</f>
        <v>0.54</v>
      </c>
      <c r="P49" s="159"/>
      <c r="Q49" s="160">
        <f>SUM(Q50:Q59)</f>
        <v>0</v>
      </c>
      <c r="R49" s="154"/>
      <c r="S49" s="154"/>
      <c r="T49" s="154"/>
      <c r="U49" s="154"/>
      <c r="V49" s="154">
        <f>SUM(V50:V59)</f>
        <v>0</v>
      </c>
      <c r="W49" s="154"/>
      <c r="X49" s="154"/>
      <c r="AG49" t="s">
        <v>97</v>
      </c>
    </row>
    <row r="50" spans="1:60" outlineLevel="1" x14ac:dyDescent="0.2">
      <c r="A50" s="167">
        <v>23</v>
      </c>
      <c r="B50" s="168" t="s">
        <v>169</v>
      </c>
      <c r="C50" s="174" t="s">
        <v>170</v>
      </c>
      <c r="D50" s="169" t="s">
        <v>171</v>
      </c>
      <c r="E50" s="170">
        <v>50</v>
      </c>
      <c r="F50" s="171">
        <v>0</v>
      </c>
      <c r="G50" s="171">
        <f t="shared" ref="G50:G59" si="0">ROUND(E50*F50,2)</f>
        <v>0</v>
      </c>
      <c r="H50" s="171">
        <v>0</v>
      </c>
      <c r="I50" s="171">
        <f t="shared" ref="I50:I59" si="1">ROUND(E50*H50,2)</f>
        <v>0</v>
      </c>
      <c r="J50" s="171">
        <v>18.100000000000001</v>
      </c>
      <c r="K50" s="171">
        <f t="shared" ref="K50:K59" si="2">ROUND(E50*J50,2)</f>
        <v>905</v>
      </c>
      <c r="L50" s="171">
        <v>21</v>
      </c>
      <c r="M50" s="171">
        <f t="shared" ref="M50:M59" si="3">G50*(1+L50/100)</f>
        <v>0</v>
      </c>
      <c r="N50" s="171">
        <v>0</v>
      </c>
      <c r="O50" s="171">
        <f t="shared" ref="O50:O59" si="4">ROUND(E50*N50,2)</f>
        <v>0</v>
      </c>
      <c r="P50" s="171">
        <v>0</v>
      </c>
      <c r="Q50" s="172">
        <f t="shared" ref="Q50:Q59" si="5">ROUND(E50*P50,2)</f>
        <v>0</v>
      </c>
      <c r="R50" s="151"/>
      <c r="S50" s="151" t="s">
        <v>108</v>
      </c>
      <c r="T50" s="151" t="s">
        <v>108</v>
      </c>
      <c r="U50" s="151">
        <v>0</v>
      </c>
      <c r="V50" s="151">
        <f t="shared" ref="V50:V59" si="6">ROUND(E50*U50,2)</f>
        <v>0</v>
      </c>
      <c r="W50" s="151"/>
      <c r="X50" s="151" t="s">
        <v>103</v>
      </c>
      <c r="Y50" s="146"/>
      <c r="Z50" s="146"/>
      <c r="AA50" s="146"/>
      <c r="AB50" s="146"/>
      <c r="AC50" s="146"/>
      <c r="AD50" s="146"/>
      <c r="AE50" s="146"/>
      <c r="AF50" s="146"/>
      <c r="AG50" s="146" t="s">
        <v>104</v>
      </c>
      <c r="AH50" s="146"/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outlineLevel="1" x14ac:dyDescent="0.2">
      <c r="A51" s="167">
        <v>24</v>
      </c>
      <c r="B51" s="168" t="s">
        <v>172</v>
      </c>
      <c r="C51" s="174" t="s">
        <v>173</v>
      </c>
      <c r="D51" s="169" t="s">
        <v>171</v>
      </c>
      <c r="E51" s="170">
        <v>90</v>
      </c>
      <c r="F51" s="171">
        <v>0</v>
      </c>
      <c r="G51" s="171">
        <f t="shared" si="0"/>
        <v>0</v>
      </c>
      <c r="H51" s="171">
        <v>0.17</v>
      </c>
      <c r="I51" s="171">
        <f t="shared" si="1"/>
        <v>15.3</v>
      </c>
      <c r="J51" s="171">
        <v>35.130000000000003</v>
      </c>
      <c r="K51" s="171">
        <f t="shared" si="2"/>
        <v>3161.7</v>
      </c>
      <c r="L51" s="171">
        <v>21</v>
      </c>
      <c r="M51" s="171">
        <f t="shared" si="3"/>
        <v>0</v>
      </c>
      <c r="N51" s="171">
        <v>1.0000000000000001E-5</v>
      </c>
      <c r="O51" s="171">
        <f t="shared" si="4"/>
        <v>0</v>
      </c>
      <c r="P51" s="171">
        <v>0</v>
      </c>
      <c r="Q51" s="172">
        <f t="shared" si="5"/>
        <v>0</v>
      </c>
      <c r="R51" s="151"/>
      <c r="S51" s="151" t="s">
        <v>108</v>
      </c>
      <c r="T51" s="151" t="s">
        <v>108</v>
      </c>
      <c r="U51" s="151">
        <v>0</v>
      </c>
      <c r="V51" s="151">
        <f t="shared" si="6"/>
        <v>0</v>
      </c>
      <c r="W51" s="151"/>
      <c r="X51" s="151" t="s">
        <v>103</v>
      </c>
      <c r="Y51" s="146"/>
      <c r="Z51" s="146"/>
      <c r="AA51" s="146"/>
      <c r="AB51" s="146"/>
      <c r="AC51" s="146"/>
      <c r="AD51" s="146"/>
      <c r="AE51" s="146"/>
      <c r="AF51" s="146"/>
      <c r="AG51" s="146" t="s">
        <v>104</v>
      </c>
      <c r="AH51" s="146"/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outlineLevel="1" x14ac:dyDescent="0.2">
      <c r="A52" s="167">
        <v>25</v>
      </c>
      <c r="B52" s="168" t="s">
        <v>174</v>
      </c>
      <c r="C52" s="174" t="s">
        <v>175</v>
      </c>
      <c r="D52" s="169" t="s">
        <v>176</v>
      </c>
      <c r="E52" s="170">
        <v>5</v>
      </c>
      <c r="F52" s="171">
        <v>0</v>
      </c>
      <c r="G52" s="171">
        <f t="shared" si="0"/>
        <v>0</v>
      </c>
      <c r="H52" s="171">
        <v>0.91</v>
      </c>
      <c r="I52" s="171">
        <f t="shared" si="1"/>
        <v>4.55</v>
      </c>
      <c r="J52" s="171">
        <v>146.09</v>
      </c>
      <c r="K52" s="171">
        <f t="shared" si="2"/>
        <v>730.45</v>
      </c>
      <c r="L52" s="171">
        <v>21</v>
      </c>
      <c r="M52" s="171">
        <f t="shared" si="3"/>
        <v>0</v>
      </c>
      <c r="N52" s="171">
        <v>3.0000000000000001E-5</v>
      </c>
      <c r="O52" s="171">
        <f t="shared" si="4"/>
        <v>0</v>
      </c>
      <c r="P52" s="171">
        <v>0</v>
      </c>
      <c r="Q52" s="172">
        <f t="shared" si="5"/>
        <v>0</v>
      </c>
      <c r="R52" s="151"/>
      <c r="S52" s="151" t="s">
        <v>108</v>
      </c>
      <c r="T52" s="151" t="s">
        <v>108</v>
      </c>
      <c r="U52" s="151">
        <v>0</v>
      </c>
      <c r="V52" s="151">
        <f t="shared" si="6"/>
        <v>0</v>
      </c>
      <c r="W52" s="151"/>
      <c r="X52" s="151" t="s">
        <v>103</v>
      </c>
      <c r="Y52" s="146"/>
      <c r="Z52" s="146"/>
      <c r="AA52" s="146"/>
      <c r="AB52" s="146"/>
      <c r="AC52" s="146"/>
      <c r="AD52" s="146"/>
      <c r="AE52" s="146"/>
      <c r="AF52" s="146"/>
      <c r="AG52" s="146" t="s">
        <v>104</v>
      </c>
      <c r="AH52" s="146"/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 outlineLevel="1" x14ac:dyDescent="0.2">
      <c r="A53" s="167">
        <v>26</v>
      </c>
      <c r="B53" s="168" t="s">
        <v>177</v>
      </c>
      <c r="C53" s="174" t="s">
        <v>178</v>
      </c>
      <c r="D53" s="169" t="s">
        <v>176</v>
      </c>
      <c r="E53" s="170">
        <v>3</v>
      </c>
      <c r="F53" s="171">
        <v>0</v>
      </c>
      <c r="G53" s="171">
        <f t="shared" si="0"/>
        <v>0</v>
      </c>
      <c r="H53" s="171">
        <v>1.07</v>
      </c>
      <c r="I53" s="171">
        <f t="shared" si="1"/>
        <v>3.21</v>
      </c>
      <c r="J53" s="171">
        <v>156.93</v>
      </c>
      <c r="K53" s="171">
        <f t="shared" si="2"/>
        <v>470.79</v>
      </c>
      <c r="L53" s="171">
        <v>21</v>
      </c>
      <c r="M53" s="171">
        <f t="shared" si="3"/>
        <v>0</v>
      </c>
      <c r="N53" s="171">
        <v>4.0000000000000003E-5</v>
      </c>
      <c r="O53" s="171">
        <f t="shared" si="4"/>
        <v>0</v>
      </c>
      <c r="P53" s="171">
        <v>0</v>
      </c>
      <c r="Q53" s="172">
        <f t="shared" si="5"/>
        <v>0</v>
      </c>
      <c r="R53" s="151"/>
      <c r="S53" s="151" t="s">
        <v>108</v>
      </c>
      <c r="T53" s="151" t="s">
        <v>108</v>
      </c>
      <c r="U53" s="151">
        <v>0</v>
      </c>
      <c r="V53" s="151">
        <f t="shared" si="6"/>
        <v>0</v>
      </c>
      <c r="W53" s="151"/>
      <c r="X53" s="151" t="s">
        <v>103</v>
      </c>
      <c r="Y53" s="146"/>
      <c r="Z53" s="146"/>
      <c r="AA53" s="146"/>
      <c r="AB53" s="146"/>
      <c r="AC53" s="146"/>
      <c r="AD53" s="146"/>
      <c r="AE53" s="146"/>
      <c r="AF53" s="146"/>
      <c r="AG53" s="146" t="s">
        <v>104</v>
      </c>
      <c r="AH53" s="146"/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</row>
    <row r="54" spans="1:60" outlineLevel="1" x14ac:dyDescent="0.2">
      <c r="A54" s="167">
        <v>27</v>
      </c>
      <c r="B54" s="168" t="s">
        <v>179</v>
      </c>
      <c r="C54" s="174" t="s">
        <v>180</v>
      </c>
      <c r="D54" s="169" t="s">
        <v>171</v>
      </c>
      <c r="E54" s="170">
        <v>50</v>
      </c>
      <c r="F54" s="171">
        <v>0</v>
      </c>
      <c r="G54" s="171">
        <f t="shared" si="0"/>
        <v>0</v>
      </c>
      <c r="H54" s="171">
        <v>355</v>
      </c>
      <c r="I54" s="171">
        <f t="shared" si="1"/>
        <v>17750</v>
      </c>
      <c r="J54" s="171">
        <v>0</v>
      </c>
      <c r="K54" s="171">
        <f t="shared" si="2"/>
        <v>0</v>
      </c>
      <c r="L54" s="171">
        <v>21</v>
      </c>
      <c r="M54" s="171">
        <f t="shared" si="3"/>
        <v>0</v>
      </c>
      <c r="N54" s="171">
        <v>3.2100000000000002E-3</v>
      </c>
      <c r="O54" s="171">
        <f t="shared" si="4"/>
        <v>0.16</v>
      </c>
      <c r="P54" s="171">
        <v>0</v>
      </c>
      <c r="Q54" s="172">
        <f t="shared" si="5"/>
        <v>0</v>
      </c>
      <c r="R54" s="151" t="s">
        <v>149</v>
      </c>
      <c r="S54" s="151" t="s">
        <v>108</v>
      </c>
      <c r="T54" s="151" t="s">
        <v>108</v>
      </c>
      <c r="U54" s="151">
        <v>0</v>
      </c>
      <c r="V54" s="151">
        <f t="shared" si="6"/>
        <v>0</v>
      </c>
      <c r="W54" s="151"/>
      <c r="X54" s="151" t="s">
        <v>150</v>
      </c>
      <c r="Y54" s="146"/>
      <c r="Z54" s="146"/>
      <c r="AA54" s="146"/>
      <c r="AB54" s="146"/>
      <c r="AC54" s="146"/>
      <c r="AD54" s="146"/>
      <c r="AE54" s="146"/>
      <c r="AF54" s="146"/>
      <c r="AG54" s="146" t="s">
        <v>151</v>
      </c>
      <c r="AH54" s="146"/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</row>
    <row r="55" spans="1:60" outlineLevel="1" x14ac:dyDescent="0.2">
      <c r="A55" s="167">
        <v>28</v>
      </c>
      <c r="B55" s="168" t="s">
        <v>181</v>
      </c>
      <c r="C55" s="174" t="s">
        <v>182</v>
      </c>
      <c r="D55" s="169" t="s">
        <v>176</v>
      </c>
      <c r="E55" s="170">
        <v>15</v>
      </c>
      <c r="F55" s="171">
        <v>0</v>
      </c>
      <c r="G55" s="171">
        <f t="shared" si="0"/>
        <v>0</v>
      </c>
      <c r="H55" s="171">
        <v>1892</v>
      </c>
      <c r="I55" s="171">
        <f t="shared" si="1"/>
        <v>28380</v>
      </c>
      <c r="J55" s="171">
        <v>0</v>
      </c>
      <c r="K55" s="171">
        <f t="shared" si="2"/>
        <v>0</v>
      </c>
      <c r="L55" s="171">
        <v>21</v>
      </c>
      <c r="M55" s="171">
        <f t="shared" si="3"/>
        <v>0</v>
      </c>
      <c r="N55" s="171">
        <v>2.52E-2</v>
      </c>
      <c r="O55" s="171">
        <f t="shared" si="4"/>
        <v>0.38</v>
      </c>
      <c r="P55" s="171">
        <v>0</v>
      </c>
      <c r="Q55" s="172">
        <f t="shared" si="5"/>
        <v>0</v>
      </c>
      <c r="R55" s="151" t="s">
        <v>149</v>
      </c>
      <c r="S55" s="151" t="s">
        <v>108</v>
      </c>
      <c r="T55" s="151" t="s">
        <v>108</v>
      </c>
      <c r="U55" s="151">
        <v>0</v>
      </c>
      <c r="V55" s="151">
        <f t="shared" si="6"/>
        <v>0</v>
      </c>
      <c r="W55" s="151"/>
      <c r="X55" s="151" t="s">
        <v>150</v>
      </c>
      <c r="Y55" s="146"/>
      <c r="Z55" s="146"/>
      <c r="AA55" s="146"/>
      <c r="AB55" s="146"/>
      <c r="AC55" s="146"/>
      <c r="AD55" s="146"/>
      <c r="AE55" s="146"/>
      <c r="AF55" s="146"/>
      <c r="AG55" s="146" t="s">
        <v>151</v>
      </c>
      <c r="AH55" s="146"/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 outlineLevel="1" x14ac:dyDescent="0.2">
      <c r="A56" s="167">
        <v>29</v>
      </c>
      <c r="B56" s="168" t="s">
        <v>183</v>
      </c>
      <c r="C56" s="174" t="s">
        <v>184</v>
      </c>
      <c r="D56" s="169" t="s">
        <v>176</v>
      </c>
      <c r="E56" s="170">
        <v>5</v>
      </c>
      <c r="F56" s="171">
        <v>0</v>
      </c>
      <c r="G56" s="171">
        <f t="shared" si="0"/>
        <v>0</v>
      </c>
      <c r="H56" s="171">
        <v>479.5</v>
      </c>
      <c r="I56" s="171">
        <f t="shared" si="1"/>
        <v>2397.5</v>
      </c>
      <c r="J56" s="171">
        <v>0</v>
      </c>
      <c r="K56" s="171">
        <f t="shared" si="2"/>
        <v>0</v>
      </c>
      <c r="L56" s="171">
        <v>21</v>
      </c>
      <c r="M56" s="171">
        <f t="shared" si="3"/>
        <v>0</v>
      </c>
      <c r="N56" s="171">
        <v>0</v>
      </c>
      <c r="O56" s="171">
        <f t="shared" si="4"/>
        <v>0</v>
      </c>
      <c r="P56" s="171">
        <v>0</v>
      </c>
      <c r="Q56" s="172">
        <f t="shared" si="5"/>
        <v>0</v>
      </c>
      <c r="R56" s="151" t="s">
        <v>149</v>
      </c>
      <c r="S56" s="151" t="s">
        <v>108</v>
      </c>
      <c r="T56" s="151" t="s">
        <v>108</v>
      </c>
      <c r="U56" s="151">
        <v>0</v>
      </c>
      <c r="V56" s="151">
        <f t="shared" si="6"/>
        <v>0</v>
      </c>
      <c r="W56" s="151"/>
      <c r="X56" s="151" t="s">
        <v>150</v>
      </c>
      <c r="Y56" s="146"/>
      <c r="Z56" s="146"/>
      <c r="AA56" s="146"/>
      <c r="AB56" s="146"/>
      <c r="AC56" s="146"/>
      <c r="AD56" s="146"/>
      <c r="AE56" s="146"/>
      <c r="AF56" s="146"/>
      <c r="AG56" s="146" t="s">
        <v>151</v>
      </c>
      <c r="AH56" s="146"/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</row>
    <row r="57" spans="1:60" outlineLevel="1" x14ac:dyDescent="0.2">
      <c r="A57" s="167">
        <v>30</v>
      </c>
      <c r="B57" s="168" t="s">
        <v>185</v>
      </c>
      <c r="C57" s="174" t="s">
        <v>186</v>
      </c>
      <c r="D57" s="169" t="s">
        <v>176</v>
      </c>
      <c r="E57" s="170">
        <v>2</v>
      </c>
      <c r="F57" s="171">
        <v>0</v>
      </c>
      <c r="G57" s="171">
        <f t="shared" si="0"/>
        <v>0</v>
      </c>
      <c r="H57" s="171">
        <v>538</v>
      </c>
      <c r="I57" s="171">
        <f t="shared" si="1"/>
        <v>1076</v>
      </c>
      <c r="J57" s="171">
        <v>0</v>
      </c>
      <c r="K57" s="171">
        <f t="shared" si="2"/>
        <v>0</v>
      </c>
      <c r="L57" s="171">
        <v>21</v>
      </c>
      <c r="M57" s="171">
        <f t="shared" si="3"/>
        <v>0</v>
      </c>
      <c r="N57" s="171">
        <v>7.2999999999999996E-4</v>
      </c>
      <c r="O57" s="171">
        <f t="shared" si="4"/>
        <v>0</v>
      </c>
      <c r="P57" s="171">
        <v>0</v>
      </c>
      <c r="Q57" s="172">
        <f t="shared" si="5"/>
        <v>0</v>
      </c>
      <c r="R57" s="151" t="s">
        <v>149</v>
      </c>
      <c r="S57" s="151" t="s">
        <v>108</v>
      </c>
      <c r="T57" s="151" t="s">
        <v>108</v>
      </c>
      <c r="U57" s="151">
        <v>0</v>
      </c>
      <c r="V57" s="151">
        <f t="shared" si="6"/>
        <v>0</v>
      </c>
      <c r="W57" s="151"/>
      <c r="X57" s="151" t="s">
        <v>150</v>
      </c>
      <c r="Y57" s="146"/>
      <c r="Z57" s="146"/>
      <c r="AA57" s="146"/>
      <c r="AB57" s="146"/>
      <c r="AC57" s="146"/>
      <c r="AD57" s="146"/>
      <c r="AE57" s="146"/>
      <c r="AF57" s="146"/>
      <c r="AG57" s="146" t="s">
        <v>151</v>
      </c>
      <c r="AH57" s="146"/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</row>
    <row r="58" spans="1:60" outlineLevel="1" x14ac:dyDescent="0.2">
      <c r="A58" s="167">
        <v>31</v>
      </c>
      <c r="B58" s="168" t="s">
        <v>187</v>
      </c>
      <c r="C58" s="174" t="s">
        <v>188</v>
      </c>
      <c r="D58" s="169" t="s">
        <v>176</v>
      </c>
      <c r="E58" s="170">
        <v>3</v>
      </c>
      <c r="F58" s="171">
        <v>0</v>
      </c>
      <c r="G58" s="171">
        <f t="shared" si="0"/>
        <v>0</v>
      </c>
      <c r="H58" s="171">
        <v>587</v>
      </c>
      <c r="I58" s="171">
        <f t="shared" si="1"/>
        <v>1761</v>
      </c>
      <c r="J58" s="171">
        <v>0</v>
      </c>
      <c r="K58" s="171">
        <f t="shared" si="2"/>
        <v>0</v>
      </c>
      <c r="L58" s="171">
        <v>21</v>
      </c>
      <c r="M58" s="171">
        <f t="shared" si="3"/>
        <v>0</v>
      </c>
      <c r="N58" s="171">
        <v>0</v>
      </c>
      <c r="O58" s="171">
        <f t="shared" si="4"/>
        <v>0</v>
      </c>
      <c r="P58" s="171">
        <v>0</v>
      </c>
      <c r="Q58" s="172">
        <f t="shared" si="5"/>
        <v>0</v>
      </c>
      <c r="R58" s="151" t="s">
        <v>149</v>
      </c>
      <c r="S58" s="151" t="s">
        <v>108</v>
      </c>
      <c r="T58" s="151" t="s">
        <v>108</v>
      </c>
      <c r="U58" s="151">
        <v>0</v>
      </c>
      <c r="V58" s="151">
        <f t="shared" si="6"/>
        <v>0</v>
      </c>
      <c r="W58" s="151"/>
      <c r="X58" s="151" t="s">
        <v>150</v>
      </c>
      <c r="Y58" s="146"/>
      <c r="Z58" s="146"/>
      <c r="AA58" s="146"/>
      <c r="AB58" s="146"/>
      <c r="AC58" s="146"/>
      <c r="AD58" s="146"/>
      <c r="AE58" s="146"/>
      <c r="AF58" s="146"/>
      <c r="AG58" s="146" t="s">
        <v>151</v>
      </c>
      <c r="AH58" s="146"/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</row>
    <row r="59" spans="1:60" outlineLevel="1" x14ac:dyDescent="0.2">
      <c r="A59" s="167">
        <v>32</v>
      </c>
      <c r="B59" s="168" t="s">
        <v>189</v>
      </c>
      <c r="C59" s="174" t="s">
        <v>190</v>
      </c>
      <c r="D59" s="169" t="s">
        <v>176</v>
      </c>
      <c r="E59" s="170">
        <v>10</v>
      </c>
      <c r="F59" s="171">
        <v>0</v>
      </c>
      <c r="G59" s="171">
        <f t="shared" si="0"/>
        <v>0</v>
      </c>
      <c r="H59" s="171">
        <v>1222</v>
      </c>
      <c r="I59" s="171">
        <f t="shared" si="1"/>
        <v>12220</v>
      </c>
      <c r="J59" s="171">
        <v>0</v>
      </c>
      <c r="K59" s="171">
        <f t="shared" si="2"/>
        <v>0</v>
      </c>
      <c r="L59" s="171">
        <v>21</v>
      </c>
      <c r="M59" s="171">
        <f t="shared" si="3"/>
        <v>0</v>
      </c>
      <c r="N59" s="171">
        <v>0</v>
      </c>
      <c r="O59" s="171">
        <f t="shared" si="4"/>
        <v>0</v>
      </c>
      <c r="P59" s="171">
        <v>0</v>
      </c>
      <c r="Q59" s="172">
        <f t="shared" si="5"/>
        <v>0</v>
      </c>
      <c r="R59" s="151" t="s">
        <v>149</v>
      </c>
      <c r="S59" s="151" t="s">
        <v>108</v>
      </c>
      <c r="T59" s="151" t="s">
        <v>108</v>
      </c>
      <c r="U59" s="151">
        <v>0</v>
      </c>
      <c r="V59" s="151">
        <f t="shared" si="6"/>
        <v>0</v>
      </c>
      <c r="W59" s="151"/>
      <c r="X59" s="151" t="s">
        <v>150</v>
      </c>
      <c r="Y59" s="146"/>
      <c r="Z59" s="146"/>
      <c r="AA59" s="146"/>
      <c r="AB59" s="146"/>
      <c r="AC59" s="146"/>
      <c r="AD59" s="146"/>
      <c r="AE59" s="146"/>
      <c r="AF59" s="146"/>
      <c r="AG59" s="146" t="s">
        <v>151</v>
      </c>
      <c r="AH59" s="146"/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</row>
    <row r="60" spans="1:60" x14ac:dyDescent="0.2">
      <c r="A60" s="155" t="s">
        <v>96</v>
      </c>
      <c r="B60" s="156" t="s">
        <v>63</v>
      </c>
      <c r="C60" s="173" t="s">
        <v>64</v>
      </c>
      <c r="D60" s="157"/>
      <c r="E60" s="158"/>
      <c r="F60" s="159"/>
      <c r="G60" s="159">
        <v>0</v>
      </c>
      <c r="H60" s="159"/>
      <c r="I60" s="159">
        <f>SUM(I61:I72)</f>
        <v>47266.36</v>
      </c>
      <c r="J60" s="159"/>
      <c r="K60" s="159">
        <f>SUM(K61:K72)</f>
        <v>63888.639999999999</v>
      </c>
      <c r="L60" s="159"/>
      <c r="M60" s="159">
        <f>SUM(M61:M72)</f>
        <v>302.5</v>
      </c>
      <c r="N60" s="159"/>
      <c r="O60" s="159">
        <f>SUM(O61:O72)</f>
        <v>0.42000000000000004</v>
      </c>
      <c r="P60" s="159"/>
      <c r="Q60" s="160">
        <f>SUM(Q61:Q72)</f>
        <v>0</v>
      </c>
      <c r="R60" s="154"/>
      <c r="S60" s="154"/>
      <c r="T60" s="154"/>
      <c r="U60" s="154"/>
      <c r="V60" s="154">
        <f>SUM(V61:V72)</f>
        <v>0</v>
      </c>
      <c r="W60" s="154"/>
      <c r="X60" s="154"/>
      <c r="AG60" t="s">
        <v>97</v>
      </c>
    </row>
    <row r="61" spans="1:60" outlineLevel="1" x14ac:dyDescent="0.2">
      <c r="A61" s="167">
        <v>33</v>
      </c>
      <c r="B61" s="168" t="s">
        <v>191</v>
      </c>
      <c r="C61" s="174" t="s">
        <v>192</v>
      </c>
      <c r="D61" s="169" t="s">
        <v>171</v>
      </c>
      <c r="E61" s="170">
        <v>90</v>
      </c>
      <c r="F61" s="171">
        <v>0</v>
      </c>
      <c r="G61" s="171">
        <f t="shared" ref="G61:G72" si="7">ROUND(E61*F61,2)</f>
        <v>0</v>
      </c>
      <c r="H61" s="171">
        <v>1.58</v>
      </c>
      <c r="I61" s="171">
        <f t="shared" ref="I61:I72" si="8">ROUND(E61*H61,2)</f>
        <v>142.19999999999999</v>
      </c>
      <c r="J61" s="171">
        <v>27.32</v>
      </c>
      <c r="K61" s="171">
        <f t="shared" ref="K61:K72" si="9">ROUND(E61*J61,2)</f>
        <v>2458.8000000000002</v>
      </c>
      <c r="L61" s="171">
        <v>21</v>
      </c>
      <c r="M61" s="171">
        <f t="shared" ref="M61:M72" si="10">G61*(1+L61/100)</f>
        <v>0</v>
      </c>
      <c r="N61" s="171">
        <v>0</v>
      </c>
      <c r="O61" s="171">
        <f t="shared" ref="O61:O72" si="11">ROUND(E61*N61,2)</f>
        <v>0</v>
      </c>
      <c r="P61" s="171">
        <v>0</v>
      </c>
      <c r="Q61" s="172">
        <f t="shared" ref="Q61:Q72" si="12">ROUND(E61*P61,2)</f>
        <v>0</v>
      </c>
      <c r="R61" s="151"/>
      <c r="S61" s="151" t="s">
        <v>108</v>
      </c>
      <c r="T61" s="151" t="s">
        <v>108</v>
      </c>
      <c r="U61" s="151">
        <v>0</v>
      </c>
      <c r="V61" s="151">
        <f t="shared" ref="V61:V72" si="13">ROUND(E61*U61,2)</f>
        <v>0</v>
      </c>
      <c r="W61" s="151"/>
      <c r="X61" s="151" t="s">
        <v>103</v>
      </c>
      <c r="Y61" s="146"/>
      <c r="Z61" s="146"/>
      <c r="AA61" s="146"/>
      <c r="AB61" s="146"/>
      <c r="AC61" s="146"/>
      <c r="AD61" s="146"/>
      <c r="AE61" s="146"/>
      <c r="AF61" s="146"/>
      <c r="AG61" s="146" t="s">
        <v>104</v>
      </c>
      <c r="AH61" s="146"/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</row>
    <row r="62" spans="1:60" ht="22.5" outlineLevel="1" x14ac:dyDescent="0.2">
      <c r="A62" s="167">
        <v>34</v>
      </c>
      <c r="B62" s="168" t="s">
        <v>193</v>
      </c>
      <c r="C62" s="174" t="s">
        <v>194</v>
      </c>
      <c r="D62" s="169" t="s">
        <v>195</v>
      </c>
      <c r="E62" s="170">
        <v>4</v>
      </c>
      <c r="F62" s="171">
        <v>0</v>
      </c>
      <c r="G62" s="171">
        <f t="shared" si="7"/>
        <v>0</v>
      </c>
      <c r="H62" s="171">
        <v>0</v>
      </c>
      <c r="I62" s="171">
        <f t="shared" si="8"/>
        <v>0</v>
      </c>
      <c r="J62" s="171">
        <v>2330.5</v>
      </c>
      <c r="K62" s="171">
        <f t="shared" si="9"/>
        <v>9322</v>
      </c>
      <c r="L62" s="171">
        <v>21</v>
      </c>
      <c r="M62" s="171">
        <f t="shared" si="10"/>
        <v>0</v>
      </c>
      <c r="N62" s="171">
        <v>9.0000000000000006E-5</v>
      </c>
      <c r="O62" s="171">
        <f t="shared" si="11"/>
        <v>0</v>
      </c>
      <c r="P62" s="171">
        <v>0</v>
      </c>
      <c r="Q62" s="172">
        <f t="shared" si="12"/>
        <v>0</v>
      </c>
      <c r="R62" s="151"/>
      <c r="S62" s="151" t="s">
        <v>101</v>
      </c>
      <c r="T62" s="151" t="s">
        <v>102</v>
      </c>
      <c r="U62" s="151">
        <v>0</v>
      </c>
      <c r="V62" s="151">
        <f t="shared" si="13"/>
        <v>0</v>
      </c>
      <c r="W62" s="151"/>
      <c r="X62" s="151" t="s">
        <v>103</v>
      </c>
      <c r="Y62" s="146"/>
      <c r="Z62" s="146"/>
      <c r="AA62" s="146"/>
      <c r="AB62" s="146"/>
      <c r="AC62" s="146"/>
      <c r="AD62" s="146"/>
      <c r="AE62" s="146"/>
      <c r="AF62" s="146"/>
      <c r="AG62" s="146" t="s">
        <v>104</v>
      </c>
      <c r="AH62" s="146"/>
      <c r="AI62" s="146"/>
      <c r="AJ62" s="146"/>
      <c r="AK62" s="146"/>
      <c r="AL62" s="146"/>
      <c r="AM62" s="146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46"/>
      <c r="BB62" s="146"/>
      <c r="BC62" s="146"/>
      <c r="BD62" s="146"/>
      <c r="BE62" s="146"/>
      <c r="BF62" s="146"/>
      <c r="BG62" s="146"/>
      <c r="BH62" s="146"/>
    </row>
    <row r="63" spans="1:60" outlineLevel="1" x14ac:dyDescent="0.2">
      <c r="A63" s="167">
        <v>35</v>
      </c>
      <c r="B63" s="168" t="s">
        <v>196</v>
      </c>
      <c r="C63" s="174" t="s">
        <v>197</v>
      </c>
      <c r="D63" s="169" t="s">
        <v>176</v>
      </c>
      <c r="E63" s="170">
        <v>3</v>
      </c>
      <c r="F63" s="171">
        <v>0</v>
      </c>
      <c r="G63" s="171">
        <f t="shared" si="7"/>
        <v>0</v>
      </c>
      <c r="H63" s="171">
        <v>0</v>
      </c>
      <c r="I63" s="171">
        <f t="shared" si="8"/>
        <v>0</v>
      </c>
      <c r="J63" s="171">
        <v>544</v>
      </c>
      <c r="K63" s="171">
        <f t="shared" si="9"/>
        <v>1632</v>
      </c>
      <c r="L63" s="171">
        <v>21</v>
      </c>
      <c r="M63" s="171">
        <f t="shared" si="10"/>
        <v>0</v>
      </c>
      <c r="N63" s="171">
        <v>0</v>
      </c>
      <c r="O63" s="171">
        <f t="shared" si="11"/>
        <v>0</v>
      </c>
      <c r="P63" s="171">
        <v>0</v>
      </c>
      <c r="Q63" s="172">
        <f t="shared" si="12"/>
        <v>0</v>
      </c>
      <c r="R63" s="151"/>
      <c r="S63" s="151" t="s">
        <v>108</v>
      </c>
      <c r="T63" s="151" t="s">
        <v>108</v>
      </c>
      <c r="U63" s="151">
        <v>0</v>
      </c>
      <c r="V63" s="151">
        <f t="shared" si="13"/>
        <v>0</v>
      </c>
      <c r="W63" s="151"/>
      <c r="X63" s="151" t="s">
        <v>103</v>
      </c>
      <c r="Y63" s="146"/>
      <c r="Z63" s="146"/>
      <c r="AA63" s="146"/>
      <c r="AB63" s="146"/>
      <c r="AC63" s="146"/>
      <c r="AD63" s="146"/>
      <c r="AE63" s="146"/>
      <c r="AF63" s="146"/>
      <c r="AG63" s="146" t="s">
        <v>104</v>
      </c>
      <c r="AH63" s="146"/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</row>
    <row r="64" spans="1:60" outlineLevel="1" x14ac:dyDescent="0.2">
      <c r="A64" s="167">
        <v>36</v>
      </c>
      <c r="B64" s="168" t="s">
        <v>198</v>
      </c>
      <c r="C64" s="174" t="s">
        <v>199</v>
      </c>
      <c r="D64" s="169" t="s">
        <v>176</v>
      </c>
      <c r="E64" s="170">
        <v>5</v>
      </c>
      <c r="F64" s="171">
        <v>0</v>
      </c>
      <c r="G64" s="171">
        <f t="shared" si="7"/>
        <v>0</v>
      </c>
      <c r="H64" s="171">
        <v>0</v>
      </c>
      <c r="I64" s="171">
        <f t="shared" si="8"/>
        <v>0</v>
      </c>
      <c r="J64" s="171">
        <v>260</v>
      </c>
      <c r="K64" s="171">
        <f t="shared" si="9"/>
        <v>1300</v>
      </c>
      <c r="L64" s="171">
        <v>21</v>
      </c>
      <c r="M64" s="171">
        <f t="shared" si="10"/>
        <v>0</v>
      </c>
      <c r="N64" s="171">
        <v>0</v>
      </c>
      <c r="O64" s="171">
        <f t="shared" si="11"/>
        <v>0</v>
      </c>
      <c r="P64" s="171">
        <v>0</v>
      </c>
      <c r="Q64" s="172">
        <f t="shared" si="12"/>
        <v>0</v>
      </c>
      <c r="R64" s="151"/>
      <c r="S64" s="151" t="s">
        <v>108</v>
      </c>
      <c r="T64" s="151" t="s">
        <v>108</v>
      </c>
      <c r="U64" s="151">
        <v>0</v>
      </c>
      <c r="V64" s="151">
        <f t="shared" si="13"/>
        <v>0</v>
      </c>
      <c r="W64" s="151"/>
      <c r="X64" s="151" t="s">
        <v>103</v>
      </c>
      <c r="Y64" s="146"/>
      <c r="Z64" s="146"/>
      <c r="AA64" s="146"/>
      <c r="AB64" s="146"/>
      <c r="AC64" s="146"/>
      <c r="AD64" s="146"/>
      <c r="AE64" s="146"/>
      <c r="AF64" s="146"/>
      <c r="AG64" s="146" t="s">
        <v>104</v>
      </c>
      <c r="AH64" s="146"/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</row>
    <row r="65" spans="1:60" outlineLevel="1" x14ac:dyDescent="0.2">
      <c r="A65" s="167">
        <v>37</v>
      </c>
      <c r="B65" s="168" t="s">
        <v>200</v>
      </c>
      <c r="C65" s="174" t="s">
        <v>201</v>
      </c>
      <c r="D65" s="169" t="s">
        <v>202</v>
      </c>
      <c r="E65" s="170">
        <v>3</v>
      </c>
      <c r="F65" s="171">
        <v>0</v>
      </c>
      <c r="G65" s="171">
        <f t="shared" si="7"/>
        <v>0</v>
      </c>
      <c r="H65" s="171">
        <v>0</v>
      </c>
      <c r="I65" s="171">
        <f t="shared" si="8"/>
        <v>0</v>
      </c>
      <c r="J65" s="171">
        <v>11500</v>
      </c>
      <c r="K65" s="171">
        <f t="shared" si="9"/>
        <v>34500</v>
      </c>
      <c r="L65" s="171">
        <v>21</v>
      </c>
      <c r="M65" s="171">
        <f t="shared" si="10"/>
        <v>0</v>
      </c>
      <c r="N65" s="171">
        <v>0</v>
      </c>
      <c r="O65" s="171">
        <f t="shared" si="11"/>
        <v>0</v>
      </c>
      <c r="P65" s="171">
        <v>0</v>
      </c>
      <c r="Q65" s="172">
        <f t="shared" si="12"/>
        <v>0</v>
      </c>
      <c r="R65" s="151"/>
      <c r="S65" s="151" t="s">
        <v>101</v>
      </c>
      <c r="T65" s="151" t="s">
        <v>102</v>
      </c>
      <c r="U65" s="151">
        <v>0</v>
      </c>
      <c r="V65" s="151">
        <f t="shared" si="13"/>
        <v>0</v>
      </c>
      <c r="W65" s="151"/>
      <c r="X65" s="151" t="s">
        <v>103</v>
      </c>
      <c r="Y65" s="146"/>
      <c r="Z65" s="146"/>
      <c r="AA65" s="146"/>
      <c r="AB65" s="146"/>
      <c r="AC65" s="146"/>
      <c r="AD65" s="146"/>
      <c r="AE65" s="146"/>
      <c r="AF65" s="146"/>
      <c r="AG65" s="146" t="s">
        <v>104</v>
      </c>
      <c r="AH65" s="146"/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  <c r="BB65" s="146"/>
      <c r="BC65" s="146"/>
      <c r="BD65" s="146"/>
      <c r="BE65" s="146"/>
      <c r="BF65" s="146"/>
      <c r="BG65" s="146"/>
      <c r="BH65" s="146"/>
    </row>
    <row r="66" spans="1:60" outlineLevel="1" x14ac:dyDescent="0.2">
      <c r="A66" s="167">
        <v>38</v>
      </c>
      <c r="B66" s="168"/>
      <c r="C66" s="174"/>
      <c r="D66" s="169" t="s">
        <v>203</v>
      </c>
      <c r="E66" s="170"/>
      <c r="F66" s="171"/>
      <c r="G66" s="171"/>
      <c r="H66" s="171">
        <v>0</v>
      </c>
      <c r="I66" s="171">
        <f t="shared" si="8"/>
        <v>0</v>
      </c>
      <c r="J66" s="171">
        <v>6500</v>
      </c>
      <c r="K66" s="171">
        <f t="shared" si="9"/>
        <v>0</v>
      </c>
      <c r="L66" s="171"/>
      <c r="M66" s="171">
        <f t="shared" si="10"/>
        <v>0</v>
      </c>
      <c r="N66" s="171">
        <v>0</v>
      </c>
      <c r="O66" s="171">
        <f t="shared" si="11"/>
        <v>0</v>
      </c>
      <c r="P66" s="171">
        <v>0</v>
      </c>
      <c r="Q66" s="172">
        <f t="shared" si="12"/>
        <v>0</v>
      </c>
      <c r="R66" s="151"/>
      <c r="S66" s="151" t="s">
        <v>101</v>
      </c>
      <c r="T66" s="151" t="s">
        <v>102</v>
      </c>
      <c r="U66" s="151">
        <v>0</v>
      </c>
      <c r="V66" s="151">
        <f t="shared" si="13"/>
        <v>0</v>
      </c>
      <c r="W66" s="151"/>
      <c r="X66" s="151" t="s">
        <v>103</v>
      </c>
      <c r="Y66" s="146"/>
      <c r="Z66" s="146"/>
      <c r="AA66" s="146"/>
      <c r="AB66" s="146"/>
      <c r="AC66" s="146"/>
      <c r="AD66" s="146"/>
      <c r="AE66" s="146"/>
      <c r="AF66" s="146"/>
      <c r="AG66" s="146" t="s">
        <v>104</v>
      </c>
      <c r="AH66" s="146"/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  <c r="BB66" s="146"/>
      <c r="BC66" s="146"/>
      <c r="BD66" s="146"/>
      <c r="BE66" s="146"/>
      <c r="BF66" s="146"/>
      <c r="BG66" s="146"/>
      <c r="BH66" s="146"/>
    </row>
    <row r="67" spans="1:60" outlineLevel="1" x14ac:dyDescent="0.2">
      <c r="A67" s="167">
        <v>39</v>
      </c>
      <c r="B67" s="168" t="s">
        <v>204</v>
      </c>
      <c r="C67" s="174" t="s">
        <v>205</v>
      </c>
      <c r="D67" s="169" t="s">
        <v>206</v>
      </c>
      <c r="E67" s="170">
        <v>1</v>
      </c>
      <c r="F67" s="171">
        <v>250</v>
      </c>
      <c r="G67" s="171">
        <f t="shared" si="7"/>
        <v>250</v>
      </c>
      <c r="H67" s="171">
        <v>0</v>
      </c>
      <c r="I67" s="171">
        <f t="shared" si="8"/>
        <v>0</v>
      </c>
      <c r="J67" s="171">
        <v>12500</v>
      </c>
      <c r="K67" s="171">
        <f t="shared" si="9"/>
        <v>12500</v>
      </c>
      <c r="L67" s="171">
        <v>21</v>
      </c>
      <c r="M67" s="171">
        <f t="shared" si="10"/>
        <v>302.5</v>
      </c>
      <c r="N67" s="171">
        <v>0</v>
      </c>
      <c r="O67" s="171">
        <f t="shared" si="11"/>
        <v>0</v>
      </c>
      <c r="P67" s="171">
        <v>0</v>
      </c>
      <c r="Q67" s="172">
        <f t="shared" si="12"/>
        <v>0</v>
      </c>
      <c r="R67" s="151"/>
      <c r="S67" s="151" t="s">
        <v>101</v>
      </c>
      <c r="T67" s="151" t="s">
        <v>102</v>
      </c>
      <c r="U67" s="151">
        <v>0</v>
      </c>
      <c r="V67" s="151">
        <f t="shared" si="13"/>
        <v>0</v>
      </c>
      <c r="W67" s="151"/>
      <c r="X67" s="151" t="s">
        <v>103</v>
      </c>
      <c r="Y67" s="146"/>
      <c r="Z67" s="146"/>
      <c r="AA67" s="146"/>
      <c r="AB67" s="146"/>
      <c r="AC67" s="146"/>
      <c r="AD67" s="146"/>
      <c r="AE67" s="146"/>
      <c r="AF67" s="146"/>
      <c r="AG67" s="146" t="s">
        <v>104</v>
      </c>
      <c r="AH67" s="146"/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  <c r="BG67" s="146"/>
      <c r="BH67" s="146"/>
    </row>
    <row r="68" spans="1:60" outlineLevel="1" x14ac:dyDescent="0.2">
      <c r="A68" s="167">
        <v>40</v>
      </c>
      <c r="B68" s="168" t="s">
        <v>207</v>
      </c>
      <c r="C68" s="174" t="s">
        <v>208</v>
      </c>
      <c r="D68" s="169" t="s">
        <v>176</v>
      </c>
      <c r="E68" s="170">
        <v>8</v>
      </c>
      <c r="F68" s="171">
        <v>0</v>
      </c>
      <c r="G68" s="171">
        <f t="shared" si="7"/>
        <v>0</v>
      </c>
      <c r="H68" s="171">
        <v>5.52</v>
      </c>
      <c r="I68" s="171">
        <f t="shared" si="8"/>
        <v>44.16</v>
      </c>
      <c r="J68" s="171">
        <v>271.98</v>
      </c>
      <c r="K68" s="171">
        <f t="shared" si="9"/>
        <v>2175.84</v>
      </c>
      <c r="L68" s="171">
        <v>21</v>
      </c>
      <c r="M68" s="171">
        <f t="shared" si="10"/>
        <v>0</v>
      </c>
      <c r="N68" s="171">
        <v>4.6800000000000001E-3</v>
      </c>
      <c r="O68" s="171">
        <f t="shared" si="11"/>
        <v>0.04</v>
      </c>
      <c r="P68" s="171">
        <v>0</v>
      </c>
      <c r="Q68" s="172">
        <f t="shared" si="12"/>
        <v>0</v>
      </c>
      <c r="R68" s="151"/>
      <c r="S68" s="151" t="s">
        <v>108</v>
      </c>
      <c r="T68" s="151" t="s">
        <v>108</v>
      </c>
      <c r="U68" s="151">
        <v>0</v>
      </c>
      <c r="V68" s="151">
        <f t="shared" si="13"/>
        <v>0</v>
      </c>
      <c r="W68" s="151"/>
      <c r="X68" s="151" t="s">
        <v>103</v>
      </c>
      <c r="Y68" s="146"/>
      <c r="Z68" s="146"/>
      <c r="AA68" s="146"/>
      <c r="AB68" s="146"/>
      <c r="AC68" s="146"/>
      <c r="AD68" s="146"/>
      <c r="AE68" s="146"/>
      <c r="AF68" s="146"/>
      <c r="AG68" s="146" t="s">
        <v>104</v>
      </c>
      <c r="AH68" s="146"/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  <c r="BB68" s="146"/>
      <c r="BC68" s="146"/>
      <c r="BD68" s="146"/>
      <c r="BE68" s="146"/>
      <c r="BF68" s="146"/>
      <c r="BG68" s="146"/>
      <c r="BH68" s="146"/>
    </row>
    <row r="69" spans="1:60" outlineLevel="1" x14ac:dyDescent="0.2">
      <c r="A69" s="167">
        <v>41</v>
      </c>
      <c r="B69" s="168" t="s">
        <v>209</v>
      </c>
      <c r="C69" s="174" t="s">
        <v>210</v>
      </c>
      <c r="D69" s="169" t="s">
        <v>176</v>
      </c>
      <c r="E69" s="170">
        <v>5</v>
      </c>
      <c r="F69" s="171">
        <v>0</v>
      </c>
      <c r="G69" s="171">
        <f t="shared" si="7"/>
        <v>0</v>
      </c>
      <c r="H69" s="171">
        <v>3910</v>
      </c>
      <c r="I69" s="171">
        <f t="shared" si="8"/>
        <v>19550</v>
      </c>
      <c r="J69" s="171">
        <v>0</v>
      </c>
      <c r="K69" s="171">
        <f t="shared" si="9"/>
        <v>0</v>
      </c>
      <c r="L69" s="171">
        <v>21</v>
      </c>
      <c r="M69" s="171">
        <f t="shared" si="10"/>
        <v>0</v>
      </c>
      <c r="N69" s="171">
        <v>5.0189999999999999E-2</v>
      </c>
      <c r="O69" s="171">
        <f t="shared" si="11"/>
        <v>0.25</v>
      </c>
      <c r="P69" s="171">
        <v>0</v>
      </c>
      <c r="Q69" s="172">
        <f t="shared" si="12"/>
        <v>0</v>
      </c>
      <c r="R69" s="151" t="s">
        <v>149</v>
      </c>
      <c r="S69" s="151" t="s">
        <v>211</v>
      </c>
      <c r="T69" s="151" t="s">
        <v>211</v>
      </c>
      <c r="U69" s="151">
        <v>0</v>
      </c>
      <c r="V69" s="151">
        <f t="shared" si="13"/>
        <v>0</v>
      </c>
      <c r="W69" s="151"/>
      <c r="X69" s="151" t="s">
        <v>150</v>
      </c>
      <c r="Y69" s="146"/>
      <c r="Z69" s="146"/>
      <c r="AA69" s="146"/>
      <c r="AB69" s="146"/>
      <c r="AC69" s="146"/>
      <c r="AD69" s="146"/>
      <c r="AE69" s="146"/>
      <c r="AF69" s="146"/>
      <c r="AG69" s="146" t="s">
        <v>151</v>
      </c>
      <c r="AH69" s="146"/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46"/>
      <c r="BB69" s="146"/>
      <c r="BC69" s="146"/>
      <c r="BD69" s="146"/>
      <c r="BE69" s="146"/>
      <c r="BF69" s="146"/>
      <c r="BG69" s="146"/>
      <c r="BH69" s="146"/>
    </row>
    <row r="70" spans="1:60" ht="22.5" outlineLevel="1" x14ac:dyDescent="0.2">
      <c r="A70" s="167">
        <v>42</v>
      </c>
      <c r="B70" s="168" t="s">
        <v>212</v>
      </c>
      <c r="C70" s="174" t="s">
        <v>213</v>
      </c>
      <c r="D70" s="169" t="s">
        <v>176</v>
      </c>
      <c r="E70" s="170">
        <v>5</v>
      </c>
      <c r="F70" s="171">
        <v>0</v>
      </c>
      <c r="G70" s="171">
        <f t="shared" si="7"/>
        <v>0</v>
      </c>
      <c r="H70" s="171">
        <v>2335</v>
      </c>
      <c r="I70" s="171">
        <f t="shared" si="8"/>
        <v>11675</v>
      </c>
      <c r="J70" s="171">
        <v>0</v>
      </c>
      <c r="K70" s="171">
        <f t="shared" si="9"/>
        <v>0</v>
      </c>
      <c r="L70" s="171">
        <v>21</v>
      </c>
      <c r="M70" s="171">
        <f t="shared" si="10"/>
        <v>0</v>
      </c>
      <c r="N70" s="171">
        <v>1.779E-2</v>
      </c>
      <c r="O70" s="171">
        <f t="shared" si="11"/>
        <v>0.09</v>
      </c>
      <c r="P70" s="171">
        <v>0</v>
      </c>
      <c r="Q70" s="172">
        <f t="shared" si="12"/>
        <v>0</v>
      </c>
      <c r="R70" s="151" t="s">
        <v>149</v>
      </c>
      <c r="S70" s="151" t="s">
        <v>108</v>
      </c>
      <c r="T70" s="151" t="s">
        <v>108</v>
      </c>
      <c r="U70" s="151">
        <v>0</v>
      </c>
      <c r="V70" s="151">
        <f t="shared" si="13"/>
        <v>0</v>
      </c>
      <c r="W70" s="151"/>
      <c r="X70" s="151" t="s">
        <v>150</v>
      </c>
      <c r="Y70" s="146"/>
      <c r="Z70" s="146"/>
      <c r="AA70" s="146"/>
      <c r="AB70" s="146"/>
      <c r="AC70" s="146"/>
      <c r="AD70" s="146"/>
      <c r="AE70" s="146"/>
      <c r="AF70" s="146"/>
      <c r="AG70" s="146" t="s">
        <v>151</v>
      </c>
      <c r="AH70" s="146"/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46"/>
      <c r="BF70" s="146"/>
      <c r="BG70" s="146"/>
      <c r="BH70" s="146"/>
    </row>
    <row r="71" spans="1:60" outlineLevel="1" x14ac:dyDescent="0.2">
      <c r="A71" s="167">
        <v>43</v>
      </c>
      <c r="B71" s="168" t="s">
        <v>214</v>
      </c>
      <c r="C71" s="174" t="s">
        <v>215</v>
      </c>
      <c r="D71" s="169" t="s">
        <v>176</v>
      </c>
      <c r="E71" s="170">
        <v>5</v>
      </c>
      <c r="F71" s="171">
        <v>0</v>
      </c>
      <c r="G71" s="171">
        <f t="shared" si="7"/>
        <v>0</v>
      </c>
      <c r="H71" s="171">
        <v>206</v>
      </c>
      <c r="I71" s="171">
        <f t="shared" si="8"/>
        <v>1030</v>
      </c>
      <c r="J71" s="171">
        <v>0</v>
      </c>
      <c r="K71" s="171">
        <f t="shared" si="9"/>
        <v>0</v>
      </c>
      <c r="L71" s="171">
        <v>21</v>
      </c>
      <c r="M71" s="171">
        <f t="shared" si="10"/>
        <v>0</v>
      </c>
      <c r="N71" s="171">
        <v>1E-3</v>
      </c>
      <c r="O71" s="171">
        <f t="shared" si="11"/>
        <v>0.01</v>
      </c>
      <c r="P71" s="171">
        <v>0</v>
      </c>
      <c r="Q71" s="172">
        <f t="shared" si="12"/>
        <v>0</v>
      </c>
      <c r="R71" s="151" t="s">
        <v>149</v>
      </c>
      <c r="S71" s="151" t="s">
        <v>108</v>
      </c>
      <c r="T71" s="151" t="s">
        <v>108</v>
      </c>
      <c r="U71" s="151">
        <v>0</v>
      </c>
      <c r="V71" s="151">
        <f t="shared" si="13"/>
        <v>0</v>
      </c>
      <c r="W71" s="151"/>
      <c r="X71" s="151" t="s">
        <v>150</v>
      </c>
      <c r="Y71" s="146"/>
      <c r="Z71" s="146"/>
      <c r="AA71" s="146"/>
      <c r="AB71" s="146"/>
      <c r="AC71" s="146"/>
      <c r="AD71" s="146"/>
      <c r="AE71" s="146"/>
      <c r="AF71" s="146"/>
      <c r="AG71" s="146" t="s">
        <v>151</v>
      </c>
      <c r="AH71" s="146"/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B71" s="146"/>
      <c r="BC71" s="146"/>
      <c r="BD71" s="146"/>
      <c r="BE71" s="146"/>
      <c r="BF71" s="146"/>
      <c r="BG71" s="146"/>
      <c r="BH71" s="146"/>
    </row>
    <row r="72" spans="1:60" outlineLevel="1" x14ac:dyDescent="0.2">
      <c r="A72" s="167">
        <v>44</v>
      </c>
      <c r="B72" s="168" t="s">
        <v>216</v>
      </c>
      <c r="C72" s="174" t="s">
        <v>217</v>
      </c>
      <c r="D72" s="169" t="s">
        <v>176</v>
      </c>
      <c r="E72" s="170">
        <v>5</v>
      </c>
      <c r="F72" s="171">
        <v>0</v>
      </c>
      <c r="G72" s="171">
        <f t="shared" si="7"/>
        <v>0</v>
      </c>
      <c r="H72" s="171">
        <v>2965</v>
      </c>
      <c r="I72" s="171">
        <f t="shared" si="8"/>
        <v>14825</v>
      </c>
      <c r="J72" s="171">
        <v>0</v>
      </c>
      <c r="K72" s="171">
        <f t="shared" si="9"/>
        <v>0</v>
      </c>
      <c r="L72" s="171">
        <v>21</v>
      </c>
      <c r="M72" s="171">
        <f t="shared" si="10"/>
        <v>0</v>
      </c>
      <c r="N72" s="171">
        <v>6.1999999999999998E-3</v>
      </c>
      <c r="O72" s="171">
        <f t="shared" si="11"/>
        <v>0.03</v>
      </c>
      <c r="P72" s="171">
        <v>0</v>
      </c>
      <c r="Q72" s="172">
        <f t="shared" si="12"/>
        <v>0</v>
      </c>
      <c r="R72" s="151" t="s">
        <v>149</v>
      </c>
      <c r="S72" s="151" t="s">
        <v>108</v>
      </c>
      <c r="T72" s="151" t="s">
        <v>108</v>
      </c>
      <c r="U72" s="151">
        <v>0</v>
      </c>
      <c r="V72" s="151">
        <f t="shared" si="13"/>
        <v>0</v>
      </c>
      <c r="W72" s="151"/>
      <c r="X72" s="151" t="s">
        <v>150</v>
      </c>
      <c r="Y72" s="146"/>
      <c r="Z72" s="146"/>
      <c r="AA72" s="146"/>
      <c r="AB72" s="146"/>
      <c r="AC72" s="146"/>
      <c r="AD72" s="146"/>
      <c r="AE72" s="146"/>
      <c r="AF72" s="146"/>
      <c r="AG72" s="146" t="s">
        <v>151</v>
      </c>
      <c r="AH72" s="146"/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  <c r="BB72" s="146"/>
      <c r="BC72" s="146"/>
      <c r="BD72" s="146"/>
      <c r="BE72" s="146"/>
      <c r="BF72" s="146"/>
      <c r="BG72" s="146"/>
      <c r="BH72" s="146"/>
    </row>
    <row r="73" spans="1:60" x14ac:dyDescent="0.2">
      <c r="A73" s="155" t="s">
        <v>96</v>
      </c>
      <c r="B73" s="156" t="s">
        <v>65</v>
      </c>
      <c r="C73" s="173" t="s">
        <v>66</v>
      </c>
      <c r="D73" s="157"/>
      <c r="E73" s="158"/>
      <c r="F73" s="159"/>
      <c r="G73" s="159">
        <f>SUMIF(AG74:AG74,"&lt;&gt;NOR",G74:G74)</f>
        <v>0</v>
      </c>
      <c r="H73" s="159"/>
      <c r="I73" s="159">
        <f>SUM(I74:I74)</f>
        <v>0</v>
      </c>
      <c r="J73" s="159"/>
      <c r="K73" s="159">
        <f>SUM(K74:K74)</f>
        <v>19329.77</v>
      </c>
      <c r="L73" s="159"/>
      <c r="M73" s="159">
        <f>SUM(M74:M74)</f>
        <v>0</v>
      </c>
      <c r="N73" s="159"/>
      <c r="O73" s="159">
        <f>SUM(O74:O74)</f>
        <v>0</v>
      </c>
      <c r="P73" s="159"/>
      <c r="Q73" s="160">
        <f>SUM(Q74:Q74)</f>
        <v>0</v>
      </c>
      <c r="R73" s="154"/>
      <c r="S73" s="154"/>
      <c r="T73" s="154"/>
      <c r="U73" s="154"/>
      <c r="V73" s="154">
        <f>SUM(V74:V74)</f>
        <v>0</v>
      </c>
      <c r="W73" s="154"/>
      <c r="X73" s="154"/>
      <c r="AG73" t="s">
        <v>97</v>
      </c>
    </row>
    <row r="74" spans="1:60" outlineLevel="1" x14ac:dyDescent="0.2">
      <c r="A74" s="167">
        <v>45</v>
      </c>
      <c r="B74" s="168" t="s">
        <v>218</v>
      </c>
      <c r="C74" s="174" t="s">
        <v>219</v>
      </c>
      <c r="D74" s="169" t="s">
        <v>144</v>
      </c>
      <c r="E74" s="170">
        <v>141.61000000000001</v>
      </c>
      <c r="F74" s="171">
        <v>0</v>
      </c>
      <c r="G74" s="171">
        <f>ROUND(E74*F74,2)</f>
        <v>0</v>
      </c>
      <c r="H74" s="171">
        <v>0</v>
      </c>
      <c r="I74" s="171">
        <f>ROUND(E74*H74,2)</f>
        <v>0</v>
      </c>
      <c r="J74" s="171">
        <v>136.5</v>
      </c>
      <c r="K74" s="171">
        <f>ROUND(E74*J74,2)</f>
        <v>19329.77</v>
      </c>
      <c r="L74" s="171">
        <v>21</v>
      </c>
      <c r="M74" s="171">
        <f>G74*(1+L74/100)</f>
        <v>0</v>
      </c>
      <c r="N74" s="171">
        <v>0</v>
      </c>
      <c r="O74" s="171">
        <f>ROUND(E74*N74,2)</f>
        <v>0</v>
      </c>
      <c r="P74" s="171">
        <v>0</v>
      </c>
      <c r="Q74" s="172">
        <f>ROUND(E74*P74,2)</f>
        <v>0</v>
      </c>
      <c r="R74" s="151"/>
      <c r="S74" s="151" t="s">
        <v>108</v>
      </c>
      <c r="T74" s="151" t="s">
        <v>108</v>
      </c>
      <c r="U74" s="151">
        <v>0</v>
      </c>
      <c r="V74" s="151">
        <f>ROUND(E74*U74,2)</f>
        <v>0</v>
      </c>
      <c r="W74" s="151"/>
      <c r="X74" s="151" t="s">
        <v>103</v>
      </c>
      <c r="Y74" s="146"/>
      <c r="Z74" s="146"/>
      <c r="AA74" s="146"/>
      <c r="AB74" s="146"/>
      <c r="AC74" s="146"/>
      <c r="AD74" s="146"/>
      <c r="AE74" s="146"/>
      <c r="AF74" s="146"/>
      <c r="AG74" s="146" t="s">
        <v>104</v>
      </c>
      <c r="AH74" s="146"/>
      <c r="AI74" s="146"/>
      <c r="AJ74" s="146"/>
      <c r="AK74" s="146"/>
      <c r="AL74" s="146"/>
      <c r="AM74" s="146"/>
      <c r="AN74" s="146"/>
      <c r="AO74" s="146"/>
      <c r="AP74" s="146"/>
      <c r="AQ74" s="146"/>
      <c r="AR74" s="146"/>
      <c r="AS74" s="146"/>
      <c r="AT74" s="146"/>
      <c r="AU74" s="146"/>
      <c r="AV74" s="146"/>
      <c r="AW74" s="146"/>
      <c r="AX74" s="146"/>
      <c r="AY74" s="146"/>
      <c r="AZ74" s="146"/>
      <c r="BA74" s="146"/>
      <c r="BB74" s="146"/>
      <c r="BC74" s="146"/>
      <c r="BD74" s="146"/>
      <c r="BE74" s="146"/>
      <c r="BF74" s="146"/>
      <c r="BG74" s="146"/>
      <c r="BH74" s="146"/>
    </row>
    <row r="75" spans="1:60" x14ac:dyDescent="0.2">
      <c r="A75" s="155" t="s">
        <v>96</v>
      </c>
      <c r="B75" s="156" t="s">
        <v>67</v>
      </c>
      <c r="C75" s="173" t="s">
        <v>68</v>
      </c>
      <c r="D75" s="157"/>
      <c r="E75" s="158"/>
      <c r="F75" s="159">
        <v>0</v>
      </c>
      <c r="G75" s="159">
        <f>SUMIF(AG76:AG80,"&lt;&gt;NOR",G76:G80)</f>
        <v>0</v>
      </c>
      <c r="H75" s="159"/>
      <c r="I75" s="159">
        <f>SUM(I76:I80)</f>
        <v>3524.58</v>
      </c>
      <c r="J75" s="159"/>
      <c r="K75" s="159">
        <f>SUM(K76:K80)</f>
        <v>3975.81</v>
      </c>
      <c r="L75" s="159"/>
      <c r="M75" s="159">
        <f>SUM(M76:M80)</f>
        <v>0</v>
      </c>
      <c r="N75" s="159"/>
      <c r="O75" s="159">
        <f>SUM(O76:O80)</f>
        <v>0.09</v>
      </c>
      <c r="P75" s="159"/>
      <c r="Q75" s="160">
        <f>SUM(Q76:Q80)</f>
        <v>0</v>
      </c>
      <c r="R75" s="154"/>
      <c r="S75" s="154"/>
      <c r="T75" s="154"/>
      <c r="U75" s="154"/>
      <c r="V75" s="154">
        <f>SUM(V76:V80)</f>
        <v>0</v>
      </c>
      <c r="W75" s="154"/>
      <c r="X75" s="154"/>
      <c r="AG75" t="s">
        <v>97</v>
      </c>
    </row>
    <row r="76" spans="1:60" outlineLevel="1" x14ac:dyDescent="0.2">
      <c r="A76" s="161">
        <v>46</v>
      </c>
      <c r="B76" s="162" t="s">
        <v>220</v>
      </c>
      <c r="C76" s="175" t="s">
        <v>221</v>
      </c>
      <c r="D76" s="163" t="s">
        <v>139</v>
      </c>
      <c r="E76" s="164">
        <v>214</v>
      </c>
      <c r="F76" s="165">
        <v>0</v>
      </c>
      <c r="G76" s="165">
        <f>ROUND(E76*F76,2)</f>
        <v>0</v>
      </c>
      <c r="H76" s="165">
        <v>0.39</v>
      </c>
      <c r="I76" s="165">
        <f>ROUND(E76*H76,2)</f>
        <v>83.46</v>
      </c>
      <c r="J76" s="165">
        <v>18.21</v>
      </c>
      <c r="K76" s="165">
        <f>ROUND(E76*J76,2)</f>
        <v>3896.94</v>
      </c>
      <c r="L76" s="165">
        <v>21</v>
      </c>
      <c r="M76" s="165">
        <f>G76*(1+L76/100)</f>
        <v>0</v>
      </c>
      <c r="N76" s="165">
        <v>3.0000000000000001E-5</v>
      </c>
      <c r="O76" s="165">
        <f>ROUND(E76*N76,2)</f>
        <v>0.01</v>
      </c>
      <c r="P76" s="165">
        <v>0</v>
      </c>
      <c r="Q76" s="166">
        <f>ROUND(E76*P76,2)</f>
        <v>0</v>
      </c>
      <c r="R76" s="151"/>
      <c r="S76" s="151" t="s">
        <v>108</v>
      </c>
      <c r="T76" s="151" t="s">
        <v>108</v>
      </c>
      <c r="U76" s="151">
        <v>0</v>
      </c>
      <c r="V76" s="151">
        <f>ROUND(E76*U76,2)</f>
        <v>0</v>
      </c>
      <c r="W76" s="151"/>
      <c r="X76" s="151" t="s">
        <v>103</v>
      </c>
      <c r="Y76" s="146"/>
      <c r="Z76" s="146"/>
      <c r="AA76" s="146"/>
      <c r="AB76" s="146"/>
      <c r="AC76" s="146"/>
      <c r="AD76" s="146"/>
      <c r="AE76" s="146"/>
      <c r="AF76" s="146"/>
      <c r="AG76" s="146" t="s">
        <v>125</v>
      </c>
      <c r="AH76" s="146"/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/>
      <c r="AY76" s="146"/>
      <c r="AZ76" s="146"/>
      <c r="BA76" s="146"/>
      <c r="BB76" s="146"/>
      <c r="BC76" s="146"/>
      <c r="BD76" s="146"/>
      <c r="BE76" s="146"/>
      <c r="BF76" s="146"/>
      <c r="BG76" s="146"/>
      <c r="BH76" s="146"/>
    </row>
    <row r="77" spans="1:60" ht="22.5" outlineLevel="1" x14ac:dyDescent="0.2">
      <c r="A77" s="149"/>
      <c r="B77" s="150"/>
      <c r="C77" s="176" t="s">
        <v>222</v>
      </c>
      <c r="D77" s="152"/>
      <c r="E77" s="153">
        <v>214</v>
      </c>
      <c r="F77" s="151"/>
      <c r="G77" s="151"/>
      <c r="H77" s="151"/>
      <c r="I77" s="151"/>
      <c r="J77" s="151"/>
      <c r="K77" s="151"/>
      <c r="L77" s="151"/>
      <c r="M77" s="151"/>
      <c r="N77" s="151"/>
      <c r="O77" s="151"/>
      <c r="P77" s="151"/>
      <c r="Q77" s="151"/>
      <c r="R77" s="151"/>
      <c r="S77" s="151"/>
      <c r="T77" s="151"/>
      <c r="U77" s="151"/>
      <c r="V77" s="151"/>
      <c r="W77" s="151"/>
      <c r="X77" s="151"/>
      <c r="Y77" s="146"/>
      <c r="Z77" s="146"/>
      <c r="AA77" s="146"/>
      <c r="AB77" s="146"/>
      <c r="AC77" s="146"/>
      <c r="AD77" s="146"/>
      <c r="AE77" s="146"/>
      <c r="AF77" s="146"/>
      <c r="AG77" s="146" t="s">
        <v>115</v>
      </c>
      <c r="AH77" s="146">
        <v>0</v>
      </c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</row>
    <row r="78" spans="1:60" outlineLevel="1" x14ac:dyDescent="0.2">
      <c r="A78" s="167">
        <v>47</v>
      </c>
      <c r="B78" s="168" t="s">
        <v>223</v>
      </c>
      <c r="C78" s="174" t="s">
        <v>224</v>
      </c>
      <c r="D78" s="169" t="s">
        <v>144</v>
      </c>
      <c r="E78" s="170">
        <v>8.3460000000000006E-2</v>
      </c>
      <c r="F78" s="171">
        <v>0</v>
      </c>
      <c r="G78" s="171">
        <f>ROUND(E78*F78,2)</f>
        <v>0</v>
      </c>
      <c r="H78" s="171">
        <v>0</v>
      </c>
      <c r="I78" s="171">
        <f>ROUND(E78*H78,2)</f>
        <v>0</v>
      </c>
      <c r="J78" s="171">
        <v>945</v>
      </c>
      <c r="K78" s="171">
        <f>ROUND(E78*J78,2)</f>
        <v>78.87</v>
      </c>
      <c r="L78" s="171">
        <v>21</v>
      </c>
      <c r="M78" s="171">
        <f>G78*(1+L78/100)</f>
        <v>0</v>
      </c>
      <c r="N78" s="171">
        <v>0</v>
      </c>
      <c r="O78" s="171">
        <f>ROUND(E78*N78,2)</f>
        <v>0</v>
      </c>
      <c r="P78" s="171">
        <v>0</v>
      </c>
      <c r="Q78" s="172">
        <f>ROUND(E78*P78,2)</f>
        <v>0</v>
      </c>
      <c r="R78" s="151"/>
      <c r="S78" s="151" t="s">
        <v>108</v>
      </c>
      <c r="T78" s="151" t="s">
        <v>108</v>
      </c>
      <c r="U78" s="151">
        <v>0</v>
      </c>
      <c r="V78" s="151">
        <f>ROUND(E78*U78,2)</f>
        <v>0</v>
      </c>
      <c r="W78" s="151"/>
      <c r="X78" s="151" t="s">
        <v>103</v>
      </c>
      <c r="Y78" s="146"/>
      <c r="Z78" s="146"/>
      <c r="AA78" s="146"/>
      <c r="AB78" s="146"/>
      <c r="AC78" s="146"/>
      <c r="AD78" s="146"/>
      <c r="AE78" s="146"/>
      <c r="AF78" s="146"/>
      <c r="AG78" s="146" t="s">
        <v>225</v>
      </c>
      <c r="AH78" s="146"/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  <c r="BG78" s="146"/>
      <c r="BH78" s="146"/>
    </row>
    <row r="79" spans="1:60" outlineLevel="1" x14ac:dyDescent="0.2">
      <c r="A79" s="161">
        <v>48</v>
      </c>
      <c r="B79" s="162" t="s">
        <v>226</v>
      </c>
      <c r="C79" s="175" t="s">
        <v>227</v>
      </c>
      <c r="D79" s="163" t="s">
        <v>139</v>
      </c>
      <c r="E79" s="164">
        <v>256.8</v>
      </c>
      <c r="F79" s="165">
        <v>0</v>
      </c>
      <c r="G79" s="165">
        <f>ROUND(E79*F79,2)</f>
        <v>0</v>
      </c>
      <c r="H79" s="165">
        <v>13.4</v>
      </c>
      <c r="I79" s="165">
        <f>ROUND(E79*H79,2)</f>
        <v>3441.12</v>
      </c>
      <c r="J79" s="165">
        <v>0</v>
      </c>
      <c r="K79" s="165">
        <f>ROUND(E79*J79,2)</f>
        <v>0</v>
      </c>
      <c r="L79" s="165">
        <v>21</v>
      </c>
      <c r="M79" s="165">
        <f>G79*(1+L79/100)</f>
        <v>0</v>
      </c>
      <c r="N79" s="165">
        <v>2.9999999999999997E-4</v>
      </c>
      <c r="O79" s="165">
        <f>ROUND(E79*N79,2)</f>
        <v>0.08</v>
      </c>
      <c r="P79" s="165">
        <v>0</v>
      </c>
      <c r="Q79" s="166">
        <f>ROUND(E79*P79,2)</f>
        <v>0</v>
      </c>
      <c r="R79" s="151" t="s">
        <v>149</v>
      </c>
      <c r="S79" s="151" t="s">
        <v>108</v>
      </c>
      <c r="T79" s="151" t="s">
        <v>108</v>
      </c>
      <c r="U79" s="151">
        <v>0</v>
      </c>
      <c r="V79" s="151">
        <f>ROUND(E79*U79,2)</f>
        <v>0</v>
      </c>
      <c r="W79" s="151"/>
      <c r="X79" s="151" t="s">
        <v>150</v>
      </c>
      <c r="Y79" s="146"/>
      <c r="Z79" s="146"/>
      <c r="AA79" s="146"/>
      <c r="AB79" s="146"/>
      <c r="AC79" s="146"/>
      <c r="AD79" s="146"/>
      <c r="AE79" s="146"/>
      <c r="AF79" s="146"/>
      <c r="AG79" s="146" t="s">
        <v>151</v>
      </c>
      <c r="AH79" s="146"/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  <c r="BG79" s="146"/>
      <c r="BH79" s="146"/>
    </row>
    <row r="80" spans="1:60" outlineLevel="1" x14ac:dyDescent="0.2">
      <c r="A80" s="149"/>
      <c r="B80" s="150"/>
      <c r="C80" s="176" t="s">
        <v>228</v>
      </c>
      <c r="D80" s="152"/>
      <c r="E80" s="153">
        <v>256.8</v>
      </c>
      <c r="F80" s="151"/>
      <c r="G80" s="151"/>
      <c r="H80" s="151"/>
      <c r="I80" s="151"/>
      <c r="J80" s="151"/>
      <c r="K80" s="151"/>
      <c r="L80" s="151"/>
      <c r="M80" s="151"/>
      <c r="N80" s="151"/>
      <c r="O80" s="151"/>
      <c r="P80" s="151"/>
      <c r="Q80" s="151"/>
      <c r="R80" s="151"/>
      <c r="S80" s="151"/>
      <c r="T80" s="151"/>
      <c r="U80" s="151"/>
      <c r="V80" s="151"/>
      <c r="W80" s="151"/>
      <c r="X80" s="151"/>
      <c r="Y80" s="146"/>
      <c r="Z80" s="146"/>
      <c r="AA80" s="146"/>
      <c r="AB80" s="146"/>
      <c r="AC80" s="146"/>
      <c r="AD80" s="146"/>
      <c r="AE80" s="146"/>
      <c r="AF80" s="146"/>
      <c r="AG80" s="146" t="s">
        <v>115</v>
      </c>
      <c r="AH80" s="146">
        <v>0</v>
      </c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</row>
    <row r="81" spans="1:33" x14ac:dyDescent="0.2">
      <c r="A81" s="3"/>
      <c r="B81" s="4"/>
      <c r="C81" s="177"/>
      <c r="D81" s="6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AE81">
        <v>15</v>
      </c>
      <c r="AF81">
        <v>21</v>
      </c>
      <c r="AG81" t="s">
        <v>83</v>
      </c>
    </row>
    <row r="82" spans="1:33" x14ac:dyDescent="0.2">
      <c r="C82" s="178"/>
      <c r="D82" s="10"/>
      <c r="AG82" t="s">
        <v>229</v>
      </c>
    </row>
    <row r="83" spans="1:33" x14ac:dyDescent="0.2">
      <c r="D83" s="10"/>
    </row>
    <row r="84" spans="1:33" x14ac:dyDescent="0.2">
      <c r="D84" s="10"/>
    </row>
    <row r="85" spans="1:33" x14ac:dyDescent="0.2">
      <c r="D85" s="10"/>
    </row>
    <row r="86" spans="1:33" x14ac:dyDescent="0.2">
      <c r="D86" s="10"/>
    </row>
    <row r="87" spans="1:33" x14ac:dyDescent="0.2">
      <c r="D87" s="10"/>
    </row>
    <row r="88" spans="1:33" x14ac:dyDescent="0.2">
      <c r="D88" s="10"/>
    </row>
    <row r="89" spans="1:33" x14ac:dyDescent="0.2">
      <c r="D89" s="10"/>
    </row>
    <row r="90" spans="1:33" x14ac:dyDescent="0.2">
      <c r="D90" s="10"/>
    </row>
    <row r="91" spans="1:33" x14ac:dyDescent="0.2">
      <c r="D91" s="10"/>
    </row>
    <row r="92" spans="1:33" x14ac:dyDescent="0.2">
      <c r="D92" s="10"/>
    </row>
    <row r="93" spans="1:33" x14ac:dyDescent="0.2">
      <c r="D93" s="10"/>
    </row>
    <row r="94" spans="1:33" x14ac:dyDescent="0.2">
      <c r="D94" s="10"/>
    </row>
    <row r="95" spans="1:33" x14ac:dyDescent="0.2">
      <c r="D95" s="10"/>
    </row>
    <row r="96" spans="1:33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27" right="0.19685039370078741" top="0.78740157480314965" bottom="0.78740157480314965" header="0.31496062992125984" footer="0.31496062992125984"/>
  <pageSetup paperSize="9" scale="95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2.04 2.04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'2.04 2.04 Pol'!Názvy_tisku</vt:lpstr>
      <vt:lpstr>oadresa</vt:lpstr>
      <vt:lpstr>Stavba!Objednatel</vt:lpstr>
      <vt:lpstr>Stavba!Objekt</vt:lpstr>
      <vt:lpstr>'2.04 2.04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Hewlett-Packard Company</dc:creator>
  <cp:lastModifiedBy>PC</cp:lastModifiedBy>
  <cp:lastPrinted>2021-04-08T13:58:53Z</cp:lastPrinted>
  <dcterms:created xsi:type="dcterms:W3CDTF">2009-04-08T07:15:50Z</dcterms:created>
  <dcterms:modified xsi:type="dcterms:W3CDTF">2021-09-15T09:22:49Z</dcterms:modified>
</cp:coreProperties>
</file>