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50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Rozpočet Pol" sheetId="4" r:id="rId4"/>
  </sheets>
  <externalReferences>
    <externalReference r:id="rId7"/>
  </externalReferences>
  <definedNames>
    <definedName name="CelkemDPHVypocet" localSheetId="1">'Stavba'!$H$40</definedName>
    <definedName name="CenaCelkem">'Stavba'!$G$29</definedName>
    <definedName name="CenaCelkemBezDPH">'Stavba'!$G$28</definedName>
    <definedName name="CenaCelkemVypocet" localSheetId="1">'Stavba'!$I$40</definedName>
    <definedName name="cisloobjektu">'Stavba'!$C$3</definedName>
    <definedName name="CisloRozpoctu">'[1]Krycí list'!$C$2</definedName>
    <definedName name="CisloStavby" localSheetId="1">'Stavba'!$C$2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'Stavba'!$D$13:$G$13</definedName>
    <definedName name="DPHSni">'Stavba'!$G$24</definedName>
    <definedName name="DPHZakl">'Stavba'!$G$26</definedName>
    <definedName name="dpsc" localSheetId="1">'Stavba'!$C$13</definedName>
    <definedName name="IČO" localSheetId="1">'Stavba'!$I$11</definedName>
    <definedName name="Mena">'Stavba'!$J$29</definedName>
    <definedName name="MistoStavby">'Stavba'!$D$4</definedName>
    <definedName name="nazevobjektu">'Stavba'!$D$3</definedName>
    <definedName name="NazevRozpoctu">'[1]Krycí list'!$D$2</definedName>
    <definedName name="NazevStavby" localSheetId="1">'Stavba'!$D$2</definedName>
    <definedName name="nazevstavby">'[1]Krycí list'!$C$7</definedName>
    <definedName name="NazevStavebnihoRozpoctu">'Stavba'!$E$4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'Rozpočet Pol'!$A$1:$U$165</definedName>
    <definedName name="_xlnm.Print_Area" localSheetId="1">'Stavba'!$A$1:$J$55</definedName>
    <definedName name="odic" localSheetId="1">'Stavba'!$I$6</definedName>
    <definedName name="oico" localSheetId="1">'Stavba'!$I$5</definedName>
    <definedName name="omisto" localSheetId="1">'Stavba'!$D$7</definedName>
    <definedName name="onazev" localSheetId="1">'Stavba'!$D$6</definedName>
    <definedName name="opsc" localSheetId="1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>'Stavba'!$A:$A</definedName>
    <definedName name="Z_B7E7C763_C459_487D_8ABA_5CFDDFBD5A84_.wvu.PrintArea" localSheetId="1">'Stavba'!$B$1:$J$36</definedName>
    <definedName name="ZakladDPHSni">'Stavba'!$G$23</definedName>
    <definedName name="ZakladDPHSniVypocet" localSheetId="1">'Stavba'!$F$40</definedName>
    <definedName name="ZakladDPHZakl">'Stavba'!$G$25</definedName>
    <definedName name="ZakladDPHZaklVypocet" localSheetId="1">'Stavba'!$G$40</definedName>
    <definedName name="Zaokrouhleni">'Stavba'!$G$27</definedName>
    <definedName name="Zhotovitel">'Stavba'!$D$11:$G$11</definedName>
  </definedNames>
  <calcPr calcId="144525"/>
  <extLst/>
</workbook>
</file>

<file path=xl/comments2.xml><?xml version="1.0" encoding="utf-8"?>
<comments xmlns="http://schemas.openxmlformats.org/spreadsheetml/2006/main">
  <authors>
    <author>argocd</author>
  </authors>
  <commentList>
    <comment ref="D11" authorId="0">
      <text>
        <r>
          <rPr>
            <sz val="9"/>
            <color rgb="FF000000"/>
            <rFont val="Tahoma"/>
            <family val="2"/>
          </rPr>
          <t>Název</t>
        </r>
      </text>
    </comment>
    <comment ref="I11" authorId="0">
      <text>
        <r>
          <rPr>
            <sz val="9"/>
            <color rgb="FF000000"/>
            <rFont val="Tahoma"/>
            <family val="2"/>
          </rPr>
          <t>IČO</t>
        </r>
      </text>
    </comment>
    <comment ref="D12" authorId="0">
      <text>
        <r>
          <rPr>
            <sz val="9"/>
            <color rgb="FF000000"/>
            <rFont val="Tahoma"/>
            <family val="2"/>
          </rPr>
          <t>Ulice</t>
        </r>
      </text>
    </comment>
    <comment ref="I12" authorId="0">
      <text>
        <r>
          <rPr>
            <sz val="9"/>
            <color rgb="FF000000"/>
            <rFont val="Tahoma"/>
            <family val="2"/>
          </rPr>
          <t>DIČ</t>
        </r>
      </text>
    </comment>
    <comment ref="C13" authorId="0">
      <text>
        <r>
          <rPr>
            <sz val="9"/>
            <color rgb="FF000000"/>
            <rFont val="Tahoma"/>
            <family val="2"/>
          </rPr>
          <t>PSČ</t>
        </r>
      </text>
    </comment>
    <comment ref="D13" authorId="0">
      <text>
        <r>
          <rPr>
            <sz val="9"/>
            <color rgb="FF000000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<sst xmlns="http://schemas.openxmlformats.org/spreadsheetml/2006/main" count="677" uniqueCount="365">
  <si>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</si>
  <si>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</si>
  <si>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#RTSROZP#</t>
  </si>
  <si>
    <t>Položkový rozpočet</t>
  </si>
  <si>
    <t>Zakázka:</t>
  </si>
  <si>
    <t>stavební úpravy, přístavba a nástavba garáže JSDH Malé Hoštice ZDRAVOTECHNIKA</t>
  </si>
  <si>
    <t>Misto</t>
  </si>
  <si>
    <t xml:space="preserve">Malé Hoštice </t>
  </si>
  <si>
    <t>Rozpočet:</t>
  </si>
  <si>
    <t>Objednatel:</t>
  </si>
  <si>
    <t>Statutární město Opava</t>
  </si>
  <si>
    <t>IČ:</t>
  </si>
  <si>
    <t>00300535</t>
  </si>
  <si>
    <t>Horní náměstí 382/69</t>
  </si>
  <si>
    <t>DIČ:</t>
  </si>
  <si>
    <t>CZ00300535</t>
  </si>
  <si>
    <t>74601</t>
  </si>
  <si>
    <t>Opava-Město</t>
  </si>
  <si>
    <t>Projektant:</t>
  </si>
  <si>
    <t>Zhotovitel:</t>
  </si>
  <si>
    <t>Vypracoval:</t>
  </si>
  <si>
    <t>Ohnheisrová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</si>
  <si>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</si>
  <si>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</si>
  <si>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</si>
  <si>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</si>
  <si>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</si>
  <si>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</si>
  <si>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</si>
  <si>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</si>
  <si>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</si>
  <si>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</si>
  <si>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</si>
  <si>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</si>
  <si>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</si>
  <si>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</si>
  <si>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</si>
  <si>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</si>
  <si>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</si>
  <si>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</si>
  <si>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</si>
  <si>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</si>
  <si>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</si>
  <si>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</si>
  <si>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</si>
  <si>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</si>
  <si>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</si>
  <si>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</si>
  <si>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</si>
  <si>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</si>
  <si>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</si>
  <si>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Rozpočet</t>
  </si>
  <si>
    <t>Celkem za stavbu</t>
  </si>
  <si>
    <t>Rekapitulace dílů</t>
  </si>
  <si>
    <t>Typ dílu</t>
  </si>
  <si>
    <t>1</t>
  </si>
  <si>
    <t>Zemní práce</t>
  </si>
  <si>
    <t xml:space="preserve"> </t>
  </si>
  <si>
    <t>4</t>
  </si>
  <si>
    <t>Vodorovné konstrukce</t>
  </si>
  <si>
    <t>5</t>
  </si>
  <si>
    <t>Komunikace</t>
  </si>
  <si>
    <t>8</t>
  </si>
  <si>
    <t>Trubní vedení</t>
  </si>
  <si>
    <t>721</t>
  </si>
  <si>
    <t>Vnitřní kanalizace</t>
  </si>
  <si>
    <t>722</t>
  </si>
  <si>
    <t>Vnitřní vodovod</t>
  </si>
  <si>
    <t>725</t>
  </si>
  <si>
    <t>Zařizovací předměty</t>
  </si>
  <si>
    <t>726</t>
  </si>
  <si>
    <t>Instalační prefabrikáty</t>
  </si>
  <si>
    <t xml:space="preserve">Položkový rozpočet </t>
  </si>
  <si>
    <t>Z:</t>
  </si>
  <si>
    <t>O:</t>
  </si>
  <si>
    <t>R:</t>
  </si>
  <si>
    <t>#TypZaznamu#</t>
  </si>
  <si>
    <t>S: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</si>
  <si>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</si>
  <si>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</si>
  <si>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</si>
  <si>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</si>
  <si>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</si>
  <si>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</si>
  <si>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</si>
  <si>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</si>
  <si>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</si>
  <si>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</si>
  <si>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</si>
  <si>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</t>
  </si>
  <si>
    <t>Dodávka celk.</t>
  </si>
  <si>
    <t>Montáž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</si>
  <si>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</si>
  <si>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</si>
  <si>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</si>
  <si>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</si>
  <si>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</si>
  <si>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</si>
  <si>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</si>
  <si>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</si>
  <si>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</si>
  <si>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</si>
  <si>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</si>
  <si>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</si>
  <si>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</si>
  <si>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111201101R00</t>
  </si>
  <si>
    <t>Odstranění křovin i s kořeny na ploše do 1000 m2</t>
  </si>
  <si>
    <t>m2</t>
  </si>
  <si>
    <t>POL1_0</t>
  </si>
  <si>
    <t>KEŘE:10*3</t>
  </si>
  <si>
    <t>VV</t>
  </si>
  <si>
    <t>119001421R00</t>
  </si>
  <si>
    <t>Dočasné zajištění kabelů - do počtu 3 kabelů</t>
  </si>
  <si>
    <t>m</t>
  </si>
  <si>
    <t>130001101R00</t>
  </si>
  <si>
    <t>Příplatek za ztížené hloubení v blízkosti vedení</t>
  </si>
  <si>
    <t>m3</t>
  </si>
  <si>
    <t>VODA:4*0,8*1,4</t>
  </si>
  <si>
    <t>KANAL:1*0,8*1,2</t>
  </si>
  <si>
    <t>132201210R00</t>
  </si>
  <si>
    <t>Hloubení rýh š.do 200 cm hor.3 do 50 m3,STROJNĚ</t>
  </si>
  <si>
    <t>VODA:1,4*0,8*19</t>
  </si>
  <si>
    <t>KANAL SPLAŠKOVÝ:1,7*0,8*15</t>
  </si>
  <si>
    <t>KANAL DEŠŤOVÝ:1,1*0,8*2</t>
  </si>
  <si>
    <t>139601102R00</t>
  </si>
  <si>
    <t>Ruční výkop jam, rýh a šachet v hornině tř. 3</t>
  </si>
  <si>
    <t>139711101R00</t>
  </si>
  <si>
    <t>Vykopávka v uzavřených prostorách v hor.1-4</t>
  </si>
  <si>
    <t>vnitřní kanalizace:29*0,6*0,8</t>
  </si>
  <si>
    <t>175100020RAC</t>
  </si>
  <si>
    <t>Obsyp potrubí štěrkopískem, dovoz štěrkopísku ze vzdálenosti 10 km</t>
  </si>
  <si>
    <t>POL2_0</t>
  </si>
  <si>
    <t>15*0,8*0,3</t>
  </si>
  <si>
    <t>19*0,8*0,3</t>
  </si>
  <si>
    <t>2*0,8*0,3</t>
  </si>
  <si>
    <t>29*0,6*0,3</t>
  </si>
  <si>
    <t>174100050RAC</t>
  </si>
  <si>
    <t>Zásyp jam,rýh a šachet štěrkopískem, dovoz štěrkopísku ze vzdálenosti 10 km</t>
  </si>
  <si>
    <t>2*(2,4-0,1-0,3-0,45)*0,8</t>
  </si>
  <si>
    <t>5*0,8*0,55</t>
  </si>
  <si>
    <t>29*0,6*0,4</t>
  </si>
  <si>
    <t>174100010RAA</t>
  </si>
  <si>
    <t>Zásyp jam, rýh a šachet sypaninou, dovoz sypaniny ze vzdálenosti 50 m</t>
  </si>
  <si>
    <t>13*0,8*1,1</t>
  </si>
  <si>
    <t>14*0,8*1,0</t>
  </si>
  <si>
    <t>KANAL SPLAŠKOVÝ:(4+3+4)*0,6*0,8</t>
  </si>
  <si>
    <t>KANAL DEŠŤOVÝ:(13+5)*0,6*0,8</t>
  </si>
  <si>
    <t>151101101R00</t>
  </si>
  <si>
    <t>Pažení a rozepření stěn rýh - příložné - hl.do 2 m</t>
  </si>
  <si>
    <t>19*1,4*2</t>
  </si>
  <si>
    <t>15*1,7*2</t>
  </si>
  <si>
    <t>151101111R00</t>
  </si>
  <si>
    <t>Odstranění pažení stěn rýh - příložné - hl. do 2 m</t>
  </si>
  <si>
    <t>181101111R00</t>
  </si>
  <si>
    <t>Úprava pláně v zářezech se zhutněním - ručně</t>
  </si>
  <si>
    <t>10*4</t>
  </si>
  <si>
    <t>184102114R00</t>
  </si>
  <si>
    <t>Výsadba dřevin s balem D do 50 cm, v rovině</t>
  </si>
  <si>
    <t>kus</t>
  </si>
  <si>
    <t>02660223R</t>
  </si>
  <si>
    <t>Borovice kleč - 26-35 cm, krytokořenná,</t>
  </si>
  <si>
    <t>POL3_0</t>
  </si>
  <si>
    <t>451541111R00</t>
  </si>
  <si>
    <t>Lože pod potrubí ze štěrkodrtě 0 - 63 mm, včetně dodání materiálu</t>
  </si>
  <si>
    <t>VODA:19*0,8*0,1</t>
  </si>
  <si>
    <t>KANAL:15*0,8*0,1</t>
  </si>
  <si>
    <t>2*0,8*0,1</t>
  </si>
  <si>
    <t>29*0,1*0,6</t>
  </si>
  <si>
    <t>113107420R00</t>
  </si>
  <si>
    <t>Odstranění podkladu nad 50 m2,kam.těžené tl.20 cm</t>
  </si>
  <si>
    <t>voda:5*0,8</t>
  </si>
  <si>
    <t>splašk.kan.:2*0,8</t>
  </si>
  <si>
    <t>deš.kan:2*0,8</t>
  </si>
  <si>
    <t>113108312R00</t>
  </si>
  <si>
    <t>Odstranění asfaltové vrstvy pl. do 50 m2, tl.12 cm</t>
  </si>
  <si>
    <t>5*1,8</t>
  </si>
  <si>
    <t>2*1,8</t>
  </si>
  <si>
    <t>113202111R00</t>
  </si>
  <si>
    <t>Vytrhání obrub obrubníků silničních</t>
  </si>
  <si>
    <t>919735112R00</t>
  </si>
  <si>
    <t>Řezání stávajícího živičného krytu tl. 5 - 10 cm</t>
  </si>
  <si>
    <t>2*5+1,8</t>
  </si>
  <si>
    <t>2*2+1,8</t>
  </si>
  <si>
    <t>566901111R00</t>
  </si>
  <si>
    <t>Vyspravení podkladu po překopech kamenivem</t>
  </si>
  <si>
    <t>0,33*5*0,8</t>
  </si>
  <si>
    <t>0,33*2*0,8</t>
  </si>
  <si>
    <t>572952111R00</t>
  </si>
  <si>
    <t>Vyspravení krytu po překopu asf.betonem tl.do 5 cm</t>
  </si>
  <si>
    <t>572952112R00</t>
  </si>
  <si>
    <t>Vyspravení krytu po překopu asf.betonem tl.do 7 cm</t>
  </si>
  <si>
    <t>573911111R00</t>
  </si>
  <si>
    <t>Postřik regenerační  0,1 kg/m2</t>
  </si>
  <si>
    <t>16,2*2</t>
  </si>
  <si>
    <t>599142111R00</t>
  </si>
  <si>
    <t>Úprava zálivky dil.spár hloubky do 4 cm š. do 4 cm</t>
  </si>
  <si>
    <t>938909111R00</t>
  </si>
  <si>
    <t>Odstranění nánosu s povrchu podkladu štěrkového</t>
  </si>
  <si>
    <t>979024441R00</t>
  </si>
  <si>
    <t>Očištění vybour. obrubníků všech loží a výplní</t>
  </si>
  <si>
    <t>998225311R00</t>
  </si>
  <si>
    <t>Přesun hmot, oprava komunikací, kryt živič. a bet.</t>
  </si>
  <si>
    <t>t</t>
  </si>
  <si>
    <t>892233111R00</t>
  </si>
  <si>
    <t>Desinfekce vodovodního potrubí DN 70</t>
  </si>
  <si>
    <t>892241111R00</t>
  </si>
  <si>
    <t>Tlaková zkouška vodovodního potrubí DN 80</t>
  </si>
  <si>
    <t>894432112R00</t>
  </si>
  <si>
    <t>Osazení plastové šachty revizní prům.425 mm,</t>
  </si>
  <si>
    <t>286971402R</t>
  </si>
  <si>
    <t>Roura šachtová korugovaná  bez hrdla 425/1500 mm</t>
  </si>
  <si>
    <t>28697146R</t>
  </si>
  <si>
    <t>Poklop do šachtové roury 425 mm/1,5 T PP</t>
  </si>
  <si>
    <t>286971471R</t>
  </si>
  <si>
    <t>Těsnění šachtové roury  425 mm</t>
  </si>
  <si>
    <t>286971672R</t>
  </si>
  <si>
    <t>Dno šachtové výkyvné  425/160 přímé pro KG</t>
  </si>
  <si>
    <t>871161121R00</t>
  </si>
  <si>
    <t>Montáž trubek polyetylenových ve výkopu d 32 mm</t>
  </si>
  <si>
    <t>28613742R</t>
  </si>
  <si>
    <t>Trubka tlaková PE HD (PE 80) D 32 x 3,0 mm PN 10</t>
  </si>
  <si>
    <t xml:space="preserve">m     </t>
  </si>
  <si>
    <t>891163111R00</t>
  </si>
  <si>
    <t>Montáž ventilů hlavních pro přípojky DN 25</t>
  </si>
  <si>
    <t>42228200R</t>
  </si>
  <si>
    <t xml:space="preserve"> šoupátko 2520 DN 1" pro dom.přípojky - voda</t>
  </si>
  <si>
    <t>42291352R</t>
  </si>
  <si>
    <t>Poklop litinový - šoupátkový</t>
  </si>
  <si>
    <t>422915501R</t>
  </si>
  <si>
    <t>Deska nosná šoupátkového poklopu</t>
  </si>
  <si>
    <t>42291200R</t>
  </si>
  <si>
    <t>Souprava zemní šoupátková  DN 40</t>
  </si>
  <si>
    <t>899721112R00</t>
  </si>
  <si>
    <t>Fólie výstražná z PVC bílá, šířka 30 cm</t>
  </si>
  <si>
    <t>879172199R00</t>
  </si>
  <si>
    <t>Příplatek za montáž vodovodních přípojek DN 32-80</t>
  </si>
  <si>
    <t>877242121R00</t>
  </si>
  <si>
    <t>Přirážka za 1 spoj elektrotvarovky d 90 mm</t>
  </si>
  <si>
    <t>871313121R00</t>
  </si>
  <si>
    <t>Montáž trub z plastu, gumový kroužek, DN 150</t>
  </si>
  <si>
    <t>KANAL SPLAŠKOVÝ:15</t>
  </si>
  <si>
    <t>KANAL DEŠŤOVÝ:2+5+2</t>
  </si>
  <si>
    <t>28611260.AR</t>
  </si>
  <si>
    <t>Trubka kanalizační KGEM SN 8 PVC 160x4,7x1000</t>
  </si>
  <si>
    <t>877313123R00</t>
  </si>
  <si>
    <t>Montáž tvarovek jednoos. plast. gum.kroužek DN 150</t>
  </si>
  <si>
    <t>28651654.AR</t>
  </si>
  <si>
    <t>Koleno kanalizační KGB 110/ 87° PVC</t>
  </si>
  <si>
    <t>28651659.AR</t>
  </si>
  <si>
    <t>Koleno kanalizační KGB 125/ 87° PVC</t>
  </si>
  <si>
    <t>28651657.AR</t>
  </si>
  <si>
    <t>Koleno kanalizační KGB 125/ 45° PVC</t>
  </si>
  <si>
    <t>28651662.AR</t>
  </si>
  <si>
    <t>Koleno kanalizační KGB 160/ 45° PVC</t>
  </si>
  <si>
    <t>28651691.AR</t>
  </si>
  <si>
    <t>Redukce kanalizační KGR 160/ 110 PVC</t>
  </si>
  <si>
    <t>28651690.AR</t>
  </si>
  <si>
    <t>Redukce kanalizační KGR 125/ 110 PVC</t>
  </si>
  <si>
    <t>28656164R</t>
  </si>
  <si>
    <t>Odbočka kanalizační odolná PPKGEA DN 160/125mm 45°</t>
  </si>
  <si>
    <t>877375122RT2</t>
  </si>
  <si>
    <t>Montáž nalepovací tvar. z plastu na potrubí DN 300, včetně dodávky odbočky nalepovací PVC 315/160 mm</t>
  </si>
  <si>
    <t>28650751R</t>
  </si>
  <si>
    <t>Odbočka kanalizační PVC-U nalepovací D 315/160 mm</t>
  </si>
  <si>
    <t>721176101R00</t>
  </si>
  <si>
    <t>Potrubí HT připojovací D 32 x 1,8 mm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</si>
  <si>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</si>
  <si>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</si>
  <si>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</si>
  <si>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</si>
  <si>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</si>
  <si>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</si>
  <si>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721176114R00</t>
  </si>
  <si>
    <t>Potrubí HT odpadní svislé D 75 x 1,9 mm</t>
  </si>
  <si>
    <t>721176115R00</t>
  </si>
  <si>
    <t>Potrubí HT odpadní svislé D 110 x 2,7 mm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</si>
  <si>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</si>
  <si>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</si>
  <si>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</si>
  <si>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</si>
  <si>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</si>
  <si>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</si>
  <si>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6+9</t>
  </si>
  <si>
    <t>721194103R00</t>
  </si>
  <si>
    <t>Vyvedení odpadních výpustek D 32 x 1,8</t>
  </si>
  <si>
    <t>721194105R00</t>
  </si>
  <si>
    <t>Vyvedení odpadních výpustek D 50 x 1,8</t>
  </si>
  <si>
    <t>721194104R00</t>
  </si>
  <si>
    <t>Vyvedení odpadních výpustek D 40 x 1,8</t>
  </si>
  <si>
    <t>721194109R00</t>
  </si>
  <si>
    <t>Vyvedení odpadních výpustek D 110 x 2,3</t>
  </si>
  <si>
    <t>721213314R00</t>
  </si>
  <si>
    <t>Žlab odtok,do prostoru,pro dlažbu,dl. 800mm</t>
  </si>
  <si>
    <t>721242110RT1</t>
  </si>
  <si>
    <t>Lapač střešních splavenin , kloub, zápachová klapka, koš na listí, DN 100</t>
  </si>
  <si>
    <t>721273200RT3</t>
  </si>
  <si>
    <t>Souprava ventilační střešní , souprava větrací hlavice  D 110 mm</t>
  </si>
  <si>
    <t>721290112R00</t>
  </si>
  <si>
    <t>Zkouška těsnosti kanalizace vodou DN 200</t>
  </si>
  <si>
    <t>998721101R00</t>
  </si>
  <si>
    <t>Přesun hmot pro vnitřní kanalizaci, výšky do 6 m</t>
  </si>
  <si>
    <t>722172411R00</t>
  </si>
  <si>
    <t>Potrubí z PPR, D 20 x 2,8 mm, PN 16, vč.zed.výpom.</t>
  </si>
  <si>
    <t>722172412R00</t>
  </si>
  <si>
    <t>Potrubí z PPR, D 25 x 3,5 mm, PN 16, vč.zed.výpom.</t>
  </si>
  <si>
    <t>722172413R00</t>
  </si>
  <si>
    <t>Potrubí z PPR, D 32 x 4,4 mm, PN 16, vč.zed.výpom.</t>
  </si>
  <si>
    <t>722179191R00</t>
  </si>
  <si>
    <t>Příplatek za malý rozsah do 20 m rozvodu</t>
  </si>
  <si>
    <t>soubor</t>
  </si>
  <si>
    <t>722181212RT7</t>
  </si>
  <si>
    <t>Izolace návleková tl. stěny 9 mm, vnitřní průměr 22 mm</t>
  </si>
  <si>
    <t>722181212RT8</t>
  </si>
  <si>
    <t>Izolace návleková tl. stěny 9 mm, vnitřní průměr 25 mm</t>
  </si>
  <si>
    <t>722181212RU1</t>
  </si>
  <si>
    <t>Izolace návleková tl. stěny 9 mm, vnitřní průměr 32 mm</t>
  </si>
  <si>
    <t>722190222R00</t>
  </si>
  <si>
    <t>Přípojky vodovodní pro pevné připojení DN 20</t>
  </si>
  <si>
    <t>722190223R00</t>
  </si>
  <si>
    <t>Přípojky vodovodní pro pevné připojení DN 25</t>
  </si>
  <si>
    <t>722237133R00</t>
  </si>
  <si>
    <t>Kohout vod.kulový s vypouš., DN 25</t>
  </si>
  <si>
    <t>722237132R00</t>
  </si>
  <si>
    <t>Kohout vod.kulový s vypouš.DN 20</t>
  </si>
  <si>
    <t>722237424R00</t>
  </si>
  <si>
    <t>Kohout kulový,2xvnitřní záv. DN 25</t>
  </si>
  <si>
    <t>722237622R00</t>
  </si>
  <si>
    <t>Ventil vod.zpět.,2xvnitř.závit  DN 20</t>
  </si>
  <si>
    <t>722237623R00</t>
  </si>
  <si>
    <t>Ventil vod.zpět.,2xvnitř.závit  DN 25</t>
  </si>
  <si>
    <t>722280106R00</t>
  </si>
  <si>
    <t>Tlaková zkouška vodovodního potrubí DN 32</t>
  </si>
  <si>
    <t>722290234R00</t>
  </si>
  <si>
    <t>Proplach a dezinfekce vodovod.potrubí DN 80</t>
  </si>
  <si>
    <t>998722101R00</t>
  </si>
  <si>
    <t>Přesun hmot pro vnitřní vodovod, výšky do 6 m</t>
  </si>
  <si>
    <t>725014131RT1</t>
  </si>
  <si>
    <t>Klozet závěsný  + sedátko, bílý</t>
  </si>
  <si>
    <t>725017132R00</t>
  </si>
  <si>
    <t>Umyvadlo na šrouby  55 x 42 cm, bílé</t>
  </si>
  <si>
    <t>725536245R00</t>
  </si>
  <si>
    <t>Ohřívač elek. zásobníkový závěsný  120</t>
  </si>
  <si>
    <t>725530151R00</t>
  </si>
  <si>
    <t>Ventil pojistný  DN 20</t>
  </si>
  <si>
    <t>725823121R00</t>
  </si>
  <si>
    <t>Baterie umyvadlová stoján. ruční, vč. otvír.odpadu</t>
  </si>
  <si>
    <t>725829201RT1</t>
  </si>
  <si>
    <t>Montáž baterie umyv.a dřezové nástěnné chromové, včetně dodávky pákové baterie</t>
  </si>
  <si>
    <t>725845111R00</t>
  </si>
  <si>
    <t>Baterie sprchová nástěnná ruční, bez příslušenství</t>
  </si>
  <si>
    <t>725814106R00</t>
  </si>
  <si>
    <t>Ventil rohový s filtrem  DN 15 x DN 15</t>
  </si>
  <si>
    <t>725819201R00</t>
  </si>
  <si>
    <t>Montáž ventilu nástěnného  G 1/2</t>
  </si>
  <si>
    <t>734295382R00</t>
  </si>
  <si>
    <t>Kohout kulový výtokový,  DN 15</t>
  </si>
  <si>
    <t>725860216RT1</t>
  </si>
  <si>
    <t>Připojovací souprava  5/4 ", k sifonům  pochromovaná mosaz</t>
  </si>
  <si>
    <t>998725101R00</t>
  </si>
  <si>
    <t>Přesun hmot pro zařizovací předměty, výšky do 6 m</t>
  </si>
  <si>
    <t>726212321R00</t>
  </si>
  <si>
    <t>Modul-PRO WC SYSTEM, pro závěsné WC</t>
  </si>
  <si>
    <t>998726121R00</t>
  </si>
  <si>
    <t>Přesun hmot pro předstěnové systémy, výšky do 6 m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</si>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</sst>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5]d/m/yyyy"/>
    <numFmt numFmtId="165" formatCode="#,##0.00000"/>
  </numFmts>
  <fonts count="1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7"/>
      <name val="Arial CE"/>
      <family val="2"/>
    </font>
    <font>
      <sz val="10"/>
      <color rgb="FFFFFFCC"/>
      <name val="Arial CE"/>
      <family val="2"/>
    </font>
    <font>
      <b/>
      <sz val="9"/>
      <name val="Arial CE"/>
      <family val="2"/>
    </font>
    <font>
      <sz val="9"/>
      <color rgb="FF000000"/>
      <name val="Tahoma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17">
    <xf numFmtId="0" fontId="0" fillId="0" borderId="0" xfId="0"/>
    <xf numFmtId="0" fontId="2" fillId="0" borderId="0" xfId="0" applyFont="1"/>
    <xf numFmtId="0" fontId="0" fillId="0" borderId="0" xfId="0" applyAlignment="1">
      <alignment/>
    </xf>
    <xf numFmtId="0" fontId="0" fillId="0" borderId="1" xfId="0" applyFont="1" applyBorder="1"/>
    <xf numFmtId="0" fontId="0" fillId="0" borderId="2" xfId="0" applyBorder="1"/>
    <xf numFmtId="0" fontId="5" fillId="2" borderId="2" xfId="0" applyFont="1" applyFill="1" applyBorder="1" applyAlignment="1">
      <alignment horizontal="left" vertical="center" indent="1"/>
    </xf>
    <xf numFmtId="49" fontId="6" fillId="2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left"/>
    </xf>
    <xf numFmtId="0" fontId="0" fillId="2" borderId="2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 indent="1"/>
    </xf>
    <xf numFmtId="0" fontId="0" fillId="2" borderId="4" xfId="0" applyFont="1" applyFill="1" applyBorder="1"/>
    <xf numFmtId="49" fontId="2" fillId="2" borderId="4" xfId="0" applyNumberFormat="1" applyFont="1" applyFill="1" applyBorder="1" applyAlignment="1">
      <alignment horizontal="left" vertic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0" fillId="0" borderId="2" xfId="0" applyFont="1" applyBorder="1" applyAlignment="1">
      <alignment horizontal="left" vertical="center" indent="1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left" inden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right" vertical="center"/>
    </xf>
    <xf numFmtId="0" fontId="0" fillId="0" borderId="7" xfId="0" applyFont="1" applyBorder="1" applyAlignment="1">
      <alignment horizontal="left" vertical="top" indent="1"/>
    </xf>
    <xf numFmtId="0" fontId="0" fillId="0" borderId="8" xfId="0" applyBorder="1" applyAlignment="1">
      <alignment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4" xfId="0" applyBorder="1" applyAlignment="1">
      <alignment horizontal="left"/>
    </xf>
    <xf numFmtId="49" fontId="0" fillId="0" borderId="2" xfId="0" applyNumberFormat="1" applyFont="1" applyBorder="1"/>
    <xf numFmtId="49" fontId="0" fillId="0" borderId="10" xfId="0" applyNumberFormat="1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/>
    </xf>
    <xf numFmtId="0" fontId="0" fillId="0" borderId="11" xfId="0" applyBorder="1"/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/>
    <xf numFmtId="0" fontId="0" fillId="0" borderId="10" xfId="0" applyFont="1" applyBorder="1" applyAlignment="1">
      <alignment horizontal="left" indent="1"/>
    </xf>
    <xf numFmtId="1" fontId="2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1" fontId="2" fillId="0" borderId="1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1" fontId="2" fillId="0" borderId="1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indent="1"/>
    </xf>
    <xf numFmtId="49" fontId="0" fillId="0" borderId="5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indent="1"/>
    </xf>
    <xf numFmtId="0" fontId="2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" fontId="6" fillId="2" borderId="16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 vertical="center"/>
    </xf>
    <xf numFmtId="0" fontId="0" fillId="2" borderId="16" xfId="0" applyFill="1" applyBorder="1"/>
    <xf numFmtId="49" fontId="2" fillId="2" borderId="1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4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3" fontId="0" fillId="0" borderId="21" xfId="0" applyNumberFormat="1" applyFont="1" applyBorder="1"/>
    <xf numFmtId="3" fontId="3" fillId="2" borderId="22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 wrapText="1"/>
    </xf>
    <xf numFmtId="3" fontId="10" fillId="2" borderId="23" xfId="0" applyNumberFormat="1" applyFont="1" applyFill="1" applyBorder="1" applyAlignment="1">
      <alignment horizontal="center" vertical="center" wrapText="1" shrinkToFit="1"/>
    </xf>
    <xf numFmtId="3" fontId="3" fillId="2" borderId="22" xfId="0" applyNumberFormat="1" applyFont="1" applyFill="1" applyBorder="1" applyAlignment="1">
      <alignment horizontal="center" vertical="center" wrapText="1" shrinkToFit="1"/>
    </xf>
    <xf numFmtId="3" fontId="3" fillId="2" borderId="23" xfId="0" applyNumberFormat="1" applyFont="1" applyFill="1" applyBorder="1" applyAlignment="1">
      <alignment horizontal="center" vertical="center" wrapText="1" shrinkToFit="1"/>
    </xf>
    <xf numFmtId="3" fontId="3" fillId="2" borderId="2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wrapText="1" shrinkToFit="1"/>
    </xf>
    <xf numFmtId="3" fontId="3" fillId="0" borderId="11" xfId="0" applyNumberFormat="1" applyFont="1" applyBorder="1" applyAlignment="1">
      <alignment horizontal="right" shrinkToFit="1"/>
    </xf>
    <xf numFmtId="3" fontId="0" fillId="0" borderId="11" xfId="0" applyNumberFormat="1" applyBorder="1" applyAlignment="1">
      <alignment shrinkToFit="1"/>
    </xf>
    <xf numFmtId="3" fontId="0" fillId="0" borderId="24" xfId="0" applyNumberFormat="1" applyBorder="1" applyAlignment="1">
      <alignment shrinkToFit="1"/>
    </xf>
    <xf numFmtId="3" fontId="0" fillId="0" borderId="24" xfId="0" applyNumberFormat="1" applyBorder="1" applyAlignment="1">
      <alignment/>
    </xf>
    <xf numFmtId="3" fontId="11" fillId="3" borderId="4" xfId="0" applyNumberFormat="1" applyFont="1" applyFill="1" applyBorder="1" applyAlignment="1">
      <alignment wrapText="1" shrinkToFit="1"/>
    </xf>
    <xf numFmtId="3" fontId="11" fillId="3" borderId="4" xfId="0" applyNumberFormat="1" applyFont="1" applyFill="1" applyBorder="1" applyAlignment="1">
      <alignment shrinkToFit="1"/>
    </xf>
    <xf numFmtId="3" fontId="0" fillId="3" borderId="25" xfId="0" applyNumberFormat="1" applyFill="1" applyBorder="1" applyAlignment="1">
      <alignment shrinkToFit="1"/>
    </xf>
    <xf numFmtId="3" fontId="0" fillId="3" borderId="25" xfId="0" applyNumberFormat="1" applyFill="1" applyBorder="1" applyAlignment="1">
      <alignment/>
    </xf>
    <xf numFmtId="0" fontId="6" fillId="0" borderId="0" xfId="0" applyFont="1"/>
    <xf numFmtId="0" fontId="12" fillId="0" borderId="21" xfId="0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center" vertical="center"/>
    </xf>
    <xf numFmtId="4" fontId="3" fillId="0" borderId="23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vertical="center"/>
    </xf>
    <xf numFmtId="0" fontId="3" fillId="0" borderId="21" xfId="0" applyFont="1" applyBorder="1"/>
    <xf numFmtId="4" fontId="0" fillId="0" borderId="0" xfId="0" applyNumberFormat="1"/>
    <xf numFmtId="4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24" xfId="0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49" fontId="0" fillId="0" borderId="0" xfId="0" applyNumberFormat="1"/>
    <xf numFmtId="0" fontId="0" fillId="2" borderId="24" xfId="0" applyFont="1" applyFill="1" applyBorder="1"/>
    <xf numFmtId="49" fontId="0" fillId="2" borderId="11" xfId="0" applyNumberFormat="1" applyFill="1" applyBorder="1" applyAlignment="1">
      <alignment/>
    </xf>
    <xf numFmtId="49" fontId="0" fillId="2" borderId="11" xfId="0" applyNumberFormat="1" applyFill="1" applyBorder="1"/>
    <xf numFmtId="0" fontId="0" fillId="2" borderId="11" xfId="0" applyFill="1" applyBorder="1"/>
    <xf numFmtId="0" fontId="0" fillId="2" borderId="27" xfId="0" applyFill="1" applyBorder="1"/>
    <xf numFmtId="0" fontId="0" fillId="2" borderId="23" xfId="0" applyFont="1" applyFill="1" applyBorder="1"/>
    <xf numFmtId="49" fontId="0" fillId="2" borderId="23" xfId="0" applyNumberFormat="1" applyFont="1" applyFill="1" applyBorder="1"/>
    <xf numFmtId="0" fontId="0" fillId="2" borderId="22" xfId="0" applyFont="1" applyFill="1" applyBorder="1"/>
    <xf numFmtId="0" fontId="0" fillId="2" borderId="23" xfId="0" applyFont="1" applyFill="1" applyBorder="1" applyAlignment="1">
      <alignment wrapText="1"/>
    </xf>
    <xf numFmtId="0" fontId="0" fillId="2" borderId="13" xfId="0" applyFont="1" applyFill="1" applyBorder="1" applyAlignment="1">
      <alignment vertical="top"/>
    </xf>
    <xf numFmtId="49" fontId="0" fillId="2" borderId="13" xfId="0" applyNumberFormat="1" applyFont="1" applyFill="1" applyBorder="1" applyAlignment="1">
      <alignment vertical="top"/>
    </xf>
    <xf numFmtId="49" fontId="0" fillId="2" borderId="24" xfId="0" applyNumberFormat="1" applyFont="1" applyFill="1" applyBorder="1" applyAlignment="1">
      <alignment vertical="top"/>
    </xf>
    <xf numFmtId="0" fontId="0" fillId="2" borderId="27" xfId="0" applyFill="1" applyBorder="1" applyAlignment="1">
      <alignment vertical="top"/>
    </xf>
    <xf numFmtId="165" fontId="0" fillId="2" borderId="24" xfId="0" applyNumberFormat="1" applyFill="1" applyBorder="1" applyAlignment="1">
      <alignment vertical="top"/>
    </xf>
    <xf numFmtId="4" fontId="0" fillId="2" borderId="24" xfId="0" applyNumberFormat="1" applyFill="1" applyBorder="1" applyAlignment="1">
      <alignment vertical="top"/>
    </xf>
    <xf numFmtId="0" fontId="0" fillId="2" borderId="24" xfId="0" applyFill="1" applyBorder="1" applyAlignment="1">
      <alignment vertical="top"/>
    </xf>
    <xf numFmtId="0" fontId="14" fillId="0" borderId="21" xfId="0" applyFont="1" applyBorder="1" applyAlignment="1">
      <alignment vertical="top"/>
    </xf>
    <xf numFmtId="0" fontId="14" fillId="0" borderId="26" xfId="0" applyFont="1" applyBorder="1" applyAlignment="1">
      <alignment horizontal="left" vertical="top" wrapText="1"/>
    </xf>
    <xf numFmtId="0" fontId="14" fillId="0" borderId="28" xfId="0" applyFont="1" applyBorder="1" applyAlignment="1">
      <alignment vertical="top" shrinkToFit="1"/>
    </xf>
    <xf numFmtId="165" fontId="14" fillId="0" borderId="26" xfId="0" applyNumberFormat="1" applyFont="1" applyBorder="1" applyAlignment="1">
      <alignment vertical="top" shrinkToFit="1"/>
    </xf>
    <xf numFmtId="4" fontId="14" fillId="0" borderId="26" xfId="0" applyNumberFormat="1" applyFont="1" applyBorder="1" applyAlignment="1">
      <alignment vertical="top" shrinkToFit="1"/>
    </xf>
    <xf numFmtId="0" fontId="14" fillId="0" borderId="26" xfId="0" applyFont="1" applyBorder="1" applyAlignment="1">
      <alignment vertical="top" shrinkToFit="1"/>
    </xf>
    <xf numFmtId="0" fontId="14" fillId="0" borderId="21" xfId="0" applyFont="1" applyBorder="1" applyAlignment="1">
      <alignment vertical="top" shrinkToFit="1"/>
    </xf>
    <xf numFmtId="0" fontId="14" fillId="0" borderId="0" xfId="0" applyFont="1"/>
    <xf numFmtId="0" fontId="15" fillId="0" borderId="26" xfId="0" applyFont="1" applyBorder="1" applyAlignment="1">
      <alignment horizontal="left" vertical="top" wrapText="1"/>
    </xf>
    <xf numFmtId="0" fontId="15" fillId="0" borderId="28" xfId="0" applyFont="1" applyBorder="1" applyAlignment="1">
      <alignment vertical="top" wrapText="1" shrinkToFit="1"/>
    </xf>
    <xf numFmtId="165" fontId="15" fillId="0" borderId="26" xfId="0" applyNumberFormat="1" applyFont="1" applyBorder="1" applyAlignment="1">
      <alignment vertical="top" wrapText="1" shrinkToFit="1"/>
    </xf>
    <xf numFmtId="4" fontId="0" fillId="2" borderId="25" xfId="0" applyNumberFormat="1" applyFill="1" applyBorder="1" applyAlignment="1">
      <alignment vertical="top" shrinkToFit="1"/>
    </xf>
    <xf numFmtId="0" fontId="0" fillId="2" borderId="25" xfId="0" applyFill="1" applyBorder="1" applyAlignment="1">
      <alignment vertical="top" shrinkToFit="1"/>
    </xf>
    <xf numFmtId="0" fontId="0" fillId="2" borderId="14" xfId="0" applyFill="1" applyBorder="1" applyAlignment="1">
      <alignment vertical="top" shrinkToFit="1"/>
    </xf>
    <xf numFmtId="4" fontId="14" fillId="4" borderId="26" xfId="0" applyNumberFormat="1" applyFont="1" applyFill="1" applyBorder="1" applyAlignment="1">
      <alignment vertical="top" shrinkToFit="1"/>
    </xf>
    <xf numFmtId="0" fontId="14" fillId="0" borderId="14" xfId="0" applyFont="1" applyBorder="1" applyAlignment="1">
      <alignment vertical="top"/>
    </xf>
    <xf numFmtId="0" fontId="14" fillId="0" borderId="25" xfId="0" applyFont="1" applyBorder="1" applyAlignment="1">
      <alignment horizontal="left" vertical="top" wrapText="1"/>
    </xf>
    <xf numFmtId="0" fontId="14" fillId="0" borderId="29" xfId="0" applyFont="1" applyBorder="1" applyAlignment="1">
      <alignment vertical="top" shrinkToFit="1"/>
    </xf>
    <xf numFmtId="165" fontId="14" fillId="0" borderId="25" xfId="0" applyNumberFormat="1" applyFont="1" applyBorder="1" applyAlignment="1">
      <alignment vertical="top" shrinkToFit="1"/>
    </xf>
    <xf numFmtId="4" fontId="14" fillId="4" borderId="25" xfId="0" applyNumberFormat="1" applyFont="1" applyFill="1" applyBorder="1" applyAlignment="1">
      <alignment vertical="top" shrinkToFit="1"/>
    </xf>
    <xf numFmtId="4" fontId="14" fillId="0" borderId="25" xfId="0" applyNumberFormat="1" applyFont="1" applyBorder="1" applyAlignment="1">
      <alignment vertical="top" shrinkToFit="1"/>
    </xf>
    <xf numFmtId="0" fontId="14" fillId="0" borderId="25" xfId="0" applyFont="1" applyBorder="1" applyAlignment="1">
      <alignment vertical="top" shrinkToFit="1"/>
    </xf>
    <xf numFmtId="0" fontId="14" fillId="0" borderId="14" xfId="0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3" borderId="1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25" xfId="0" applyNumberFormat="1" applyFont="1" applyFill="1" applyBorder="1" applyAlignment="1">
      <alignment horizontal="center" vertical="center"/>
    </xf>
    <xf numFmtId="4" fontId="3" fillId="3" borderId="25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left" wrapText="1"/>
    </xf>
    <xf numFmtId="49" fontId="3" fillId="0" borderId="14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vertical="center"/>
    </xf>
    <xf numFmtId="4" fontId="12" fillId="3" borderId="25" xfId="0" applyNumberFormat="1" applyFont="1" applyFill="1" applyBorder="1" applyAlignment="1">
      <alignment vertical="center"/>
    </xf>
    <xf numFmtId="49" fontId="3" fillId="0" borderId="21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/>
    </xf>
    <xf numFmtId="3" fontId="0" fillId="0" borderId="11" xfId="0" applyNumberFormat="1" applyFont="1" applyBorder="1"/>
    <xf numFmtId="3" fontId="0" fillId="3" borderId="13" xfId="0" applyNumberFormat="1" applyFont="1" applyFill="1" applyBorder="1"/>
    <xf numFmtId="0" fontId="12" fillId="2" borderId="23" xfId="0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9" fillId="2" borderId="16" xfId="0" applyNumberFormat="1" applyFont="1" applyFill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 indent="1"/>
    </xf>
    <xf numFmtId="4" fontId="8" fillId="0" borderId="30" xfId="0" applyNumberFormat="1" applyFont="1" applyBorder="1" applyAlignment="1">
      <alignment horizontal="right" vertical="center" indent="1"/>
    </xf>
    <xf numFmtId="4" fontId="8" fillId="0" borderId="13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30" xfId="0" applyNumberFormat="1" applyFont="1" applyBorder="1" applyAlignment="1">
      <alignment horizontal="right" vertical="center" indent="1"/>
    </xf>
    <xf numFmtId="49" fontId="2" fillId="0" borderId="4" xfId="0" applyNumberFormat="1" applyFont="1" applyBorder="1" applyAlignment="1">
      <alignment horizontal="left" vertical="center"/>
    </xf>
    <xf numFmtId="1" fontId="0" fillId="0" borderId="4" xfId="0" applyNumberFormat="1" applyFont="1" applyBorder="1" applyAlignment="1">
      <alignment horizontal="right" indent="1"/>
    </xf>
    <xf numFmtId="0" fontId="0" fillId="0" borderId="4" xfId="0" applyFont="1" applyBorder="1" applyAlignment="1">
      <alignment horizontal="right" indent="1"/>
    </xf>
    <xf numFmtId="0" fontId="0" fillId="0" borderId="5" xfId="0" applyFont="1" applyBorder="1" applyAlignment="1">
      <alignment horizontal="right" indent="1"/>
    </xf>
    <xf numFmtId="0" fontId="4" fillId="0" borderId="31" xfId="0" applyFont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49" fontId="0" fillId="0" borderId="27" xfId="0" applyNumberFormat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49" fontId="0" fillId="0" borderId="27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66FF6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1036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1034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1032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1030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1028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1026" name="_x005F_x0000_t202" hidden="1"/>
        <xdr:cNvSpPr txBox="1">
          <a:spLocks noSelect="1" noChangeArrowheads="1"/>
        </xdr:cNvSpPr>
      </xdr:nvSpPr>
      <xdr:spPr bwMode="auto">
        <a:xfrm>
          <a:off x="0" y="0"/>
          <a:ext cx="10810875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46</xdr:row>
      <xdr:rowOff>123825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108108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kub%20Grulich\Desktop\P&#345;&#237;stavba,%20n&#225;stavba%20a%20stavebn&#237;%20&#250;pravy%20st&#225;vaj&#237;c&#237;%20gar&#225;&#382;e%20JSDH%20Mal&#233;%20Ho&#353;tice%20(nov&#233;%20V&#344;)\05-Slep&#253;%20rozpo&#269;et\Stavitel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A2" sqref="A2"/>
    </sheetView>
  </sheetViews>
  <sheetFormatPr defaultColWidth="8.75390625" defaultRowHeight="12.75"/>
  <sheetData>
    <row r="1" ht="12.75">
      <c r="A1" s="1" t="s">
        <v>0</v>
      </c>
    </row>
    <row r="2" spans="1:7" ht="57.75" customHeight="1">
      <c r="A2" s="183" t="s">
        <v>1</v>
      </c>
      <c r="B2" s="183"/>
      <c r="C2" s="183"/>
      <c r="D2" s="183"/>
      <c r="E2" s="183"/>
      <c r="F2" s="183"/>
      <c r="G2" s="183"/>
    </row>
  </sheetData>
  <mergeCells count="1">
    <mergeCell ref="A2:G2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66"/>
  </sheetPr>
  <dimension ref="A1:O58"/>
  <sheetViews>
    <sheetView showGridLines="0" tabSelected="1" workbookViewId="0" topLeftCell="B22">
      <selection activeCell="M33" sqref="M33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2" customWidth="1"/>
    <col min="8" max="8" width="12.75390625" style="0" customWidth="1"/>
    <col min="9" max="9" width="12.75390625" style="2" customWidth="1"/>
    <col min="10" max="10" width="6.75390625" style="2" customWidth="1"/>
    <col min="11" max="11" width="4.25390625" style="0" customWidth="1"/>
    <col min="12" max="15" width="10.75390625" style="0" customWidth="1"/>
  </cols>
  <sheetData>
    <row r="1" spans="1:10" ht="33.75" customHeight="1">
      <c r="A1" s="3" t="s">
        <v>2</v>
      </c>
      <c r="B1" s="208" t="s">
        <v>3</v>
      </c>
      <c r="C1" s="208"/>
      <c r="D1" s="208"/>
      <c r="E1" s="208"/>
      <c r="F1" s="208"/>
      <c r="G1" s="208"/>
      <c r="H1" s="208"/>
      <c r="I1" s="208"/>
      <c r="J1" s="208"/>
    </row>
    <row r="2" spans="1:15" ht="23.25" customHeight="1">
      <c r="A2" s="4"/>
      <c r="B2" s="5" t="s">
        <v>4</v>
      </c>
      <c r="C2" s="6"/>
      <c r="D2" s="209" t="s">
        <v>5</v>
      </c>
      <c r="E2" s="209"/>
      <c r="F2" s="209"/>
      <c r="G2" s="209"/>
      <c r="H2" s="209"/>
      <c r="I2" s="209"/>
      <c r="J2" s="209"/>
      <c r="O2" s="7"/>
    </row>
    <row r="3" spans="1:10" ht="23.25" customHeight="1">
      <c r="A3" s="4"/>
      <c r="B3" s="8" t="s">
        <v>6</v>
      </c>
      <c r="C3" s="9"/>
      <c r="D3" s="210" t="s">
        <v>7</v>
      </c>
      <c r="E3" s="210"/>
      <c r="F3" s="210"/>
      <c r="G3" s="210"/>
      <c r="H3" s="210"/>
      <c r="I3" s="210"/>
      <c r="J3" s="210"/>
    </row>
    <row r="4" spans="1:10" ht="23.25" customHeight="1" hidden="1">
      <c r="A4" s="4"/>
      <c r="B4" s="10" t="s">
        <v>8</v>
      </c>
      <c r="C4" s="11"/>
      <c r="D4" s="12"/>
      <c r="E4" s="12"/>
      <c r="F4" s="13"/>
      <c r="G4" s="14"/>
      <c r="H4" s="13"/>
      <c r="I4" s="14"/>
      <c r="J4" s="15"/>
    </row>
    <row r="5" spans="1:10" ht="24" customHeight="1">
      <c r="A5" s="4"/>
      <c r="B5" s="16" t="s">
        <v>9</v>
      </c>
      <c r="C5" s="17"/>
      <c r="D5" s="18" t="s">
        <v>10</v>
      </c>
      <c r="E5" s="19"/>
      <c r="F5" s="19"/>
      <c r="G5" s="19"/>
      <c r="H5" s="20" t="s">
        <v>11</v>
      </c>
      <c r="I5" s="18" t="s">
        <v>12</v>
      </c>
      <c r="J5" s="21"/>
    </row>
    <row r="6" spans="1:10" ht="15.75" customHeight="1">
      <c r="A6" s="4"/>
      <c r="B6" s="22"/>
      <c r="C6" s="19"/>
      <c r="D6" s="18" t="s">
        <v>13</v>
      </c>
      <c r="E6" s="19"/>
      <c r="F6" s="19"/>
      <c r="G6" s="19"/>
      <c r="H6" s="20" t="s">
        <v>14</v>
      </c>
      <c r="I6" s="18" t="s">
        <v>15</v>
      </c>
      <c r="J6" s="21"/>
    </row>
    <row r="7" spans="1:10" ht="15.75" customHeight="1">
      <c r="A7" s="4"/>
      <c r="B7" s="23"/>
      <c r="C7" s="24" t="s">
        <v>16</v>
      </c>
      <c r="D7" s="25" t="s">
        <v>17</v>
      </c>
      <c r="E7" s="26"/>
      <c r="F7" s="26"/>
      <c r="G7" s="26"/>
      <c r="H7" s="27"/>
      <c r="I7" s="26"/>
      <c r="J7" s="28"/>
    </row>
    <row r="8" spans="1:10" ht="24" customHeight="1" hidden="1">
      <c r="A8" s="4"/>
      <c r="B8" s="16" t="s">
        <v>18</v>
      </c>
      <c r="C8" s="17"/>
      <c r="D8" s="29"/>
      <c r="E8" s="17"/>
      <c r="F8" s="17"/>
      <c r="G8" s="30"/>
      <c r="H8" s="20" t="s">
        <v>11</v>
      </c>
      <c r="I8" s="29"/>
      <c r="J8" s="21"/>
    </row>
    <row r="9" spans="1:10" ht="15.75" customHeight="1" hidden="1">
      <c r="A9" s="4"/>
      <c r="B9" s="4"/>
      <c r="C9" s="17"/>
      <c r="D9" s="29"/>
      <c r="E9" s="17"/>
      <c r="F9" s="17"/>
      <c r="G9" s="30"/>
      <c r="H9" s="20" t="s">
        <v>14</v>
      </c>
      <c r="I9" s="29"/>
      <c r="J9" s="21"/>
    </row>
    <row r="10" spans="1:10" ht="15.75" customHeight="1" hidden="1">
      <c r="A10" s="4"/>
      <c r="B10" s="31"/>
      <c r="C10" s="32"/>
      <c r="D10" s="33"/>
      <c r="E10" s="34"/>
      <c r="F10" s="34"/>
      <c r="G10" s="35"/>
      <c r="H10" s="35"/>
      <c r="I10" s="36"/>
      <c r="J10" s="28"/>
    </row>
    <row r="11" spans="1:10" ht="24" customHeight="1">
      <c r="A11" s="4"/>
      <c r="B11" s="16" t="s">
        <v>19</v>
      </c>
      <c r="C11" s="17"/>
      <c r="D11" s="211"/>
      <c r="E11" s="211"/>
      <c r="F11" s="211"/>
      <c r="G11" s="211"/>
      <c r="H11" s="20" t="s">
        <v>11</v>
      </c>
      <c r="I11" s="18"/>
      <c r="J11" s="21"/>
    </row>
    <row r="12" spans="1:10" ht="15.75" customHeight="1">
      <c r="A12" s="4"/>
      <c r="B12" s="22"/>
      <c r="C12" s="19"/>
      <c r="D12" s="212"/>
      <c r="E12" s="212"/>
      <c r="F12" s="212"/>
      <c r="G12" s="212"/>
      <c r="H12" s="20" t="s">
        <v>14</v>
      </c>
      <c r="I12" s="18"/>
      <c r="J12" s="21"/>
    </row>
    <row r="13" spans="1:10" ht="15.75" customHeight="1">
      <c r="A13" s="4"/>
      <c r="B13" s="23"/>
      <c r="C13" s="24"/>
      <c r="D13" s="204"/>
      <c r="E13" s="204"/>
      <c r="F13" s="204"/>
      <c r="G13" s="204"/>
      <c r="H13" s="37"/>
      <c r="I13" s="26"/>
      <c r="J13" s="28"/>
    </row>
    <row r="14" spans="1:10" ht="24" customHeight="1">
      <c r="A14" s="4"/>
      <c r="B14" s="38" t="s">
        <v>20</v>
      </c>
      <c r="C14" s="39"/>
      <c r="D14" s="40" t="s">
        <v>21</v>
      </c>
      <c r="E14" s="41"/>
      <c r="F14" s="41"/>
      <c r="G14" s="41"/>
      <c r="H14" s="42"/>
      <c r="I14" s="41"/>
      <c r="J14" s="43"/>
    </row>
    <row r="15" spans="1:10" ht="32.25" customHeight="1">
      <c r="A15" s="4"/>
      <c r="B15" s="31" t="s">
        <v>22</v>
      </c>
      <c r="C15" s="44"/>
      <c r="D15" s="35"/>
      <c r="E15" s="205"/>
      <c r="F15" s="205"/>
      <c r="G15" s="206"/>
      <c r="H15" s="206"/>
      <c r="I15" s="207" t="s">
        <v>23</v>
      </c>
      <c r="J15" s="207"/>
    </row>
    <row r="16" spans="1:10" ht="23.25" customHeight="1">
      <c r="A16" s="45" t="s">
        <v>24</v>
      </c>
      <c r="B16" s="46" t="s">
        <v>24</v>
      </c>
      <c r="C16" s="47"/>
      <c r="D16" s="48"/>
      <c r="E16" s="202"/>
      <c r="F16" s="202"/>
      <c r="G16" s="202"/>
      <c r="H16" s="202"/>
      <c r="I16" s="203">
        <f>SUM(I47:J50)</f>
        <v>186690.6651</v>
      </c>
      <c r="J16" s="203"/>
    </row>
    <row r="17" spans="1:10" ht="23.25" customHeight="1">
      <c r="A17" s="45" t="s">
        <v>25</v>
      </c>
      <c r="B17" s="46" t="s">
        <v>25</v>
      </c>
      <c r="C17" s="47"/>
      <c r="D17" s="48"/>
      <c r="E17" s="202"/>
      <c r="F17" s="202"/>
      <c r="G17" s="202"/>
      <c r="H17" s="202"/>
      <c r="I17" s="203">
        <f>SUM(I51:J54)</f>
        <v>118746.4375</v>
      </c>
      <c r="J17" s="203"/>
    </row>
    <row r="18" spans="1:10" ht="23.25" customHeight="1">
      <c r="A18" s="45" t="s">
        <v>26</v>
      </c>
      <c r="B18" s="46" t="s">
        <v>26</v>
      </c>
      <c r="C18" s="47"/>
      <c r="D18" s="48"/>
      <c r="E18" s="202"/>
      <c r="F18" s="202"/>
      <c r="G18" s="202"/>
      <c r="H18" s="202"/>
      <c r="I18" s="203">
        <v>0</v>
      </c>
      <c r="J18" s="203"/>
    </row>
    <row r="19" spans="1:10" ht="23.25" customHeight="1">
      <c r="A19" s="45" t="s">
        <v>27</v>
      </c>
      <c r="B19" s="46" t="s">
        <v>28</v>
      </c>
      <c r="C19" s="47"/>
      <c r="D19" s="48"/>
      <c r="E19" s="202"/>
      <c r="F19" s="202"/>
      <c r="G19" s="202"/>
      <c r="H19" s="202"/>
      <c r="I19" s="203">
        <v>0</v>
      </c>
      <c r="J19" s="203"/>
    </row>
    <row r="20" spans="1:10" ht="23.25" customHeight="1">
      <c r="A20" s="45" t="s">
        <v>29</v>
      </c>
      <c r="B20" s="46" t="s">
        <v>30</v>
      </c>
      <c r="C20" s="47"/>
      <c r="D20" s="48"/>
      <c r="E20" s="202"/>
      <c r="F20" s="202"/>
      <c r="G20" s="202"/>
      <c r="H20" s="202"/>
      <c r="I20" s="203">
        <v>0</v>
      </c>
      <c r="J20" s="203"/>
    </row>
    <row r="21" spans="1:10" ht="23.25" customHeight="1">
      <c r="A21" s="4"/>
      <c r="B21" s="49" t="s">
        <v>23</v>
      </c>
      <c r="C21" s="50"/>
      <c r="D21" s="51"/>
      <c r="E21" s="199"/>
      <c r="F21" s="199"/>
      <c r="G21" s="199"/>
      <c r="H21" s="199"/>
      <c r="I21" s="200">
        <f>SUM(I16:J20)</f>
        <v>305437.1026</v>
      </c>
      <c r="J21" s="200"/>
    </row>
    <row r="22" spans="1:10" ht="33" customHeight="1">
      <c r="A22" s="4"/>
      <c r="B22" s="52" t="s">
        <v>31</v>
      </c>
      <c r="C22" s="47"/>
      <c r="D22" s="48"/>
      <c r="E22" s="53"/>
      <c r="F22" s="54"/>
      <c r="G22" s="55"/>
      <c r="H22" s="55"/>
      <c r="I22" s="55"/>
      <c r="J22" s="56"/>
    </row>
    <row r="23" spans="1:10" ht="23.25" customHeight="1">
      <c r="A23" s="4"/>
      <c r="B23" s="57" t="s">
        <v>32</v>
      </c>
      <c r="C23" s="47"/>
      <c r="D23" s="48"/>
      <c r="E23" s="58">
        <v>15</v>
      </c>
      <c r="F23" s="54" t="s">
        <v>33</v>
      </c>
      <c r="G23" s="195">
        <v>0</v>
      </c>
      <c r="H23" s="195"/>
      <c r="I23" s="195"/>
      <c r="J23" s="56" t="str">
        <f aca="true" t="shared" si="0" ref="J23:J28">Mena</f>
        <v>CZK</v>
      </c>
    </row>
    <row r="24" spans="1:10" ht="23.25" customHeight="1" hidden="1">
      <c r="A24" s="4"/>
      <c r="B24" s="57" t="s">
        <v>34</v>
      </c>
      <c r="C24" s="47"/>
      <c r="D24" s="48"/>
      <c r="E24" s="58">
        <f>SazbaDPH1</f>
        <v>15</v>
      </c>
      <c r="F24" s="54" t="s">
        <v>33</v>
      </c>
      <c r="G24" s="201">
        <v>0</v>
      </c>
      <c r="H24" s="201"/>
      <c r="I24" s="201"/>
      <c r="J24" s="56" t="str">
        <f t="shared" si="0"/>
        <v>CZK</v>
      </c>
    </row>
    <row r="25" spans="1:10" ht="23.25" customHeight="1">
      <c r="A25" s="4"/>
      <c r="B25" s="57" t="s">
        <v>35</v>
      </c>
      <c r="C25" s="47"/>
      <c r="D25" s="48"/>
      <c r="E25" s="58">
        <v>21</v>
      </c>
      <c r="F25" s="54" t="s">
        <v>33</v>
      </c>
      <c r="G25" s="195">
        <v>0</v>
      </c>
      <c r="H25" s="195"/>
      <c r="I25" s="195"/>
      <c r="J25" s="56" t="str">
        <f t="shared" si="0"/>
        <v>CZK</v>
      </c>
    </row>
    <row r="26" spans="1:10" ht="23.25" customHeight="1" hidden="1">
      <c r="A26" s="4"/>
      <c r="B26" s="59" t="s">
        <v>36</v>
      </c>
      <c r="C26" s="60"/>
      <c r="D26" s="61"/>
      <c r="E26" s="62">
        <f>SazbaDPH2</f>
        <v>21</v>
      </c>
      <c r="F26" s="63" t="s">
        <v>33</v>
      </c>
      <c r="G26" s="196">
        <v>0</v>
      </c>
      <c r="H26" s="196"/>
      <c r="I26" s="196"/>
      <c r="J26" s="64" t="str">
        <f t="shared" si="0"/>
        <v>CZK</v>
      </c>
    </row>
    <row r="27" spans="1:10" ht="23.25" customHeight="1" hidden="1">
      <c r="A27" s="4"/>
      <c r="B27" s="16" t="s">
        <v>37</v>
      </c>
      <c r="C27" s="65"/>
      <c r="D27" s="66"/>
      <c r="E27" s="65"/>
      <c r="F27" s="67"/>
      <c r="G27" s="197">
        <v>-0.419999999983702</v>
      </c>
      <c r="H27" s="197"/>
      <c r="I27" s="197"/>
      <c r="J27" s="68" t="str">
        <f t="shared" si="0"/>
        <v>CZK</v>
      </c>
    </row>
    <row r="28" spans="1:10" ht="27.75" customHeight="1">
      <c r="A28" s="4"/>
      <c r="B28" s="69" t="s">
        <v>38</v>
      </c>
      <c r="C28" s="70"/>
      <c r="D28" s="70"/>
      <c r="E28" s="71"/>
      <c r="F28" s="72"/>
      <c r="G28" s="198">
        <v>0</v>
      </c>
      <c r="H28" s="198"/>
      <c r="I28" s="198"/>
      <c r="J28" s="73" t="str">
        <f t="shared" si="0"/>
        <v>CZK</v>
      </c>
    </row>
    <row r="29" spans="1:10" ht="27.75" customHeight="1" hidden="1">
      <c r="A29" s="4"/>
      <c r="B29" s="69" t="s">
        <v>39</v>
      </c>
      <c r="C29" s="74"/>
      <c r="D29" s="74"/>
      <c r="E29" s="74"/>
      <c r="F29" s="74"/>
      <c r="G29" s="198">
        <v>312446</v>
      </c>
      <c r="H29" s="198"/>
      <c r="I29" s="198"/>
      <c r="J29" s="75" t="s">
        <v>40</v>
      </c>
    </row>
    <row r="30" spans="1:10" ht="12.75" customHeight="1">
      <c r="A30" s="4"/>
      <c r="B30" s="4"/>
      <c r="C30" s="17"/>
      <c r="D30" s="17"/>
      <c r="E30" s="17"/>
      <c r="F30" s="17"/>
      <c r="G30" s="30"/>
      <c r="H30" s="17"/>
      <c r="I30" s="30"/>
      <c r="J30" s="76"/>
    </row>
    <row r="31" spans="1:10" ht="30" customHeight="1">
      <c r="A31" s="4"/>
      <c r="B31" s="4"/>
      <c r="C31" s="17"/>
      <c r="D31" s="17"/>
      <c r="E31" s="17"/>
      <c r="F31" s="17"/>
      <c r="G31" s="30"/>
      <c r="H31" s="17"/>
      <c r="I31" s="30"/>
      <c r="J31" s="76"/>
    </row>
    <row r="32" spans="1:10" ht="18.75" customHeight="1">
      <c r="A32" s="4"/>
      <c r="B32" s="77"/>
      <c r="C32" s="78" t="s">
        <v>41</v>
      </c>
      <c r="D32" s="79"/>
      <c r="E32" s="79"/>
      <c r="F32" s="78" t="s">
        <v>42</v>
      </c>
      <c r="G32" s="79"/>
      <c r="H32" s="80"/>
      <c r="I32" s="79"/>
      <c r="J32" s="76"/>
    </row>
    <row r="33" spans="1:10" ht="47.25" customHeight="1">
      <c r="A33" s="4"/>
      <c r="B33" s="4"/>
      <c r="C33" s="17"/>
      <c r="D33" s="17"/>
      <c r="E33" s="17"/>
      <c r="F33" s="17"/>
      <c r="G33" s="30"/>
      <c r="H33" s="17"/>
      <c r="I33" s="30"/>
      <c r="J33" s="76"/>
    </row>
    <row r="34" spans="1:10" s="1" customFormat="1" ht="18.75" customHeight="1">
      <c r="A34" s="81"/>
      <c r="B34" s="81"/>
      <c r="C34" s="82"/>
      <c r="D34" s="83"/>
      <c r="E34" s="83"/>
      <c r="F34" s="82"/>
      <c r="G34" s="84"/>
      <c r="H34" s="83"/>
      <c r="I34" s="84"/>
      <c r="J34" s="85"/>
    </row>
    <row r="35" spans="1:10" ht="12.75" customHeight="1">
      <c r="A35" s="4"/>
      <c r="B35" s="4"/>
      <c r="C35" s="17"/>
      <c r="D35" s="189" t="s">
        <v>43</v>
      </c>
      <c r="E35" s="189"/>
      <c r="F35" s="17"/>
      <c r="G35" s="30"/>
      <c r="H35" s="86" t="s">
        <v>44</v>
      </c>
      <c r="I35" s="30"/>
      <c r="J35" s="76"/>
    </row>
    <row r="36" spans="1:10" ht="13.5" customHeight="1">
      <c r="A36" s="87"/>
      <c r="B36" s="87"/>
      <c r="C36" s="88"/>
      <c r="D36" s="88"/>
      <c r="E36" s="88"/>
      <c r="F36" s="88"/>
      <c r="G36" s="89"/>
      <c r="H36" s="88"/>
      <c r="I36" s="89"/>
      <c r="J36" s="90"/>
    </row>
    <row r="37" spans="2:10" ht="27" customHeight="1" hidden="1">
      <c r="B37" s="91" t="s">
        <v>45</v>
      </c>
      <c r="C37" s="92"/>
      <c r="D37" s="92"/>
      <c r="E37" s="92"/>
      <c r="F37" s="93"/>
      <c r="G37" s="93"/>
      <c r="H37" s="93"/>
      <c r="I37" s="93"/>
      <c r="J37" s="92"/>
    </row>
    <row r="38" spans="1:10" ht="25.5" customHeight="1" hidden="1">
      <c r="A38" s="94" t="s">
        <v>46</v>
      </c>
      <c r="B38" s="95" t="s">
        <v>47</v>
      </c>
      <c r="C38" s="96" t="s">
        <v>48</v>
      </c>
      <c r="D38" s="97"/>
      <c r="E38" s="97"/>
      <c r="F38" s="98" t="str">
        <f>B23</f>
        <v>Základ pro sníženou DPH</v>
      </c>
      <c r="G38" s="98" t="str">
        <f>B25</f>
        <v>Základ pro základní DPH</v>
      </c>
      <c r="H38" s="99" t="s">
        <v>49</v>
      </c>
      <c r="I38" s="100" t="s">
        <v>50</v>
      </c>
      <c r="J38" s="101" t="s">
        <v>33</v>
      </c>
    </row>
    <row r="39" spans="1:10" ht="25.5" customHeight="1" hidden="1">
      <c r="A39" s="94">
        <v>0</v>
      </c>
      <c r="B39" s="102" t="s">
        <v>51</v>
      </c>
      <c r="C39" s="190" t="s">
        <v>5</v>
      </c>
      <c r="D39" s="190"/>
      <c r="E39" s="190"/>
      <c r="F39" s="103">
        <v>0</v>
      </c>
      <c r="G39" s="104">
        <v>0</v>
      </c>
      <c r="H39" s="105"/>
      <c r="I39" s="106">
        <v>312446.42</v>
      </c>
      <c r="J39" s="107" t="str">
        <f>IF(CenaCelkemVypocet=0,"",I39/CenaCelkemVypocet*100)</f>
        <v/>
      </c>
    </row>
    <row r="40" spans="1:10" ht="25.5" customHeight="1" hidden="1">
      <c r="A40" s="94"/>
      <c r="B40" s="191" t="s">
        <v>52</v>
      </c>
      <c r="C40" s="191"/>
      <c r="D40" s="191"/>
      <c r="E40" s="191"/>
      <c r="F40" s="108">
        <f>SUMIF(A39:A39,"=1",F39:F39)</f>
        <v>0</v>
      </c>
      <c r="G40" s="109">
        <f>SUMIF(A39:A39,"=1",G39:G39)</f>
        <v>0</v>
      </c>
      <c r="H40" s="109">
        <f>SUMIF(A39:A39,"=1",H39:H39)</f>
        <v>0</v>
      </c>
      <c r="I40" s="110">
        <f>SUMIF(A39:A39,"=1",I39:I39)</f>
        <v>0</v>
      </c>
      <c r="J40" s="111">
        <f>SUMIF(A39:A39,"=1",J39:J39)</f>
        <v>0</v>
      </c>
    </row>
    <row r="44" ht="15.75">
      <c r="B44" s="112" t="s">
        <v>53</v>
      </c>
    </row>
    <row r="46" spans="1:10" ht="25.5" customHeight="1">
      <c r="A46" s="113"/>
      <c r="B46" s="114" t="s">
        <v>47</v>
      </c>
      <c r="C46" s="114" t="s">
        <v>48</v>
      </c>
      <c r="D46" s="115"/>
      <c r="E46" s="115"/>
      <c r="F46" s="116" t="s">
        <v>54</v>
      </c>
      <c r="G46" s="116"/>
      <c r="H46" s="116"/>
      <c r="I46" s="192" t="s">
        <v>23</v>
      </c>
      <c r="J46" s="192"/>
    </row>
    <row r="47" spans="1:10" ht="25.5" customHeight="1">
      <c r="A47" s="117"/>
      <c r="B47" s="118" t="s">
        <v>55</v>
      </c>
      <c r="C47" s="193" t="s">
        <v>56</v>
      </c>
      <c r="D47" s="193"/>
      <c r="E47" s="193"/>
      <c r="F47" s="119" t="s">
        <v>24</v>
      </c>
      <c r="G47" s="120"/>
      <c r="H47" s="120"/>
      <c r="I47" s="194">
        <f>'Rozpočet Pol'!G8</f>
        <v>123507.8</v>
      </c>
      <c r="J47" s="194"/>
    </row>
    <row r="48" spans="1:10" ht="25.5" customHeight="1">
      <c r="A48" s="117"/>
      <c r="B48" s="121" t="s">
        <v>58</v>
      </c>
      <c r="C48" s="187" t="s">
        <v>59</v>
      </c>
      <c r="D48" s="187"/>
      <c r="E48" s="187"/>
      <c r="F48" s="122" t="s">
        <v>24</v>
      </c>
      <c r="G48" s="123"/>
      <c r="H48" s="123"/>
      <c r="I48" s="188">
        <f>'Rozpočet Pol'!G45</f>
        <v>5775</v>
      </c>
      <c r="J48" s="188"/>
    </row>
    <row r="49" spans="1:10" ht="25.5" customHeight="1">
      <c r="A49" s="117"/>
      <c r="B49" s="121" t="s">
        <v>60</v>
      </c>
      <c r="C49" s="187" t="s">
        <v>61</v>
      </c>
      <c r="D49" s="187"/>
      <c r="E49" s="187"/>
      <c r="F49" s="122" t="s">
        <v>24</v>
      </c>
      <c r="G49" s="123"/>
      <c r="H49" s="123"/>
      <c r="I49" s="188">
        <f>'Rozpočet Pol'!G51</f>
        <v>24462.865100000003</v>
      </c>
      <c r="J49" s="188"/>
    </row>
    <row r="50" spans="1:10" ht="25.5" customHeight="1">
      <c r="A50" s="117"/>
      <c r="B50" s="121" t="s">
        <v>62</v>
      </c>
      <c r="C50" s="187" t="s">
        <v>63</v>
      </c>
      <c r="D50" s="187"/>
      <c r="E50" s="187"/>
      <c r="F50" s="122" t="s">
        <v>24</v>
      </c>
      <c r="G50" s="123"/>
      <c r="H50" s="123"/>
      <c r="I50" s="188">
        <f>'Rozpočet Pol'!G77</f>
        <v>32945</v>
      </c>
      <c r="J50" s="188"/>
    </row>
    <row r="51" spans="1:10" ht="25.5" customHeight="1">
      <c r="A51" s="117"/>
      <c r="B51" s="121" t="s">
        <v>64</v>
      </c>
      <c r="C51" s="187" t="s">
        <v>65</v>
      </c>
      <c r="D51" s="187"/>
      <c r="E51" s="187"/>
      <c r="F51" s="122" t="s">
        <v>25</v>
      </c>
      <c r="G51" s="123"/>
      <c r="H51" s="123"/>
      <c r="I51" s="188">
        <f>'Rozpočet Pol'!G109</f>
        <v>64611.71</v>
      </c>
      <c r="J51" s="188"/>
    </row>
    <row r="52" spans="1:10" ht="25.5" customHeight="1">
      <c r="A52" s="117"/>
      <c r="B52" s="121" t="s">
        <v>66</v>
      </c>
      <c r="C52" s="187" t="s">
        <v>67</v>
      </c>
      <c r="D52" s="187"/>
      <c r="E52" s="187"/>
      <c r="F52" s="122" t="s">
        <v>25</v>
      </c>
      <c r="G52" s="123"/>
      <c r="H52" s="123"/>
      <c r="I52" s="188">
        <f>'Rozpočet Pol'!G130</f>
        <v>50840.04</v>
      </c>
      <c r="J52" s="188"/>
    </row>
    <row r="53" spans="1:10" ht="25.5" customHeight="1">
      <c r="A53" s="117"/>
      <c r="B53" s="121" t="s">
        <v>68</v>
      </c>
      <c r="C53" s="187" t="s">
        <v>69</v>
      </c>
      <c r="D53" s="187"/>
      <c r="E53" s="187"/>
      <c r="F53" s="122" t="s">
        <v>25</v>
      </c>
      <c r="G53" s="123"/>
      <c r="H53" s="123"/>
      <c r="I53" s="188">
        <f>'Rozpočet Pol'!G148</f>
        <v>3294.6875</v>
      </c>
      <c r="J53" s="188"/>
    </row>
    <row r="54" spans="1:10" ht="25.5" customHeight="1">
      <c r="A54" s="117"/>
      <c r="B54" s="124" t="s">
        <v>70</v>
      </c>
      <c r="C54" s="184" t="s">
        <v>71</v>
      </c>
      <c r="D54" s="184"/>
      <c r="E54" s="184"/>
      <c r="F54" s="125" t="s">
        <v>25</v>
      </c>
      <c r="G54" s="126"/>
      <c r="H54" s="126"/>
      <c r="I54" s="185">
        <f>'Rozpočet Pol'!G161</f>
        <v>0</v>
      </c>
      <c r="J54" s="185"/>
    </row>
    <row r="55" spans="1:10" ht="25.5" customHeight="1">
      <c r="A55" s="127"/>
      <c r="B55" s="179" t="s">
        <v>50</v>
      </c>
      <c r="C55" s="179"/>
      <c r="D55" s="180"/>
      <c r="E55" s="180"/>
      <c r="F55" s="181"/>
      <c r="G55" s="182"/>
      <c r="H55" s="182"/>
      <c r="I55" s="186">
        <f>SUM(I47:J54)</f>
        <v>305437.1026</v>
      </c>
      <c r="J55" s="186"/>
    </row>
    <row r="56" spans="6:10" ht="12.75">
      <c r="F56" s="128"/>
      <c r="G56" s="129"/>
      <c r="H56" s="128"/>
      <c r="I56" s="129"/>
      <c r="J56" s="129"/>
    </row>
    <row r="57" spans="6:10" ht="12.75">
      <c r="F57" s="128"/>
      <c r="G57" s="129"/>
      <c r="H57" s="128"/>
      <c r="I57" s="129"/>
      <c r="J57" s="129"/>
    </row>
    <row r="58" spans="6:10" ht="12.75">
      <c r="F58" s="128"/>
      <c r="G58" s="129"/>
      <c r="H58" s="128"/>
      <c r="I58" s="129"/>
      <c r="J58" s="129"/>
    </row>
  </sheetData>
  <mergeCells count="55">
    <mergeCell ref="B1:J1"/>
    <mergeCell ref="D2:J2"/>
    <mergeCell ref="D3:J3"/>
    <mergeCell ref="D11:G11"/>
    <mergeCell ref="D12:G12"/>
    <mergeCell ref="D13:G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B40:E40"/>
    <mergeCell ref="I46:J46"/>
    <mergeCell ref="C47:E47"/>
    <mergeCell ref="I47:J47"/>
    <mergeCell ref="C48:E48"/>
    <mergeCell ref="I48:J48"/>
    <mergeCell ref="C49:E49"/>
    <mergeCell ref="I49:J49"/>
    <mergeCell ref="C50:E50"/>
    <mergeCell ref="I50:J50"/>
    <mergeCell ref="C54:E54"/>
    <mergeCell ref="I54:J54"/>
    <mergeCell ref="I55:J55"/>
    <mergeCell ref="C51:E51"/>
    <mergeCell ref="I51:J51"/>
    <mergeCell ref="C52:E52"/>
    <mergeCell ref="I52:J52"/>
    <mergeCell ref="C53:E53"/>
    <mergeCell ref="I53:J53"/>
  </mergeCells>
  <printOptions/>
  <pageMargins left="0.39375" right="0.196527777777778" top="0.590277777777778" bottom="0.393055555555556" header="0.511805555555555" footer="0.196527777777778"/>
  <pageSetup horizontalDpi="300" verticalDpi="300" orientation="portrait" paperSize="9"/>
  <headerFooter>
    <oddFooter>&amp;L&amp;9Zpracováno programem RTS Stavitel +,  © RTS, a.s.&amp;R&amp;9Stránka &amp;P z &amp;N</oddFooter>
  </headerFooter>
  <rowBreaks count="1" manualBreakCount="1">
    <brk id="36" max="16383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5"/>
  <sheetViews>
    <sheetView workbookViewId="0" topLeftCell="A1">
      <selection activeCell="A5" sqref="A5"/>
    </sheetView>
  </sheetViews>
  <sheetFormatPr defaultColWidth="9.125" defaultRowHeight="12.75"/>
  <cols>
    <col min="1" max="1" width="4.25390625" style="130" customWidth="1"/>
    <col min="2" max="2" width="14.375" style="130" customWidth="1"/>
    <col min="3" max="3" width="38.25390625" style="131" customWidth="1"/>
    <col min="4" max="4" width="4.625" style="130" customWidth="1"/>
    <col min="5" max="5" width="10.625" style="130" customWidth="1"/>
    <col min="6" max="6" width="9.875" style="130" customWidth="1"/>
    <col min="7" max="7" width="12.75390625" style="130" customWidth="1"/>
    <col min="8" max="1025" width="9.125" style="130" customWidth="1"/>
  </cols>
  <sheetData>
    <row r="1" spans="1:7" ht="15.75">
      <c r="A1" s="213" t="s">
        <v>72</v>
      </c>
      <c r="B1" s="213"/>
      <c r="C1" s="213"/>
      <c r="D1" s="213"/>
      <c r="E1" s="213"/>
      <c r="F1" s="213"/>
      <c r="G1" s="213"/>
    </row>
    <row r="2" spans="1:7" ht="24.95" customHeight="1">
      <c r="A2" s="132" t="s">
        <v>73</v>
      </c>
      <c r="B2" s="133"/>
      <c r="C2" s="214"/>
      <c r="D2" s="214"/>
      <c r="E2" s="214"/>
      <c r="F2" s="214"/>
      <c r="G2" s="214"/>
    </row>
    <row r="3" spans="1:7" ht="24.95" customHeight="1" hidden="1">
      <c r="A3" s="132" t="s">
        <v>74</v>
      </c>
      <c r="B3" s="133"/>
      <c r="C3" s="214"/>
      <c r="D3" s="214"/>
      <c r="E3" s="214"/>
      <c r="F3" s="214"/>
      <c r="G3" s="214"/>
    </row>
    <row r="4" spans="1:7" ht="24.95" customHeight="1" hidden="1">
      <c r="A4" s="132" t="s">
        <v>75</v>
      </c>
      <c r="B4" s="133"/>
      <c r="C4" s="214"/>
      <c r="D4" s="214"/>
      <c r="E4" s="214"/>
      <c r="F4" s="214"/>
      <c r="G4" s="214"/>
    </row>
    <row r="5" spans="2:4" ht="12.75" hidden="1">
      <c r="B5" s="134"/>
      <c r="C5" s="135"/>
      <c r="D5" s="136"/>
    </row>
  </sheetData>
  <mergeCells count="4">
    <mergeCell ref="A1:G1"/>
    <mergeCell ref="C2:G2"/>
    <mergeCell ref="C3:G3"/>
    <mergeCell ref="C4:G4"/>
  </mergeCells>
  <printOptions/>
  <pageMargins left="0.590277777777778" right="0.39375" top="0.590277777777778" bottom="0.984027777777778" header="0.511805555555555" footer="0.511805555555555"/>
  <pageSetup horizontalDpi="300" verticalDpi="300" orientation="portrait" paperSize="9"/>
  <headerFooter>
    <oddFooter>&amp;L&amp;9Zpracováno programem 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66"/>
  <sheetViews>
    <sheetView showGridLines="0" workbookViewId="0" topLeftCell="A126">
      <selection activeCell="F16" sqref="F16"/>
    </sheetView>
  </sheetViews>
  <sheetFormatPr defaultColWidth="8.75390625" defaultRowHeight="12.75" outlineLevelRow="1"/>
  <cols>
    <col min="1" max="1" width="4.25390625" style="0" customWidth="1"/>
    <col min="2" max="2" width="14.375" style="137" customWidth="1"/>
    <col min="3" max="3" width="38.25390625" style="137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21" width="11.625" style="0" hidden="1" customWidth="1"/>
    <col min="29" max="39" width="11.625" style="0" hidden="1" customWidth="1"/>
  </cols>
  <sheetData>
    <row r="1" spans="1:31" ht="15.75" customHeight="1">
      <c r="A1" s="215" t="s">
        <v>72</v>
      </c>
      <c r="B1" s="215"/>
      <c r="C1" s="215"/>
      <c r="D1" s="215"/>
      <c r="E1" s="215"/>
      <c r="F1" s="215"/>
      <c r="G1" s="215"/>
      <c r="AE1" t="s">
        <v>76</v>
      </c>
    </row>
    <row r="2" spans="1:31" ht="24.95" customHeight="1">
      <c r="A2" s="132" t="s">
        <v>77</v>
      </c>
      <c r="B2" s="133"/>
      <c r="C2" s="216" t="s">
        <v>5</v>
      </c>
      <c r="D2" s="216"/>
      <c r="E2" s="216"/>
      <c r="F2" s="216"/>
      <c r="G2" s="216"/>
      <c r="AE2" t="s">
        <v>78</v>
      </c>
    </row>
    <row r="3" spans="1:31" ht="24.95" customHeight="1">
      <c r="A3" s="132" t="s">
        <v>74</v>
      </c>
      <c r="B3" s="133"/>
      <c r="C3" s="216" t="s">
        <v>7</v>
      </c>
      <c r="D3" s="216"/>
      <c r="E3" s="216"/>
      <c r="F3" s="216"/>
      <c r="G3" s="216"/>
      <c r="AE3" t="s">
        <v>79</v>
      </c>
    </row>
    <row r="4" spans="1:31" ht="24.95" customHeight="1" hidden="1">
      <c r="A4" s="132" t="s">
        <v>75</v>
      </c>
      <c r="B4" s="133"/>
      <c r="C4" s="216"/>
      <c r="D4" s="216"/>
      <c r="E4" s="216"/>
      <c r="F4" s="216"/>
      <c r="G4" s="216"/>
      <c r="AE4" t="s">
        <v>80</v>
      </c>
    </row>
    <row r="5" spans="1:31" ht="12.75" hidden="1">
      <c r="A5" s="138" t="s">
        <v>81</v>
      </c>
      <c r="B5" s="139"/>
      <c r="C5" s="140"/>
      <c r="D5" s="141"/>
      <c r="E5" s="141"/>
      <c r="F5" s="141"/>
      <c r="G5" s="142"/>
      <c r="AE5" t="s">
        <v>82</v>
      </c>
    </row>
    <row r="7" spans="1:21" ht="38.25">
      <c r="A7" s="143" t="s">
        <v>83</v>
      </c>
      <c r="B7" s="144" t="s">
        <v>84</v>
      </c>
      <c r="C7" s="144" t="s">
        <v>85</v>
      </c>
      <c r="D7" s="143" t="s">
        <v>86</v>
      </c>
      <c r="E7" s="143" t="s">
        <v>87</v>
      </c>
      <c r="F7" s="145" t="s">
        <v>88</v>
      </c>
      <c r="G7" s="143" t="s">
        <v>23</v>
      </c>
      <c r="H7" s="146" t="s">
        <v>89</v>
      </c>
      <c r="I7" s="146" t="s">
        <v>90</v>
      </c>
      <c r="J7" s="146" t="s">
        <v>91</v>
      </c>
      <c r="K7" s="146" t="s">
        <v>92</v>
      </c>
      <c r="L7" s="146" t="s">
        <v>93</v>
      </c>
      <c r="M7" s="146" t="s">
        <v>94</v>
      </c>
      <c r="N7" s="146" t="s">
        <v>95</v>
      </c>
      <c r="O7" s="146" t="s">
        <v>96</v>
      </c>
      <c r="P7" s="146" t="s">
        <v>97</v>
      </c>
      <c r="Q7" s="146" t="s">
        <v>98</v>
      </c>
      <c r="R7" s="146" t="s">
        <v>99</v>
      </c>
      <c r="S7" s="146" t="s">
        <v>100</v>
      </c>
      <c r="T7" s="146" t="s">
        <v>101</v>
      </c>
      <c r="U7" s="146" t="s">
        <v>102</v>
      </c>
    </row>
    <row r="8" spans="1:31" ht="12.75">
      <c r="A8" s="147" t="s">
        <v>103</v>
      </c>
      <c r="B8" s="148" t="s">
        <v>55</v>
      </c>
      <c r="C8" s="149" t="s">
        <v>56</v>
      </c>
      <c r="D8" s="150"/>
      <c r="E8" s="151"/>
      <c r="F8" s="152"/>
      <c r="G8" s="152">
        <f>SUMIF(AE9:AE44,"&lt;&gt;NOR",G9:G44)</f>
        <v>123507.8</v>
      </c>
      <c r="H8" s="152"/>
      <c r="I8" s="152">
        <f>SUM(I9:I44)</f>
        <v>14447.58</v>
      </c>
      <c r="J8" s="152"/>
      <c r="K8" s="152">
        <f>SUM(K9:K44)</f>
        <v>117492.08</v>
      </c>
      <c r="L8" s="152"/>
      <c r="M8" s="152">
        <f>SUM(M9:M44)</f>
        <v>123507.8</v>
      </c>
      <c r="N8" s="153"/>
      <c r="O8" s="153">
        <f>SUM(O9:O44)</f>
        <v>42.7725</v>
      </c>
      <c r="P8" s="153"/>
      <c r="Q8" s="153">
        <f>SUM(Q9:Q44)</f>
        <v>0</v>
      </c>
      <c r="R8" s="153"/>
      <c r="S8" s="153"/>
      <c r="T8" s="147"/>
      <c r="U8" s="153">
        <f>SUM(U9:U44)</f>
        <v>300.86999999999995</v>
      </c>
      <c r="W8" t="s">
        <v>57</v>
      </c>
      <c r="AE8" t="s">
        <v>104</v>
      </c>
    </row>
    <row r="9" spans="1:60" ht="12.75" outlineLevel="1">
      <c r="A9" s="154">
        <v>1</v>
      </c>
      <c r="B9" s="154" t="s">
        <v>105</v>
      </c>
      <c r="C9" s="155" t="s">
        <v>106</v>
      </c>
      <c r="D9" s="156" t="s">
        <v>107</v>
      </c>
      <c r="E9" s="157">
        <v>30</v>
      </c>
      <c r="F9" s="158">
        <v>60</v>
      </c>
      <c r="G9" s="158">
        <f aca="true" t="shared" si="0" ref="G9:G44">E9*F9</f>
        <v>1800</v>
      </c>
      <c r="H9" s="158">
        <v>0</v>
      </c>
      <c r="I9" s="158">
        <f>ROUND(E9*H9,2)</f>
        <v>0</v>
      </c>
      <c r="J9" s="158">
        <v>53.5</v>
      </c>
      <c r="K9" s="158">
        <f>ROUND(E9*J9,2)</f>
        <v>1605</v>
      </c>
      <c r="L9" s="158">
        <v>0</v>
      </c>
      <c r="M9" s="158">
        <f>G9*(1+L9/100)</f>
        <v>1800</v>
      </c>
      <c r="N9" s="159">
        <v>0</v>
      </c>
      <c r="O9" s="159">
        <f>ROUND(E9*N9,5)</f>
        <v>0</v>
      </c>
      <c r="P9" s="159">
        <v>0</v>
      </c>
      <c r="Q9" s="159">
        <f>ROUND(E9*P9,5)</f>
        <v>0</v>
      </c>
      <c r="R9" s="159"/>
      <c r="S9" s="159"/>
      <c r="T9" s="160">
        <v>0.172</v>
      </c>
      <c r="U9" s="159">
        <f>ROUND(E9*T9,2)</f>
        <v>5.16</v>
      </c>
      <c r="V9" s="161"/>
      <c r="W9" s="161"/>
      <c r="X9" s="161"/>
      <c r="Y9" s="161"/>
      <c r="Z9" s="161"/>
      <c r="AA9" s="161"/>
      <c r="AB9" s="161"/>
      <c r="AC9" s="161"/>
      <c r="AD9" s="161"/>
      <c r="AE9" s="161" t="s">
        <v>108</v>
      </c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</row>
    <row r="10" spans="1:60" ht="12.75" outlineLevel="1">
      <c r="A10" s="154"/>
      <c r="B10" s="154"/>
      <c r="C10" s="162" t="s">
        <v>109</v>
      </c>
      <c r="D10" s="163"/>
      <c r="E10" s="164">
        <v>30</v>
      </c>
      <c r="F10" s="158"/>
      <c r="G10" s="158">
        <f t="shared" si="0"/>
        <v>0</v>
      </c>
      <c r="H10" s="158"/>
      <c r="I10" s="158"/>
      <c r="J10" s="158"/>
      <c r="K10" s="158"/>
      <c r="L10" s="158"/>
      <c r="M10" s="158"/>
      <c r="N10" s="159"/>
      <c r="O10" s="159"/>
      <c r="P10" s="159"/>
      <c r="Q10" s="159"/>
      <c r="R10" s="159"/>
      <c r="S10" s="159"/>
      <c r="T10" s="160"/>
      <c r="U10" s="159"/>
      <c r="V10" s="161"/>
      <c r="W10" s="161"/>
      <c r="X10" s="161"/>
      <c r="Y10" s="161"/>
      <c r="Z10" s="161"/>
      <c r="AA10" s="161"/>
      <c r="AB10" s="161"/>
      <c r="AC10" s="161"/>
      <c r="AD10" s="161"/>
      <c r="AE10" s="161" t="s">
        <v>110</v>
      </c>
      <c r="AF10" s="161">
        <v>0</v>
      </c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</row>
    <row r="11" spans="1:60" ht="12.75" outlineLevel="1">
      <c r="A11" s="154">
        <v>2</v>
      </c>
      <c r="B11" s="154" t="s">
        <v>111</v>
      </c>
      <c r="C11" s="155" t="s">
        <v>112</v>
      </c>
      <c r="D11" s="156" t="s">
        <v>113</v>
      </c>
      <c r="E11" s="157">
        <v>3</v>
      </c>
      <c r="F11" s="158">
        <v>350</v>
      </c>
      <c r="G11" s="158">
        <f t="shared" si="0"/>
        <v>1050</v>
      </c>
      <c r="H11" s="158">
        <v>84.47</v>
      </c>
      <c r="I11" s="158">
        <f>ROUND(E11*H11,2)</f>
        <v>253.41</v>
      </c>
      <c r="J11" s="158">
        <v>176.53</v>
      </c>
      <c r="K11" s="158">
        <f>ROUND(E11*J11,2)</f>
        <v>529.59</v>
      </c>
      <c r="L11" s="158">
        <v>0</v>
      </c>
      <c r="M11" s="158">
        <f>G11*(1+L11/100)</f>
        <v>1050</v>
      </c>
      <c r="N11" s="159">
        <v>0.02478</v>
      </c>
      <c r="O11" s="159">
        <f>ROUND(E11*N11,5)</f>
        <v>0.07434</v>
      </c>
      <c r="P11" s="159">
        <v>0</v>
      </c>
      <c r="Q11" s="159">
        <f>ROUND(E11*P11,5)</f>
        <v>0</v>
      </c>
      <c r="R11" s="159"/>
      <c r="S11" s="159"/>
      <c r="T11" s="160">
        <v>0.547</v>
      </c>
      <c r="U11" s="159">
        <f>ROUND(E11*T11,2)</f>
        <v>1.64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 t="s">
        <v>108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</row>
    <row r="12" spans="1:60" ht="12.75" outlineLevel="1">
      <c r="A12" s="154">
        <v>3</v>
      </c>
      <c r="B12" s="154" t="s">
        <v>114</v>
      </c>
      <c r="C12" s="155" t="s">
        <v>115</v>
      </c>
      <c r="D12" s="156" t="s">
        <v>116</v>
      </c>
      <c r="E12" s="157">
        <v>5.44</v>
      </c>
      <c r="F12" s="158">
        <v>650</v>
      </c>
      <c r="G12" s="158">
        <f t="shared" si="0"/>
        <v>3536.0000000000005</v>
      </c>
      <c r="H12" s="158">
        <v>0</v>
      </c>
      <c r="I12" s="158">
        <f>ROUND(E12*H12,2)</f>
        <v>0</v>
      </c>
      <c r="J12" s="158">
        <v>580</v>
      </c>
      <c r="K12" s="158">
        <f>ROUND(E12*J12,2)</f>
        <v>3155.2</v>
      </c>
      <c r="L12" s="158">
        <v>0</v>
      </c>
      <c r="M12" s="158">
        <f>G12*(1+L12/100)</f>
        <v>3536.0000000000005</v>
      </c>
      <c r="N12" s="159">
        <v>0</v>
      </c>
      <c r="O12" s="159">
        <f>ROUND(E12*N12,5)</f>
        <v>0</v>
      </c>
      <c r="P12" s="159">
        <v>0</v>
      </c>
      <c r="Q12" s="159">
        <f>ROUND(E12*P12,5)</f>
        <v>0</v>
      </c>
      <c r="R12" s="159"/>
      <c r="S12" s="159"/>
      <c r="T12" s="160">
        <v>1.763</v>
      </c>
      <c r="U12" s="159">
        <f>ROUND(E12*T12,2)</f>
        <v>9.59</v>
      </c>
      <c r="V12" s="161"/>
      <c r="W12" s="161"/>
      <c r="X12" s="161"/>
      <c r="Y12" s="161"/>
      <c r="Z12" s="161"/>
      <c r="AA12" s="161"/>
      <c r="AB12" s="161"/>
      <c r="AC12" s="161"/>
      <c r="AD12" s="161"/>
      <c r="AE12" s="161" t="s">
        <v>108</v>
      </c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</row>
    <row r="13" spans="1:60" ht="12.75" outlineLevel="1">
      <c r="A13" s="154"/>
      <c r="B13" s="154"/>
      <c r="C13" s="162" t="s">
        <v>117</v>
      </c>
      <c r="D13" s="163"/>
      <c r="E13" s="164">
        <v>4.48</v>
      </c>
      <c r="F13" s="158"/>
      <c r="G13" s="158">
        <f t="shared" si="0"/>
        <v>0</v>
      </c>
      <c r="H13" s="158"/>
      <c r="I13" s="158"/>
      <c r="J13" s="158"/>
      <c r="K13" s="158"/>
      <c r="L13" s="158"/>
      <c r="M13" s="158"/>
      <c r="N13" s="159"/>
      <c r="O13" s="159"/>
      <c r="P13" s="159"/>
      <c r="Q13" s="159"/>
      <c r="R13" s="159"/>
      <c r="S13" s="159"/>
      <c r="T13" s="160"/>
      <c r="U13" s="159"/>
      <c r="V13" s="161"/>
      <c r="W13" s="161"/>
      <c r="X13" s="161"/>
      <c r="Y13" s="161"/>
      <c r="Z13" s="161"/>
      <c r="AA13" s="161"/>
      <c r="AB13" s="161"/>
      <c r="AC13" s="161"/>
      <c r="AD13" s="161"/>
      <c r="AE13" s="161" t="s">
        <v>110</v>
      </c>
      <c r="AF13" s="161">
        <v>0</v>
      </c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60" ht="12.75" outlineLevel="1">
      <c r="A14" s="154"/>
      <c r="B14" s="154"/>
      <c r="C14" s="162" t="s">
        <v>118</v>
      </c>
      <c r="D14" s="163"/>
      <c r="E14" s="164">
        <v>0.96</v>
      </c>
      <c r="F14" s="158"/>
      <c r="G14" s="158">
        <f t="shared" si="0"/>
        <v>0</v>
      </c>
      <c r="H14" s="158"/>
      <c r="I14" s="158"/>
      <c r="J14" s="158"/>
      <c r="K14" s="158"/>
      <c r="L14" s="158"/>
      <c r="M14" s="158"/>
      <c r="N14" s="159"/>
      <c r="O14" s="159"/>
      <c r="P14" s="159"/>
      <c r="Q14" s="159"/>
      <c r="R14" s="159"/>
      <c r="S14" s="159"/>
      <c r="T14" s="160"/>
      <c r="U14" s="159"/>
      <c r="V14" s="161"/>
      <c r="W14" s="161"/>
      <c r="X14" s="161"/>
      <c r="Y14" s="161"/>
      <c r="Z14" s="161"/>
      <c r="AA14" s="161"/>
      <c r="AB14" s="161"/>
      <c r="AC14" s="161"/>
      <c r="AD14" s="161"/>
      <c r="AE14" s="161" t="s">
        <v>110</v>
      </c>
      <c r="AF14" s="161">
        <v>0</v>
      </c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</row>
    <row r="15" spans="1:60" ht="12.75" outlineLevel="1">
      <c r="A15" s="154">
        <v>4</v>
      </c>
      <c r="B15" s="154" t="s">
        <v>119</v>
      </c>
      <c r="C15" s="155" t="s">
        <v>120</v>
      </c>
      <c r="D15" s="156" t="s">
        <v>116</v>
      </c>
      <c r="E15" s="157">
        <v>43.44</v>
      </c>
      <c r="F15" s="158">
        <v>400</v>
      </c>
      <c r="G15" s="158">
        <f t="shared" si="0"/>
        <v>17376</v>
      </c>
      <c r="H15" s="158">
        <v>0</v>
      </c>
      <c r="I15" s="158">
        <f>ROUND(E15*H15,2)</f>
        <v>0</v>
      </c>
      <c r="J15" s="158">
        <v>451.5</v>
      </c>
      <c r="K15" s="158">
        <f>ROUND(E15*J15,2)</f>
        <v>19613.16</v>
      </c>
      <c r="L15" s="158">
        <v>0</v>
      </c>
      <c r="M15" s="158">
        <f>G15*(1+L15/100)</f>
        <v>17376</v>
      </c>
      <c r="N15" s="159">
        <v>0</v>
      </c>
      <c r="O15" s="159">
        <f>ROUND(E15*N15,5)</f>
        <v>0</v>
      </c>
      <c r="P15" s="159">
        <v>0</v>
      </c>
      <c r="Q15" s="159">
        <f>ROUND(E15*P15,5)</f>
        <v>0</v>
      </c>
      <c r="R15" s="159"/>
      <c r="S15" s="159"/>
      <c r="T15" s="160">
        <v>0.365</v>
      </c>
      <c r="U15" s="159">
        <f>ROUND(E15*T15,2)</f>
        <v>15.86</v>
      </c>
      <c r="V15" s="161"/>
      <c r="W15" s="161"/>
      <c r="X15" s="161"/>
      <c r="Y15" s="161"/>
      <c r="Z15" s="161"/>
      <c r="AA15" s="161"/>
      <c r="AB15" s="161"/>
      <c r="AC15" s="161"/>
      <c r="AD15" s="161"/>
      <c r="AE15" s="161" t="s">
        <v>108</v>
      </c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</row>
    <row r="16" spans="1:60" ht="12.75" outlineLevel="1">
      <c r="A16" s="154"/>
      <c r="B16" s="154"/>
      <c r="C16" s="162" t="s">
        <v>121</v>
      </c>
      <c r="D16" s="163"/>
      <c r="E16" s="164">
        <v>21.28</v>
      </c>
      <c r="F16" s="158"/>
      <c r="G16" s="158">
        <f t="shared" si="0"/>
        <v>0</v>
      </c>
      <c r="H16" s="158"/>
      <c r="I16" s="158"/>
      <c r="J16" s="158"/>
      <c r="K16" s="158"/>
      <c r="L16" s="158"/>
      <c r="M16" s="158"/>
      <c r="N16" s="159"/>
      <c r="O16" s="159"/>
      <c r="P16" s="159"/>
      <c r="Q16" s="159"/>
      <c r="R16" s="159"/>
      <c r="S16" s="159"/>
      <c r="T16" s="160"/>
      <c r="U16" s="159"/>
      <c r="V16" s="161"/>
      <c r="W16" s="161"/>
      <c r="X16" s="161"/>
      <c r="Y16" s="161"/>
      <c r="Z16" s="161"/>
      <c r="AA16" s="161"/>
      <c r="AB16" s="161"/>
      <c r="AC16" s="161"/>
      <c r="AD16" s="161"/>
      <c r="AE16" s="161" t="s">
        <v>110</v>
      </c>
      <c r="AF16" s="161">
        <v>0</v>
      </c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</row>
    <row r="17" spans="1:60" ht="12.75" outlineLevel="1">
      <c r="A17" s="154"/>
      <c r="B17" s="154"/>
      <c r="C17" s="162" t="s">
        <v>122</v>
      </c>
      <c r="D17" s="163"/>
      <c r="E17" s="164">
        <v>20.4</v>
      </c>
      <c r="F17" s="158"/>
      <c r="G17" s="158">
        <f t="shared" si="0"/>
        <v>0</v>
      </c>
      <c r="H17" s="158"/>
      <c r="I17" s="158"/>
      <c r="J17" s="158"/>
      <c r="K17" s="158"/>
      <c r="L17" s="158"/>
      <c r="M17" s="158"/>
      <c r="N17" s="159"/>
      <c r="O17" s="159"/>
      <c r="P17" s="159"/>
      <c r="Q17" s="159"/>
      <c r="R17" s="159"/>
      <c r="S17" s="159"/>
      <c r="T17" s="160"/>
      <c r="U17" s="159"/>
      <c r="V17" s="161"/>
      <c r="W17" s="161"/>
      <c r="X17" s="161"/>
      <c r="Y17" s="161"/>
      <c r="Z17" s="161"/>
      <c r="AA17" s="161"/>
      <c r="AB17" s="161"/>
      <c r="AC17" s="161"/>
      <c r="AD17" s="161"/>
      <c r="AE17" s="161" t="s">
        <v>110</v>
      </c>
      <c r="AF17" s="161">
        <v>0</v>
      </c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</row>
    <row r="18" spans="1:60" ht="12.75" outlineLevel="1">
      <c r="A18" s="154"/>
      <c r="B18" s="154"/>
      <c r="C18" s="162" t="s">
        <v>123</v>
      </c>
      <c r="D18" s="163"/>
      <c r="E18" s="164">
        <v>1.76</v>
      </c>
      <c r="F18" s="158"/>
      <c r="G18" s="158">
        <f t="shared" si="0"/>
        <v>0</v>
      </c>
      <c r="H18" s="158"/>
      <c r="I18" s="158"/>
      <c r="J18" s="158"/>
      <c r="K18" s="158"/>
      <c r="L18" s="158"/>
      <c r="M18" s="158"/>
      <c r="N18" s="159"/>
      <c r="O18" s="159"/>
      <c r="P18" s="159"/>
      <c r="Q18" s="159"/>
      <c r="R18" s="159"/>
      <c r="S18" s="159"/>
      <c r="T18" s="160"/>
      <c r="U18" s="159"/>
      <c r="V18" s="161"/>
      <c r="W18" s="161"/>
      <c r="X18" s="161"/>
      <c r="Y18" s="161"/>
      <c r="Z18" s="161"/>
      <c r="AA18" s="161"/>
      <c r="AB18" s="161"/>
      <c r="AC18" s="161"/>
      <c r="AD18" s="161"/>
      <c r="AE18" s="161" t="s">
        <v>110</v>
      </c>
      <c r="AF18" s="161">
        <v>0</v>
      </c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</row>
    <row r="19" spans="1:60" ht="12.75" outlineLevel="1">
      <c r="A19" s="154">
        <v>5</v>
      </c>
      <c r="B19" s="154" t="s">
        <v>124</v>
      </c>
      <c r="C19" s="155" t="s">
        <v>125</v>
      </c>
      <c r="D19" s="156" t="s">
        <v>116</v>
      </c>
      <c r="E19" s="157">
        <v>5.44</v>
      </c>
      <c r="F19" s="158">
        <v>1000</v>
      </c>
      <c r="G19" s="158">
        <f t="shared" si="0"/>
        <v>5440</v>
      </c>
      <c r="H19" s="158">
        <v>0</v>
      </c>
      <c r="I19" s="158">
        <f>ROUND(E19*H19,2)</f>
        <v>0</v>
      </c>
      <c r="J19" s="158">
        <v>1057</v>
      </c>
      <c r="K19" s="158">
        <f>ROUND(E19*J19,2)</f>
        <v>5750.08</v>
      </c>
      <c r="L19" s="158">
        <v>0</v>
      </c>
      <c r="M19" s="158">
        <f>G19*(1+L19/100)</f>
        <v>5440</v>
      </c>
      <c r="N19" s="159">
        <v>0</v>
      </c>
      <c r="O19" s="159">
        <f>ROUND(E19*N19,5)</f>
        <v>0</v>
      </c>
      <c r="P19" s="159">
        <v>0</v>
      </c>
      <c r="Q19" s="159">
        <f>ROUND(E19*P19,5)</f>
        <v>0</v>
      </c>
      <c r="R19" s="159"/>
      <c r="S19" s="159"/>
      <c r="T19" s="160">
        <v>3.533</v>
      </c>
      <c r="U19" s="159">
        <f>ROUND(E19*T19,2)</f>
        <v>19.22</v>
      </c>
      <c r="V19" s="161"/>
      <c r="W19" s="161"/>
      <c r="X19" s="161"/>
      <c r="Y19" s="161"/>
      <c r="Z19" s="161"/>
      <c r="AA19" s="161"/>
      <c r="AB19" s="161"/>
      <c r="AC19" s="161"/>
      <c r="AD19" s="161"/>
      <c r="AE19" s="161" t="s">
        <v>108</v>
      </c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</row>
    <row r="20" spans="1:60" ht="12.75" outlineLevel="1">
      <c r="A20" s="154">
        <v>6</v>
      </c>
      <c r="B20" s="154" t="s">
        <v>126</v>
      </c>
      <c r="C20" s="155" t="s">
        <v>127</v>
      </c>
      <c r="D20" s="156" t="s">
        <v>116</v>
      </c>
      <c r="E20" s="157">
        <v>13.92</v>
      </c>
      <c r="F20" s="158">
        <v>1700</v>
      </c>
      <c r="G20" s="158">
        <f t="shared" si="0"/>
        <v>23664</v>
      </c>
      <c r="H20" s="158">
        <v>0</v>
      </c>
      <c r="I20" s="158">
        <f>ROUND(E20*H20,2)</f>
        <v>0</v>
      </c>
      <c r="J20" s="158">
        <v>1831</v>
      </c>
      <c r="K20" s="158">
        <f>ROUND(E20*J20,2)</f>
        <v>25487.52</v>
      </c>
      <c r="L20" s="158">
        <v>0</v>
      </c>
      <c r="M20" s="158">
        <f>G20*(1+L20/100)</f>
        <v>23664</v>
      </c>
      <c r="N20" s="159">
        <v>0</v>
      </c>
      <c r="O20" s="159">
        <f>ROUND(E20*N20,5)</f>
        <v>0</v>
      </c>
      <c r="P20" s="159">
        <v>0</v>
      </c>
      <c r="Q20" s="159">
        <f>ROUND(E20*P20,5)</f>
        <v>0</v>
      </c>
      <c r="R20" s="159"/>
      <c r="S20" s="159"/>
      <c r="T20" s="160">
        <v>6.298</v>
      </c>
      <c r="U20" s="159">
        <f>ROUND(E20*T20,2)</f>
        <v>87.67</v>
      </c>
      <c r="V20" s="161"/>
      <c r="W20" s="161"/>
      <c r="X20" s="161"/>
      <c r="Y20" s="161"/>
      <c r="Z20" s="161"/>
      <c r="AA20" s="161"/>
      <c r="AB20" s="161"/>
      <c r="AC20" s="161"/>
      <c r="AD20" s="161"/>
      <c r="AE20" s="161" t="s">
        <v>108</v>
      </c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</row>
    <row r="21" spans="1:60" ht="12.75" outlineLevel="1">
      <c r="A21" s="154"/>
      <c r="B21" s="154"/>
      <c r="C21" s="162" t="s">
        <v>128</v>
      </c>
      <c r="D21" s="163"/>
      <c r="E21" s="164">
        <v>13.92</v>
      </c>
      <c r="F21" s="158"/>
      <c r="G21" s="158">
        <f t="shared" si="0"/>
        <v>0</v>
      </c>
      <c r="H21" s="158"/>
      <c r="I21" s="158"/>
      <c r="J21" s="158"/>
      <c r="K21" s="158"/>
      <c r="L21" s="158"/>
      <c r="M21" s="158"/>
      <c r="N21" s="159"/>
      <c r="O21" s="159"/>
      <c r="P21" s="159"/>
      <c r="Q21" s="159"/>
      <c r="R21" s="159"/>
      <c r="S21" s="159"/>
      <c r="T21" s="160"/>
      <c r="U21" s="159"/>
      <c r="V21" s="161"/>
      <c r="W21" s="161"/>
      <c r="X21" s="161"/>
      <c r="Y21" s="161"/>
      <c r="Z21" s="161"/>
      <c r="AA21" s="161"/>
      <c r="AB21" s="161"/>
      <c r="AC21" s="161"/>
      <c r="AD21" s="161"/>
      <c r="AE21" s="161" t="s">
        <v>110</v>
      </c>
      <c r="AF21" s="161">
        <v>0</v>
      </c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</row>
    <row r="22" spans="1:60" ht="22.5" outlineLevel="1">
      <c r="A22" s="154">
        <v>7</v>
      </c>
      <c r="B22" s="154" t="s">
        <v>129</v>
      </c>
      <c r="C22" s="155" t="s">
        <v>130</v>
      </c>
      <c r="D22" s="156" t="s">
        <v>116</v>
      </c>
      <c r="E22" s="157">
        <v>13.86</v>
      </c>
      <c r="F22" s="158">
        <v>1250</v>
      </c>
      <c r="G22" s="158">
        <f t="shared" si="0"/>
        <v>17325</v>
      </c>
      <c r="H22" s="158">
        <v>449</v>
      </c>
      <c r="I22" s="158">
        <f>ROUND(E22*H22,2)</f>
        <v>6223.14</v>
      </c>
      <c r="J22" s="158">
        <v>746</v>
      </c>
      <c r="K22" s="158">
        <f>ROUND(E22*J22,2)</f>
        <v>10339.56</v>
      </c>
      <c r="L22" s="158">
        <v>0</v>
      </c>
      <c r="M22" s="158">
        <f>G22*(1+L22/100)</f>
        <v>17325</v>
      </c>
      <c r="N22" s="159">
        <v>1.67</v>
      </c>
      <c r="O22" s="159">
        <f>ROUND(E22*N22,5)</f>
        <v>23.1462</v>
      </c>
      <c r="P22" s="159">
        <v>0</v>
      </c>
      <c r="Q22" s="159">
        <f>ROUND(E22*P22,5)</f>
        <v>0</v>
      </c>
      <c r="R22" s="159"/>
      <c r="S22" s="159"/>
      <c r="T22" s="160">
        <v>1.598</v>
      </c>
      <c r="U22" s="159">
        <f>ROUND(E22*T22,2)</f>
        <v>22.15</v>
      </c>
      <c r="V22" s="161"/>
      <c r="W22" s="161"/>
      <c r="X22" s="161"/>
      <c r="Y22" s="161"/>
      <c r="Z22" s="161"/>
      <c r="AA22" s="161"/>
      <c r="AB22" s="161"/>
      <c r="AC22" s="161"/>
      <c r="AD22" s="161"/>
      <c r="AE22" s="161" t="s">
        <v>131</v>
      </c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</row>
    <row r="23" spans="1:60" ht="12.75" outlineLevel="1">
      <c r="A23" s="154"/>
      <c r="B23" s="154"/>
      <c r="C23" s="162" t="s">
        <v>132</v>
      </c>
      <c r="D23" s="163"/>
      <c r="E23" s="164">
        <v>3.6</v>
      </c>
      <c r="F23" s="158"/>
      <c r="G23" s="158">
        <f t="shared" si="0"/>
        <v>0</v>
      </c>
      <c r="H23" s="158"/>
      <c r="I23" s="158"/>
      <c r="J23" s="158"/>
      <c r="K23" s="158"/>
      <c r="L23" s="158"/>
      <c r="M23" s="158"/>
      <c r="N23" s="159"/>
      <c r="O23" s="159"/>
      <c r="P23" s="159"/>
      <c r="Q23" s="159"/>
      <c r="R23" s="159"/>
      <c r="S23" s="159"/>
      <c r="T23" s="160"/>
      <c r="U23" s="159"/>
      <c r="V23" s="161"/>
      <c r="W23" s="161"/>
      <c r="X23" s="161"/>
      <c r="Y23" s="161"/>
      <c r="Z23" s="161"/>
      <c r="AA23" s="161"/>
      <c r="AB23" s="161"/>
      <c r="AC23" s="161"/>
      <c r="AD23" s="161"/>
      <c r="AE23" s="161" t="s">
        <v>110</v>
      </c>
      <c r="AF23" s="161">
        <v>0</v>
      </c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</row>
    <row r="24" spans="1:60" ht="12.75" outlineLevel="1">
      <c r="A24" s="154"/>
      <c r="B24" s="154"/>
      <c r="C24" s="162" t="s">
        <v>133</v>
      </c>
      <c r="D24" s="163"/>
      <c r="E24" s="164">
        <v>4.56</v>
      </c>
      <c r="F24" s="158"/>
      <c r="G24" s="158">
        <f t="shared" si="0"/>
        <v>0</v>
      </c>
      <c r="H24" s="158"/>
      <c r="I24" s="158"/>
      <c r="J24" s="158"/>
      <c r="K24" s="158"/>
      <c r="L24" s="158"/>
      <c r="M24" s="158"/>
      <c r="N24" s="159"/>
      <c r="O24" s="159"/>
      <c r="P24" s="159"/>
      <c r="Q24" s="159"/>
      <c r="R24" s="159"/>
      <c r="S24" s="159"/>
      <c r="T24" s="160"/>
      <c r="U24" s="159"/>
      <c r="V24" s="161"/>
      <c r="W24" s="161"/>
      <c r="X24" s="161"/>
      <c r="Y24" s="161"/>
      <c r="Z24" s="161"/>
      <c r="AA24" s="161"/>
      <c r="AB24" s="161"/>
      <c r="AC24" s="161"/>
      <c r="AD24" s="161"/>
      <c r="AE24" s="161" t="s">
        <v>110</v>
      </c>
      <c r="AF24" s="161">
        <v>0</v>
      </c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</row>
    <row r="25" spans="1:60" ht="12.75" outlineLevel="1">
      <c r="A25" s="154"/>
      <c r="B25" s="154"/>
      <c r="C25" s="162" t="s">
        <v>134</v>
      </c>
      <c r="D25" s="163"/>
      <c r="E25" s="164">
        <v>0.48</v>
      </c>
      <c r="F25" s="158"/>
      <c r="G25" s="158">
        <f t="shared" si="0"/>
        <v>0</v>
      </c>
      <c r="H25" s="158"/>
      <c r="I25" s="158"/>
      <c r="J25" s="158"/>
      <c r="K25" s="158"/>
      <c r="L25" s="158"/>
      <c r="M25" s="158"/>
      <c r="N25" s="159"/>
      <c r="O25" s="159"/>
      <c r="P25" s="159"/>
      <c r="Q25" s="159"/>
      <c r="R25" s="159"/>
      <c r="S25" s="159"/>
      <c r="T25" s="160"/>
      <c r="U25" s="159"/>
      <c r="V25" s="161"/>
      <c r="W25" s="161"/>
      <c r="X25" s="161"/>
      <c r="Y25" s="161"/>
      <c r="Z25" s="161"/>
      <c r="AA25" s="161"/>
      <c r="AB25" s="161"/>
      <c r="AC25" s="161"/>
      <c r="AD25" s="161"/>
      <c r="AE25" s="161" t="s">
        <v>110</v>
      </c>
      <c r="AF25" s="161">
        <v>0</v>
      </c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</row>
    <row r="26" spans="1:60" ht="12.75" outlineLevel="1">
      <c r="A26" s="154"/>
      <c r="B26" s="154"/>
      <c r="C26" s="162" t="s">
        <v>135</v>
      </c>
      <c r="D26" s="163"/>
      <c r="E26" s="164">
        <v>5.22</v>
      </c>
      <c r="F26" s="158"/>
      <c r="G26" s="158">
        <f t="shared" si="0"/>
        <v>0</v>
      </c>
      <c r="H26" s="158"/>
      <c r="I26" s="158"/>
      <c r="J26" s="158"/>
      <c r="K26" s="158"/>
      <c r="L26" s="158"/>
      <c r="M26" s="158"/>
      <c r="N26" s="159"/>
      <c r="O26" s="159"/>
      <c r="P26" s="159"/>
      <c r="Q26" s="159"/>
      <c r="R26" s="159"/>
      <c r="S26" s="159"/>
      <c r="T26" s="160"/>
      <c r="U26" s="159"/>
      <c r="V26" s="161"/>
      <c r="W26" s="161"/>
      <c r="X26" s="161"/>
      <c r="Y26" s="161"/>
      <c r="Z26" s="161"/>
      <c r="AA26" s="161"/>
      <c r="AB26" s="161"/>
      <c r="AC26" s="161"/>
      <c r="AD26" s="161"/>
      <c r="AE26" s="161" t="s">
        <v>110</v>
      </c>
      <c r="AF26" s="161">
        <v>0</v>
      </c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</row>
    <row r="27" spans="1:60" ht="22.5" outlineLevel="1">
      <c r="A27" s="154">
        <v>8</v>
      </c>
      <c r="B27" s="154" t="s">
        <v>136</v>
      </c>
      <c r="C27" s="155" t="s">
        <v>137</v>
      </c>
      <c r="D27" s="156" t="s">
        <v>116</v>
      </c>
      <c r="E27" s="157">
        <v>11.64</v>
      </c>
      <c r="F27" s="158">
        <v>850</v>
      </c>
      <c r="G27" s="158">
        <f t="shared" si="0"/>
        <v>9894</v>
      </c>
      <c r="H27" s="158">
        <v>483</v>
      </c>
      <c r="I27" s="158">
        <f>ROUND(E27*H27,2)</f>
        <v>5622.12</v>
      </c>
      <c r="J27" s="158">
        <v>370</v>
      </c>
      <c r="K27" s="158">
        <f>ROUND(E27*J27,2)</f>
        <v>4306.8</v>
      </c>
      <c r="L27" s="158">
        <v>0</v>
      </c>
      <c r="M27" s="158">
        <f>G27*(1+L27/100)</f>
        <v>9894</v>
      </c>
      <c r="N27" s="159">
        <v>1.67</v>
      </c>
      <c r="O27" s="159">
        <f>ROUND(E27*N27,5)</f>
        <v>19.4388</v>
      </c>
      <c r="P27" s="159">
        <v>0</v>
      </c>
      <c r="Q27" s="159">
        <f>ROUND(E27*P27,5)</f>
        <v>0</v>
      </c>
      <c r="R27" s="159"/>
      <c r="S27" s="159"/>
      <c r="T27" s="160">
        <v>0.213</v>
      </c>
      <c r="U27" s="159">
        <f>ROUND(E27*T27,2)</f>
        <v>2.48</v>
      </c>
      <c r="V27" s="161"/>
      <c r="W27" s="161"/>
      <c r="X27" s="161"/>
      <c r="Y27" s="161"/>
      <c r="Z27" s="161"/>
      <c r="AA27" s="161"/>
      <c r="AB27" s="161"/>
      <c r="AC27" s="161"/>
      <c r="AD27" s="161"/>
      <c r="AE27" s="161" t="s">
        <v>131</v>
      </c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</row>
    <row r="28" spans="1:60" ht="12.75" outlineLevel="1">
      <c r="A28" s="154"/>
      <c r="B28" s="154"/>
      <c r="C28" s="162" t="s">
        <v>138</v>
      </c>
      <c r="D28" s="163"/>
      <c r="E28" s="164">
        <v>2.48</v>
      </c>
      <c r="F28" s="158"/>
      <c r="G28" s="158">
        <f t="shared" si="0"/>
        <v>0</v>
      </c>
      <c r="H28" s="158"/>
      <c r="I28" s="158"/>
      <c r="J28" s="158"/>
      <c r="K28" s="158"/>
      <c r="L28" s="158"/>
      <c r="M28" s="158"/>
      <c r="N28" s="159"/>
      <c r="O28" s="159"/>
      <c r="P28" s="159"/>
      <c r="Q28" s="159"/>
      <c r="R28" s="159"/>
      <c r="S28" s="159"/>
      <c r="T28" s="160"/>
      <c r="U28" s="159"/>
      <c r="V28" s="161"/>
      <c r="W28" s="161"/>
      <c r="X28" s="161"/>
      <c r="Y28" s="161"/>
      <c r="Z28" s="161"/>
      <c r="AA28" s="161"/>
      <c r="AB28" s="161"/>
      <c r="AC28" s="161"/>
      <c r="AD28" s="161"/>
      <c r="AE28" s="161" t="s">
        <v>110</v>
      </c>
      <c r="AF28" s="161">
        <v>0</v>
      </c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</row>
    <row r="29" spans="1:60" ht="12.75" outlineLevel="1">
      <c r="A29" s="154"/>
      <c r="B29" s="154"/>
      <c r="C29" s="162" t="s">
        <v>139</v>
      </c>
      <c r="D29" s="163"/>
      <c r="E29" s="164">
        <v>2.2</v>
      </c>
      <c r="F29" s="158"/>
      <c r="G29" s="158">
        <f t="shared" si="0"/>
        <v>0</v>
      </c>
      <c r="H29" s="158"/>
      <c r="I29" s="158"/>
      <c r="J29" s="158"/>
      <c r="K29" s="158"/>
      <c r="L29" s="158"/>
      <c r="M29" s="158"/>
      <c r="N29" s="159"/>
      <c r="O29" s="159"/>
      <c r="P29" s="159"/>
      <c r="Q29" s="159"/>
      <c r="R29" s="159"/>
      <c r="S29" s="159"/>
      <c r="T29" s="160"/>
      <c r="U29" s="159"/>
      <c r="V29" s="161"/>
      <c r="W29" s="161"/>
      <c r="X29" s="161"/>
      <c r="Y29" s="161"/>
      <c r="Z29" s="161"/>
      <c r="AA29" s="161"/>
      <c r="AB29" s="161"/>
      <c r="AC29" s="161"/>
      <c r="AD29" s="161"/>
      <c r="AE29" s="161" t="s">
        <v>110</v>
      </c>
      <c r="AF29" s="161">
        <v>0</v>
      </c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</row>
    <row r="30" spans="1:60" ht="12.75" outlineLevel="1">
      <c r="A30" s="154"/>
      <c r="B30" s="154"/>
      <c r="C30" s="162" t="s">
        <v>140</v>
      </c>
      <c r="D30" s="163"/>
      <c r="E30" s="164">
        <v>6.96</v>
      </c>
      <c r="F30" s="158"/>
      <c r="G30" s="158">
        <f t="shared" si="0"/>
        <v>0</v>
      </c>
      <c r="H30" s="158"/>
      <c r="I30" s="158"/>
      <c r="J30" s="158"/>
      <c r="K30" s="158"/>
      <c r="L30" s="158"/>
      <c r="M30" s="158"/>
      <c r="N30" s="159"/>
      <c r="O30" s="159"/>
      <c r="P30" s="159"/>
      <c r="Q30" s="159"/>
      <c r="R30" s="159"/>
      <c r="S30" s="159"/>
      <c r="T30" s="160"/>
      <c r="U30" s="159"/>
      <c r="V30" s="161"/>
      <c r="W30" s="161"/>
      <c r="X30" s="161"/>
      <c r="Y30" s="161"/>
      <c r="Z30" s="161"/>
      <c r="AA30" s="161"/>
      <c r="AB30" s="161"/>
      <c r="AC30" s="161"/>
      <c r="AD30" s="161"/>
      <c r="AE30" s="161" t="s">
        <v>110</v>
      </c>
      <c r="AF30" s="161">
        <v>0</v>
      </c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</row>
    <row r="31" spans="1:60" ht="22.5" outlineLevel="1">
      <c r="A31" s="154">
        <v>9</v>
      </c>
      <c r="B31" s="154" t="s">
        <v>141</v>
      </c>
      <c r="C31" s="155" t="s">
        <v>142</v>
      </c>
      <c r="D31" s="156" t="s">
        <v>116</v>
      </c>
      <c r="E31" s="157">
        <v>22.64</v>
      </c>
      <c r="F31" s="158">
        <v>170</v>
      </c>
      <c r="G31" s="158">
        <f t="shared" si="0"/>
        <v>3848.8</v>
      </c>
      <c r="H31" s="158">
        <v>0</v>
      </c>
      <c r="I31" s="158">
        <f>ROUND(E31*H31,2)</f>
        <v>0</v>
      </c>
      <c r="J31" s="158">
        <v>149</v>
      </c>
      <c r="K31" s="158">
        <f>ROUND(E31*J31,2)</f>
        <v>3373.36</v>
      </c>
      <c r="L31" s="158">
        <v>0</v>
      </c>
      <c r="M31" s="158">
        <f>G31*(1+L31/100)</f>
        <v>3848.8</v>
      </c>
      <c r="N31" s="159">
        <v>0</v>
      </c>
      <c r="O31" s="159">
        <f>ROUND(E31*N31,5)</f>
        <v>0</v>
      </c>
      <c r="P31" s="159">
        <v>0</v>
      </c>
      <c r="Q31" s="159">
        <f>ROUND(E31*P31,5)</f>
        <v>0</v>
      </c>
      <c r="R31" s="159"/>
      <c r="S31" s="159"/>
      <c r="T31" s="160">
        <v>0.276</v>
      </c>
      <c r="U31" s="159">
        <f>ROUND(E31*T31,2)</f>
        <v>6.25</v>
      </c>
      <c r="V31" s="161"/>
      <c r="W31" s="161"/>
      <c r="X31" s="161"/>
      <c r="Y31" s="161"/>
      <c r="Z31" s="161"/>
      <c r="AA31" s="161"/>
      <c r="AB31" s="161"/>
      <c r="AC31" s="161"/>
      <c r="AD31" s="161"/>
      <c r="AE31" s="161" t="s">
        <v>131</v>
      </c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</row>
    <row r="32" spans="1:60" ht="12.75" outlineLevel="1">
      <c r="A32" s="154"/>
      <c r="B32" s="154"/>
      <c r="C32" s="162" t="s">
        <v>143</v>
      </c>
      <c r="D32" s="163"/>
      <c r="E32" s="164">
        <v>11.44</v>
      </c>
      <c r="F32" s="158"/>
      <c r="G32" s="158">
        <f t="shared" si="0"/>
        <v>0</v>
      </c>
      <c r="H32" s="158"/>
      <c r="I32" s="158"/>
      <c r="J32" s="158"/>
      <c r="K32" s="158"/>
      <c r="L32" s="158"/>
      <c r="M32" s="158"/>
      <c r="N32" s="159"/>
      <c r="O32" s="159"/>
      <c r="P32" s="159"/>
      <c r="Q32" s="159"/>
      <c r="R32" s="159"/>
      <c r="S32" s="159"/>
      <c r="T32" s="160"/>
      <c r="U32" s="159"/>
      <c r="V32" s="161"/>
      <c r="W32" s="161"/>
      <c r="X32" s="161"/>
      <c r="Y32" s="161"/>
      <c r="Z32" s="161"/>
      <c r="AA32" s="161"/>
      <c r="AB32" s="161"/>
      <c r="AC32" s="161"/>
      <c r="AD32" s="161"/>
      <c r="AE32" s="161" t="s">
        <v>110</v>
      </c>
      <c r="AF32" s="161">
        <v>0</v>
      </c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</row>
    <row r="33" spans="1:60" ht="12.75" outlineLevel="1">
      <c r="A33" s="154"/>
      <c r="B33" s="154"/>
      <c r="C33" s="162" t="s">
        <v>144</v>
      </c>
      <c r="D33" s="163"/>
      <c r="E33" s="164">
        <v>11.2</v>
      </c>
      <c r="F33" s="158"/>
      <c r="G33" s="158">
        <f t="shared" si="0"/>
        <v>0</v>
      </c>
      <c r="H33" s="158"/>
      <c r="I33" s="158"/>
      <c r="J33" s="158"/>
      <c r="K33" s="158"/>
      <c r="L33" s="158"/>
      <c r="M33" s="158"/>
      <c r="N33" s="159"/>
      <c r="O33" s="159"/>
      <c r="P33" s="159"/>
      <c r="Q33" s="159"/>
      <c r="R33" s="159"/>
      <c r="S33" s="159"/>
      <c r="T33" s="160"/>
      <c r="U33" s="159"/>
      <c r="V33" s="161"/>
      <c r="W33" s="161"/>
      <c r="X33" s="161"/>
      <c r="Y33" s="161"/>
      <c r="Z33" s="161"/>
      <c r="AA33" s="161"/>
      <c r="AB33" s="161"/>
      <c r="AC33" s="161"/>
      <c r="AD33" s="161"/>
      <c r="AE33" s="161" t="s">
        <v>110</v>
      </c>
      <c r="AF33" s="161">
        <v>0</v>
      </c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</row>
    <row r="34" spans="1:60" ht="12.75" outlineLevel="1">
      <c r="A34" s="154">
        <v>10</v>
      </c>
      <c r="B34" s="154" t="s">
        <v>126</v>
      </c>
      <c r="C34" s="155" t="s">
        <v>127</v>
      </c>
      <c r="D34" s="156" t="s">
        <v>116</v>
      </c>
      <c r="E34" s="157">
        <v>13.92</v>
      </c>
      <c r="F34" s="158">
        <v>1700</v>
      </c>
      <c r="G34" s="158">
        <f t="shared" si="0"/>
        <v>23664</v>
      </c>
      <c r="H34" s="158">
        <v>0</v>
      </c>
      <c r="I34" s="158">
        <f>ROUND(E34*H34,2)</f>
        <v>0</v>
      </c>
      <c r="J34" s="158">
        <v>1831</v>
      </c>
      <c r="K34" s="158">
        <f>ROUND(E34*J34,2)</f>
        <v>25487.52</v>
      </c>
      <c r="L34" s="158">
        <v>0</v>
      </c>
      <c r="M34" s="158">
        <f>G34*(1+L34/100)</f>
        <v>23664</v>
      </c>
      <c r="N34" s="159">
        <v>0</v>
      </c>
      <c r="O34" s="159">
        <f>ROUND(E34*N34,5)</f>
        <v>0</v>
      </c>
      <c r="P34" s="159">
        <v>0</v>
      </c>
      <c r="Q34" s="159">
        <f>ROUND(E34*P34,5)</f>
        <v>0</v>
      </c>
      <c r="R34" s="159"/>
      <c r="S34" s="159"/>
      <c r="T34" s="160">
        <v>6.298</v>
      </c>
      <c r="U34" s="159">
        <f>ROUND(E34*T34,2)</f>
        <v>87.67</v>
      </c>
      <c r="V34" s="161"/>
      <c r="W34" s="161"/>
      <c r="X34" s="161"/>
      <c r="Y34" s="161"/>
      <c r="Z34" s="161"/>
      <c r="AA34" s="161"/>
      <c r="AB34" s="161"/>
      <c r="AC34" s="161"/>
      <c r="AD34" s="161"/>
      <c r="AE34" s="161" t="s">
        <v>108</v>
      </c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</row>
    <row r="35" spans="1:60" ht="12.75" outlineLevel="1">
      <c r="A35" s="154"/>
      <c r="B35" s="154"/>
      <c r="C35" s="162" t="s">
        <v>145</v>
      </c>
      <c r="D35" s="163"/>
      <c r="E35" s="164">
        <v>5.28</v>
      </c>
      <c r="F35" s="158"/>
      <c r="G35" s="158">
        <f t="shared" si="0"/>
        <v>0</v>
      </c>
      <c r="H35" s="158"/>
      <c r="I35" s="158"/>
      <c r="J35" s="158"/>
      <c r="K35" s="158"/>
      <c r="L35" s="158"/>
      <c r="M35" s="158"/>
      <c r="N35" s="159"/>
      <c r="O35" s="159"/>
      <c r="P35" s="159"/>
      <c r="Q35" s="159"/>
      <c r="R35" s="159"/>
      <c r="S35" s="159"/>
      <c r="T35" s="160"/>
      <c r="U35" s="159"/>
      <c r="V35" s="161"/>
      <c r="W35" s="161"/>
      <c r="X35" s="161"/>
      <c r="Y35" s="161"/>
      <c r="Z35" s="161"/>
      <c r="AA35" s="161"/>
      <c r="AB35" s="161"/>
      <c r="AC35" s="161"/>
      <c r="AD35" s="161"/>
      <c r="AE35" s="161" t="s">
        <v>110</v>
      </c>
      <c r="AF35" s="161">
        <v>0</v>
      </c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</row>
    <row r="36" spans="1:60" ht="12.75" outlineLevel="1">
      <c r="A36" s="154"/>
      <c r="B36" s="154"/>
      <c r="C36" s="162" t="s">
        <v>146</v>
      </c>
      <c r="D36" s="163"/>
      <c r="E36" s="164">
        <v>8.64</v>
      </c>
      <c r="F36" s="158"/>
      <c r="G36" s="158">
        <f t="shared" si="0"/>
        <v>0</v>
      </c>
      <c r="H36" s="158"/>
      <c r="I36" s="158"/>
      <c r="J36" s="158"/>
      <c r="K36" s="158"/>
      <c r="L36" s="158"/>
      <c r="M36" s="158"/>
      <c r="N36" s="159"/>
      <c r="O36" s="159"/>
      <c r="P36" s="159"/>
      <c r="Q36" s="159"/>
      <c r="R36" s="159"/>
      <c r="S36" s="159"/>
      <c r="T36" s="160"/>
      <c r="U36" s="159"/>
      <c r="V36" s="161"/>
      <c r="W36" s="161"/>
      <c r="X36" s="161"/>
      <c r="Y36" s="161"/>
      <c r="Z36" s="161"/>
      <c r="AA36" s="161"/>
      <c r="AB36" s="161"/>
      <c r="AC36" s="161"/>
      <c r="AD36" s="161"/>
      <c r="AE36" s="161" t="s">
        <v>110</v>
      </c>
      <c r="AF36" s="161">
        <v>0</v>
      </c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</row>
    <row r="37" spans="1:60" ht="12.75" outlineLevel="1">
      <c r="A37" s="154">
        <v>11</v>
      </c>
      <c r="B37" s="154" t="s">
        <v>147</v>
      </c>
      <c r="C37" s="155" t="s">
        <v>148</v>
      </c>
      <c r="D37" s="156" t="s">
        <v>107</v>
      </c>
      <c r="E37" s="157">
        <v>104.2</v>
      </c>
      <c r="F37" s="158">
        <v>100</v>
      </c>
      <c r="G37" s="158">
        <f t="shared" si="0"/>
        <v>10420</v>
      </c>
      <c r="H37" s="158">
        <v>10.43</v>
      </c>
      <c r="I37" s="158">
        <f>ROUND(E37*H37,2)</f>
        <v>1086.81</v>
      </c>
      <c r="J37" s="158">
        <v>100.57</v>
      </c>
      <c r="K37" s="158">
        <f>ROUND(E37*J37,2)</f>
        <v>10479.39</v>
      </c>
      <c r="L37" s="158">
        <v>0</v>
      </c>
      <c r="M37" s="158">
        <f>G37*(1+L37/100)</f>
        <v>10420</v>
      </c>
      <c r="N37" s="159">
        <v>0.00099</v>
      </c>
      <c r="O37" s="159">
        <f>ROUND(E37*N37,5)</f>
        <v>0.10316</v>
      </c>
      <c r="P37" s="159">
        <v>0</v>
      </c>
      <c r="Q37" s="159">
        <f>ROUND(E37*P37,5)</f>
        <v>0</v>
      </c>
      <c r="R37" s="159"/>
      <c r="S37" s="159"/>
      <c r="T37" s="160">
        <v>0.236</v>
      </c>
      <c r="U37" s="159">
        <f>ROUND(E37*T37,2)</f>
        <v>24.59</v>
      </c>
      <c r="V37" s="161"/>
      <c r="W37" s="161"/>
      <c r="X37" s="161"/>
      <c r="Y37" s="161"/>
      <c r="Z37" s="161"/>
      <c r="AA37" s="161"/>
      <c r="AB37" s="161"/>
      <c r="AC37" s="161"/>
      <c r="AD37" s="161"/>
      <c r="AE37" s="161" t="s">
        <v>108</v>
      </c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</row>
    <row r="38" spans="1:60" ht="12.75" outlineLevel="1">
      <c r="A38" s="154"/>
      <c r="B38" s="154"/>
      <c r="C38" s="162" t="s">
        <v>149</v>
      </c>
      <c r="D38" s="163"/>
      <c r="E38" s="164">
        <v>53.2</v>
      </c>
      <c r="F38" s="158"/>
      <c r="G38" s="158">
        <f t="shared" si="0"/>
        <v>0</v>
      </c>
      <c r="H38" s="158"/>
      <c r="I38" s="158"/>
      <c r="J38" s="158"/>
      <c r="K38" s="158"/>
      <c r="L38" s="158"/>
      <c r="M38" s="158"/>
      <c r="N38" s="159"/>
      <c r="O38" s="159"/>
      <c r="P38" s="159"/>
      <c r="Q38" s="159"/>
      <c r="R38" s="159"/>
      <c r="S38" s="159"/>
      <c r="T38" s="160"/>
      <c r="U38" s="159"/>
      <c r="V38" s="161"/>
      <c r="W38" s="161"/>
      <c r="X38" s="161"/>
      <c r="Y38" s="161"/>
      <c r="Z38" s="161"/>
      <c r="AA38" s="161"/>
      <c r="AB38" s="161"/>
      <c r="AC38" s="161"/>
      <c r="AD38" s="161"/>
      <c r="AE38" s="161" t="s">
        <v>110</v>
      </c>
      <c r="AF38" s="161">
        <v>0</v>
      </c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</row>
    <row r="39" spans="1:60" ht="12.75" outlineLevel="1">
      <c r="A39" s="154"/>
      <c r="B39" s="154"/>
      <c r="C39" s="162" t="s">
        <v>150</v>
      </c>
      <c r="D39" s="163"/>
      <c r="E39" s="164">
        <v>51</v>
      </c>
      <c r="F39" s="158"/>
      <c r="G39" s="158">
        <f t="shared" si="0"/>
        <v>0</v>
      </c>
      <c r="H39" s="158"/>
      <c r="I39" s="158"/>
      <c r="J39" s="158"/>
      <c r="K39" s="158"/>
      <c r="L39" s="158"/>
      <c r="M39" s="158"/>
      <c r="N39" s="159"/>
      <c r="O39" s="159"/>
      <c r="P39" s="159"/>
      <c r="Q39" s="159"/>
      <c r="R39" s="159"/>
      <c r="S39" s="159"/>
      <c r="T39" s="160"/>
      <c r="U39" s="159"/>
      <c r="V39" s="161"/>
      <c r="W39" s="161"/>
      <c r="X39" s="161"/>
      <c r="Y39" s="161"/>
      <c r="Z39" s="161"/>
      <c r="AA39" s="161"/>
      <c r="AB39" s="161"/>
      <c r="AC39" s="161"/>
      <c r="AD39" s="161"/>
      <c r="AE39" s="161" t="s">
        <v>110</v>
      </c>
      <c r="AF39" s="161">
        <v>0</v>
      </c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</row>
    <row r="40" spans="1:60" ht="12.75" outlineLevel="1">
      <c r="A40" s="154">
        <v>12</v>
      </c>
      <c r="B40" s="154" t="s">
        <v>151</v>
      </c>
      <c r="C40" s="155" t="s">
        <v>152</v>
      </c>
      <c r="D40" s="156" t="s">
        <v>107</v>
      </c>
      <c r="E40" s="157">
        <v>104</v>
      </c>
      <c r="F40" s="158">
        <v>10</v>
      </c>
      <c r="G40" s="158">
        <f t="shared" si="0"/>
        <v>1040</v>
      </c>
      <c r="H40" s="158">
        <v>0</v>
      </c>
      <c r="I40" s="158">
        <f>ROUND(E40*H40,2)</f>
        <v>0</v>
      </c>
      <c r="J40" s="158">
        <v>25.5</v>
      </c>
      <c r="K40" s="158">
        <f>ROUND(E40*J40,2)</f>
        <v>2652</v>
      </c>
      <c r="L40" s="158">
        <v>0</v>
      </c>
      <c r="M40" s="158">
        <f>G40*(1+L40/100)</f>
        <v>1040</v>
      </c>
      <c r="N40" s="159">
        <v>0</v>
      </c>
      <c r="O40" s="159">
        <f>ROUND(E40*N40,5)</f>
        <v>0</v>
      </c>
      <c r="P40" s="159">
        <v>0</v>
      </c>
      <c r="Q40" s="159">
        <f>ROUND(E40*P40,5)</f>
        <v>0</v>
      </c>
      <c r="R40" s="159"/>
      <c r="S40" s="159"/>
      <c r="T40" s="160">
        <v>0.07</v>
      </c>
      <c r="U40" s="159">
        <f>ROUND(E40*T40,2)</f>
        <v>7.28</v>
      </c>
      <c r="V40" s="161"/>
      <c r="W40" s="161"/>
      <c r="X40" s="161"/>
      <c r="Y40" s="161"/>
      <c r="Z40" s="161"/>
      <c r="AA40" s="161"/>
      <c r="AB40" s="161"/>
      <c r="AC40" s="161"/>
      <c r="AD40" s="161"/>
      <c r="AE40" s="161" t="s">
        <v>108</v>
      </c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</row>
    <row r="41" spans="1:60" ht="12.75" outlineLevel="1">
      <c r="A41" s="154">
        <v>13</v>
      </c>
      <c r="B41" s="154" t="s">
        <v>153</v>
      </c>
      <c r="C41" s="155" t="s">
        <v>154</v>
      </c>
      <c r="D41" s="156" t="s">
        <v>107</v>
      </c>
      <c r="E41" s="157">
        <v>40</v>
      </c>
      <c r="F41" s="158">
        <v>25</v>
      </c>
      <c r="G41" s="158">
        <f t="shared" si="0"/>
        <v>1000</v>
      </c>
      <c r="H41" s="158">
        <v>0</v>
      </c>
      <c r="I41" s="158">
        <f>ROUND(E41*H41,2)</f>
        <v>0</v>
      </c>
      <c r="J41" s="158">
        <v>40</v>
      </c>
      <c r="K41" s="158">
        <f>ROUND(E41*J41,2)</f>
        <v>1600</v>
      </c>
      <c r="L41" s="158">
        <v>0</v>
      </c>
      <c r="M41" s="158">
        <f>G41*(1+L41/100)</f>
        <v>1000</v>
      </c>
      <c r="N41" s="159">
        <v>0</v>
      </c>
      <c r="O41" s="159">
        <f>ROUND(E41*N41,5)</f>
        <v>0</v>
      </c>
      <c r="P41" s="159">
        <v>0</v>
      </c>
      <c r="Q41" s="159">
        <f>ROUND(E41*P41,5)</f>
        <v>0</v>
      </c>
      <c r="R41" s="159"/>
      <c r="S41" s="159"/>
      <c r="T41" s="160">
        <v>0.096</v>
      </c>
      <c r="U41" s="159">
        <f>ROUND(E41*T41,2)</f>
        <v>3.84</v>
      </c>
      <c r="V41" s="161"/>
      <c r="W41" s="161"/>
      <c r="X41" s="161"/>
      <c r="Y41" s="161"/>
      <c r="Z41" s="161"/>
      <c r="AA41" s="161"/>
      <c r="AB41" s="161"/>
      <c r="AC41" s="161"/>
      <c r="AD41" s="161"/>
      <c r="AE41" s="161" t="s">
        <v>108</v>
      </c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</row>
    <row r="42" spans="1:60" ht="12.75" outlineLevel="1">
      <c r="A42" s="154"/>
      <c r="B42" s="154"/>
      <c r="C42" s="162" t="s">
        <v>155</v>
      </c>
      <c r="D42" s="163"/>
      <c r="E42" s="164">
        <v>40</v>
      </c>
      <c r="F42" s="158"/>
      <c r="G42" s="158">
        <f t="shared" si="0"/>
        <v>0</v>
      </c>
      <c r="H42" s="158"/>
      <c r="I42" s="158"/>
      <c r="J42" s="158"/>
      <c r="K42" s="158"/>
      <c r="L42" s="158"/>
      <c r="M42" s="158"/>
      <c r="N42" s="159"/>
      <c r="O42" s="159"/>
      <c r="P42" s="159"/>
      <c r="Q42" s="159"/>
      <c r="R42" s="159"/>
      <c r="S42" s="159"/>
      <c r="T42" s="160"/>
      <c r="U42" s="159"/>
      <c r="V42" s="161"/>
      <c r="W42" s="161"/>
      <c r="X42" s="161"/>
      <c r="Y42" s="161"/>
      <c r="Z42" s="161"/>
      <c r="AA42" s="161"/>
      <c r="AB42" s="161"/>
      <c r="AC42" s="161"/>
      <c r="AD42" s="161"/>
      <c r="AE42" s="161" t="s">
        <v>110</v>
      </c>
      <c r="AF42" s="161">
        <v>0</v>
      </c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</row>
    <row r="43" spans="1:60" ht="12.75" outlineLevel="1">
      <c r="A43" s="154">
        <v>14</v>
      </c>
      <c r="B43" s="154" t="s">
        <v>156</v>
      </c>
      <c r="C43" s="155" t="s">
        <v>157</v>
      </c>
      <c r="D43" s="156" t="s">
        <v>158</v>
      </c>
      <c r="E43" s="157">
        <v>10</v>
      </c>
      <c r="F43" s="158">
        <v>300</v>
      </c>
      <c r="G43" s="158">
        <f t="shared" si="0"/>
        <v>3000</v>
      </c>
      <c r="H43" s="158">
        <v>1.71</v>
      </c>
      <c r="I43" s="158">
        <f>ROUND(E43*H43,2)</f>
        <v>17.1</v>
      </c>
      <c r="J43" s="158">
        <v>311.29</v>
      </c>
      <c r="K43" s="158">
        <f>ROUND(E43*J43,2)</f>
        <v>3112.9</v>
      </c>
      <c r="L43" s="158">
        <v>0</v>
      </c>
      <c r="M43" s="158">
        <f>G43*(1+L43/100)</f>
        <v>3000</v>
      </c>
      <c r="N43" s="159">
        <v>0</v>
      </c>
      <c r="O43" s="159">
        <f>ROUND(E43*N43,5)</f>
        <v>0</v>
      </c>
      <c r="P43" s="159">
        <v>0</v>
      </c>
      <c r="Q43" s="159">
        <f>ROUND(E43*P43,5)</f>
        <v>0</v>
      </c>
      <c r="R43" s="159"/>
      <c r="S43" s="159"/>
      <c r="T43" s="160">
        <v>0.747</v>
      </c>
      <c r="U43" s="159">
        <f>ROUND(E43*T43,2)</f>
        <v>7.47</v>
      </c>
      <c r="V43" s="161"/>
      <c r="W43" s="161"/>
      <c r="X43" s="161"/>
      <c r="Y43" s="161"/>
      <c r="Z43" s="161"/>
      <c r="AA43" s="161"/>
      <c r="AB43" s="161"/>
      <c r="AC43" s="161"/>
      <c r="AD43" s="161"/>
      <c r="AE43" s="161" t="s">
        <v>108</v>
      </c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</row>
    <row r="44" spans="1:60" ht="12.75" outlineLevel="1">
      <c r="A44" s="154">
        <v>15</v>
      </c>
      <c r="B44" s="154" t="s">
        <v>159</v>
      </c>
      <c r="C44" s="155" t="s">
        <v>160</v>
      </c>
      <c r="D44" s="156" t="s">
        <v>158</v>
      </c>
      <c r="E44" s="157">
        <v>10</v>
      </c>
      <c r="F44" s="158">
        <v>45</v>
      </c>
      <c r="G44" s="158">
        <f t="shared" si="0"/>
        <v>450</v>
      </c>
      <c r="H44" s="158">
        <v>124.5</v>
      </c>
      <c r="I44" s="158">
        <f>ROUND(E44*H44,2)</f>
        <v>1245</v>
      </c>
      <c r="J44" s="158">
        <v>0</v>
      </c>
      <c r="K44" s="158">
        <f>ROUND(E44*J44,2)</f>
        <v>0</v>
      </c>
      <c r="L44" s="158">
        <v>0</v>
      </c>
      <c r="M44" s="158">
        <f>G44*(1+L44/100)</f>
        <v>450</v>
      </c>
      <c r="N44" s="159">
        <v>0.001</v>
      </c>
      <c r="O44" s="159">
        <f>ROUND(E44*N44,5)</f>
        <v>0.01</v>
      </c>
      <c r="P44" s="159">
        <v>0</v>
      </c>
      <c r="Q44" s="159">
        <f>ROUND(E44*P44,5)</f>
        <v>0</v>
      </c>
      <c r="R44" s="159"/>
      <c r="S44" s="159"/>
      <c r="T44" s="160">
        <v>0</v>
      </c>
      <c r="U44" s="159">
        <f>ROUND(E44*T44,2)</f>
        <v>0</v>
      </c>
      <c r="V44" s="161"/>
      <c r="W44" s="161"/>
      <c r="X44" s="161"/>
      <c r="Y44" s="161"/>
      <c r="Z44" s="161"/>
      <c r="AA44" s="161"/>
      <c r="AB44" s="161"/>
      <c r="AC44" s="161"/>
      <c r="AD44" s="161"/>
      <c r="AE44" s="161" t="s">
        <v>161</v>
      </c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</row>
    <row r="45" spans="1:31" ht="12.75">
      <c r="A45" s="147" t="s">
        <v>103</v>
      </c>
      <c r="B45" s="148" t="s">
        <v>58</v>
      </c>
      <c r="C45" s="149" t="s">
        <v>59</v>
      </c>
      <c r="D45" s="150"/>
      <c r="E45" s="151"/>
      <c r="F45" s="152"/>
      <c r="G45" s="152">
        <f>SUM(G46)</f>
        <v>5775</v>
      </c>
      <c r="H45" s="165"/>
      <c r="I45" s="165">
        <f>SUM(I46:I50)</f>
        <v>2983.32</v>
      </c>
      <c r="J45" s="165"/>
      <c r="K45" s="165">
        <f>SUM(K46:K50)</f>
        <v>1839.96</v>
      </c>
      <c r="L45" s="165"/>
      <c r="M45" s="165">
        <f>SUM(M46:M50)</f>
        <v>5775</v>
      </c>
      <c r="N45" s="166"/>
      <c r="O45" s="166">
        <f>SUM(O46:O50)</f>
        <v>7.86971</v>
      </c>
      <c r="P45" s="166"/>
      <c r="Q45" s="166">
        <f>SUM(Q46:Q50)</f>
        <v>0</v>
      </c>
      <c r="R45" s="166"/>
      <c r="S45" s="166"/>
      <c r="T45" s="167"/>
      <c r="U45" s="166">
        <f>SUM(U46:U50)</f>
        <v>6.02</v>
      </c>
      <c r="AE45" t="s">
        <v>104</v>
      </c>
    </row>
    <row r="46" spans="1:60" ht="22.5" outlineLevel="1">
      <c r="A46" s="154">
        <v>16</v>
      </c>
      <c r="B46" s="154" t="s">
        <v>162</v>
      </c>
      <c r="C46" s="155" t="s">
        <v>163</v>
      </c>
      <c r="D46" s="156" t="s">
        <v>116</v>
      </c>
      <c r="E46" s="157">
        <v>4.62</v>
      </c>
      <c r="F46" s="158">
        <v>1250</v>
      </c>
      <c r="G46" s="158">
        <f>E46*F46</f>
        <v>5775</v>
      </c>
      <c r="H46" s="158">
        <v>645.74</v>
      </c>
      <c r="I46" s="158">
        <f>ROUND(E46*H46,2)</f>
        <v>2983.32</v>
      </c>
      <c r="J46" s="158">
        <v>398.26</v>
      </c>
      <c r="K46" s="158">
        <f>ROUND(E46*J46,2)</f>
        <v>1839.96</v>
      </c>
      <c r="L46" s="158">
        <v>0</v>
      </c>
      <c r="M46" s="158">
        <f>G46*(1+L46/100)</f>
        <v>5775</v>
      </c>
      <c r="N46" s="159">
        <v>1.7034</v>
      </c>
      <c r="O46" s="159">
        <f>ROUND(E46*N46,5)</f>
        <v>7.86971</v>
      </c>
      <c r="P46" s="159">
        <v>0</v>
      </c>
      <c r="Q46" s="159">
        <f>ROUND(E46*P46,5)</f>
        <v>0</v>
      </c>
      <c r="R46" s="159"/>
      <c r="S46" s="159"/>
      <c r="T46" s="160">
        <v>1.303</v>
      </c>
      <c r="U46" s="159">
        <f>ROUND(E46*T46,2)</f>
        <v>6.02</v>
      </c>
      <c r="V46" s="161"/>
      <c r="W46" s="161"/>
      <c r="X46" s="161"/>
      <c r="Y46" s="161"/>
      <c r="Z46" s="161"/>
      <c r="AA46" s="161"/>
      <c r="AB46" s="161"/>
      <c r="AC46" s="161"/>
      <c r="AD46" s="161"/>
      <c r="AE46" s="161" t="s">
        <v>108</v>
      </c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</row>
    <row r="47" spans="1:60" ht="12.75" outlineLevel="1">
      <c r="A47" s="154"/>
      <c r="B47" s="154"/>
      <c r="C47" s="162" t="s">
        <v>164</v>
      </c>
      <c r="D47" s="163"/>
      <c r="E47" s="164">
        <v>1.52</v>
      </c>
      <c r="F47" s="158"/>
      <c r="G47" s="158">
        <f>E47*F47</f>
        <v>0</v>
      </c>
      <c r="H47" s="158"/>
      <c r="I47" s="158"/>
      <c r="J47" s="158"/>
      <c r="K47" s="158"/>
      <c r="L47" s="158"/>
      <c r="M47" s="158"/>
      <c r="N47" s="159"/>
      <c r="O47" s="159"/>
      <c r="P47" s="159"/>
      <c r="Q47" s="159"/>
      <c r="R47" s="159"/>
      <c r="S47" s="159"/>
      <c r="T47" s="160"/>
      <c r="U47" s="159"/>
      <c r="V47" s="161"/>
      <c r="W47" s="161"/>
      <c r="X47" s="161"/>
      <c r="Y47" s="161"/>
      <c r="Z47" s="161"/>
      <c r="AA47" s="161"/>
      <c r="AB47" s="161"/>
      <c r="AC47" s="161"/>
      <c r="AD47" s="161"/>
      <c r="AE47" s="161" t="s">
        <v>110</v>
      </c>
      <c r="AF47" s="161">
        <v>0</v>
      </c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</row>
    <row r="48" spans="1:60" ht="12.75" outlineLevel="1">
      <c r="A48" s="154"/>
      <c r="B48" s="154"/>
      <c r="C48" s="162" t="s">
        <v>165</v>
      </c>
      <c r="D48" s="163"/>
      <c r="E48" s="164">
        <v>1.2</v>
      </c>
      <c r="F48" s="158"/>
      <c r="G48" s="158">
        <f>E48*F48</f>
        <v>0</v>
      </c>
      <c r="H48" s="158"/>
      <c r="I48" s="158"/>
      <c r="J48" s="158"/>
      <c r="K48" s="158"/>
      <c r="L48" s="158"/>
      <c r="M48" s="158"/>
      <c r="N48" s="159"/>
      <c r="O48" s="159"/>
      <c r="P48" s="159"/>
      <c r="Q48" s="159"/>
      <c r="R48" s="159"/>
      <c r="S48" s="159"/>
      <c r="T48" s="160"/>
      <c r="U48" s="159"/>
      <c r="V48" s="161"/>
      <c r="W48" s="161"/>
      <c r="X48" s="161"/>
      <c r="Y48" s="161"/>
      <c r="Z48" s="161"/>
      <c r="AA48" s="161"/>
      <c r="AB48" s="161"/>
      <c r="AC48" s="161"/>
      <c r="AD48" s="161"/>
      <c r="AE48" s="161" t="s">
        <v>110</v>
      </c>
      <c r="AF48" s="161">
        <v>0</v>
      </c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</row>
    <row r="49" spans="1:60" ht="12.75" outlineLevel="1">
      <c r="A49" s="154"/>
      <c r="B49" s="154"/>
      <c r="C49" s="162" t="s">
        <v>166</v>
      </c>
      <c r="D49" s="163"/>
      <c r="E49" s="164">
        <v>0.16</v>
      </c>
      <c r="F49" s="158"/>
      <c r="G49" s="158">
        <f>E49*F49</f>
        <v>0</v>
      </c>
      <c r="H49" s="158"/>
      <c r="I49" s="158"/>
      <c r="J49" s="158"/>
      <c r="K49" s="158"/>
      <c r="L49" s="158"/>
      <c r="M49" s="158"/>
      <c r="N49" s="159"/>
      <c r="O49" s="159"/>
      <c r="P49" s="159"/>
      <c r="Q49" s="159"/>
      <c r="R49" s="159"/>
      <c r="S49" s="159"/>
      <c r="T49" s="160"/>
      <c r="U49" s="159"/>
      <c r="V49" s="161"/>
      <c r="W49" s="161"/>
      <c r="X49" s="161"/>
      <c r="Y49" s="161"/>
      <c r="Z49" s="161"/>
      <c r="AA49" s="161"/>
      <c r="AB49" s="161"/>
      <c r="AC49" s="161"/>
      <c r="AD49" s="161"/>
      <c r="AE49" s="161" t="s">
        <v>110</v>
      </c>
      <c r="AF49" s="161">
        <v>0</v>
      </c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</row>
    <row r="50" spans="1:60" ht="12.75" outlineLevel="1">
      <c r="A50" s="154"/>
      <c r="B50" s="154"/>
      <c r="C50" s="162" t="s">
        <v>167</v>
      </c>
      <c r="D50" s="163"/>
      <c r="E50" s="164">
        <v>1.74</v>
      </c>
      <c r="F50" s="158"/>
      <c r="G50" s="158">
        <f>E50*F50</f>
        <v>0</v>
      </c>
      <c r="H50" s="158"/>
      <c r="I50" s="158"/>
      <c r="J50" s="158"/>
      <c r="K50" s="158"/>
      <c r="L50" s="158"/>
      <c r="M50" s="158"/>
      <c r="N50" s="159"/>
      <c r="O50" s="159"/>
      <c r="P50" s="159"/>
      <c r="Q50" s="159"/>
      <c r="R50" s="159"/>
      <c r="S50" s="159"/>
      <c r="T50" s="160"/>
      <c r="U50" s="159"/>
      <c r="V50" s="161"/>
      <c r="W50" s="161"/>
      <c r="X50" s="161"/>
      <c r="Y50" s="161"/>
      <c r="Z50" s="161"/>
      <c r="AA50" s="161"/>
      <c r="AB50" s="161"/>
      <c r="AC50" s="161"/>
      <c r="AD50" s="161"/>
      <c r="AE50" s="161" t="s">
        <v>110</v>
      </c>
      <c r="AF50" s="161">
        <v>0</v>
      </c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</row>
    <row r="51" spans="1:31" ht="12.75">
      <c r="A51" s="147" t="s">
        <v>103</v>
      </c>
      <c r="B51" s="148" t="s">
        <v>60</v>
      </c>
      <c r="C51" s="149" t="s">
        <v>61</v>
      </c>
      <c r="D51" s="150"/>
      <c r="E51" s="151"/>
      <c r="F51" s="152"/>
      <c r="G51" s="152">
        <f>SUM(G52:G76)</f>
        <v>24462.865100000003</v>
      </c>
      <c r="H51" s="165"/>
      <c r="I51" s="165">
        <f>SUM(I52:I76)</f>
        <v>11517.050000000001</v>
      </c>
      <c r="J51" s="165"/>
      <c r="K51" s="165">
        <f>SUM(K52:K76)</f>
        <v>9030.08</v>
      </c>
      <c r="L51" s="165"/>
      <c r="M51" s="165">
        <f>SUM(M52:M76)</f>
        <v>24462.865100000003</v>
      </c>
      <c r="N51" s="166"/>
      <c r="O51" s="166">
        <f>SUM(O52:O76)</f>
        <v>8.22617</v>
      </c>
      <c r="P51" s="166"/>
      <c r="Q51" s="166">
        <f>SUM(Q52:Q76)</f>
        <v>8.7948</v>
      </c>
      <c r="R51" s="166"/>
      <c r="S51" s="166"/>
      <c r="T51" s="167"/>
      <c r="U51" s="166">
        <f>SUM(U52:U76)</f>
        <v>17.17</v>
      </c>
      <c r="AE51" t="s">
        <v>104</v>
      </c>
    </row>
    <row r="52" spans="1:60" ht="12.75" outlineLevel="1">
      <c r="A52" s="154">
        <v>17</v>
      </c>
      <c r="B52" s="154" t="s">
        <v>168</v>
      </c>
      <c r="C52" s="155" t="s">
        <v>169</v>
      </c>
      <c r="D52" s="156" t="s">
        <v>107</v>
      </c>
      <c r="E52" s="157">
        <v>7.2</v>
      </c>
      <c r="F52" s="158">
        <v>30</v>
      </c>
      <c r="G52" s="158">
        <f aca="true" t="shared" si="1" ref="G52:G76">E52*F52</f>
        <v>216</v>
      </c>
      <c r="H52" s="158">
        <v>0</v>
      </c>
      <c r="I52" s="158">
        <f>ROUND(E52*H52,2)</f>
        <v>0</v>
      </c>
      <c r="J52" s="158">
        <v>23.8</v>
      </c>
      <c r="K52" s="158">
        <f>ROUND(E52*J52,2)</f>
        <v>171.36</v>
      </c>
      <c r="L52" s="158">
        <v>0</v>
      </c>
      <c r="M52" s="158">
        <f>G52*(1+L52/100)</f>
        <v>216</v>
      </c>
      <c r="N52" s="159">
        <v>0</v>
      </c>
      <c r="O52" s="159">
        <f>ROUND(E52*N52,5)</f>
        <v>0</v>
      </c>
      <c r="P52" s="159">
        <v>0.44</v>
      </c>
      <c r="Q52" s="159">
        <f>ROUND(E52*P52,5)</f>
        <v>3.168</v>
      </c>
      <c r="R52" s="159"/>
      <c r="S52" s="159"/>
      <c r="T52" s="160">
        <v>0.048</v>
      </c>
      <c r="U52" s="159">
        <f>ROUND(E52*T52,2)</f>
        <v>0.35</v>
      </c>
      <c r="V52" s="161"/>
      <c r="W52" s="161"/>
      <c r="X52" s="161"/>
      <c r="Y52" s="161"/>
      <c r="Z52" s="161"/>
      <c r="AA52" s="161"/>
      <c r="AB52" s="161"/>
      <c r="AC52" s="161"/>
      <c r="AD52" s="161"/>
      <c r="AE52" s="161" t="s">
        <v>108</v>
      </c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</row>
    <row r="53" spans="1:60" ht="12.75" outlineLevel="1">
      <c r="A53" s="154"/>
      <c r="B53" s="154"/>
      <c r="C53" s="162" t="s">
        <v>170</v>
      </c>
      <c r="D53" s="163"/>
      <c r="E53" s="164">
        <v>4</v>
      </c>
      <c r="F53" s="158"/>
      <c r="G53" s="158">
        <f t="shared" si="1"/>
        <v>0</v>
      </c>
      <c r="H53" s="158"/>
      <c r="I53" s="158"/>
      <c r="J53" s="158"/>
      <c r="K53" s="158"/>
      <c r="L53" s="158"/>
      <c r="M53" s="158"/>
      <c r="N53" s="159"/>
      <c r="O53" s="159"/>
      <c r="P53" s="159"/>
      <c r="Q53" s="159"/>
      <c r="R53" s="159"/>
      <c r="S53" s="159"/>
      <c r="T53" s="160"/>
      <c r="U53" s="159"/>
      <c r="V53" s="161"/>
      <c r="W53" s="161"/>
      <c r="X53" s="161"/>
      <c r="Y53" s="161"/>
      <c r="Z53" s="161"/>
      <c r="AA53" s="161"/>
      <c r="AB53" s="161"/>
      <c r="AC53" s="161"/>
      <c r="AD53" s="161"/>
      <c r="AE53" s="161" t="s">
        <v>110</v>
      </c>
      <c r="AF53" s="161">
        <v>0</v>
      </c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</row>
    <row r="54" spans="1:60" ht="12.75" outlineLevel="1">
      <c r="A54" s="154"/>
      <c r="B54" s="154"/>
      <c r="C54" s="162" t="s">
        <v>171</v>
      </c>
      <c r="D54" s="163"/>
      <c r="E54" s="164">
        <v>1.6</v>
      </c>
      <c r="F54" s="158"/>
      <c r="G54" s="158">
        <f t="shared" si="1"/>
        <v>0</v>
      </c>
      <c r="H54" s="158"/>
      <c r="I54" s="158"/>
      <c r="J54" s="158"/>
      <c r="K54" s="158"/>
      <c r="L54" s="158"/>
      <c r="M54" s="158"/>
      <c r="N54" s="159"/>
      <c r="O54" s="159"/>
      <c r="P54" s="159"/>
      <c r="Q54" s="159"/>
      <c r="R54" s="159"/>
      <c r="S54" s="159"/>
      <c r="T54" s="160"/>
      <c r="U54" s="159"/>
      <c r="V54" s="161"/>
      <c r="W54" s="161"/>
      <c r="X54" s="161"/>
      <c r="Y54" s="161"/>
      <c r="Z54" s="161"/>
      <c r="AA54" s="161"/>
      <c r="AB54" s="161"/>
      <c r="AC54" s="161"/>
      <c r="AD54" s="161"/>
      <c r="AE54" s="161" t="s">
        <v>110</v>
      </c>
      <c r="AF54" s="161">
        <v>0</v>
      </c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</row>
    <row r="55" spans="1:60" ht="12.75" outlineLevel="1">
      <c r="A55" s="154"/>
      <c r="B55" s="154"/>
      <c r="C55" s="162" t="s">
        <v>172</v>
      </c>
      <c r="D55" s="163"/>
      <c r="E55" s="164">
        <v>1.6</v>
      </c>
      <c r="F55" s="158"/>
      <c r="G55" s="158">
        <f t="shared" si="1"/>
        <v>0</v>
      </c>
      <c r="H55" s="158"/>
      <c r="I55" s="158"/>
      <c r="J55" s="158"/>
      <c r="K55" s="158"/>
      <c r="L55" s="158"/>
      <c r="M55" s="158"/>
      <c r="N55" s="159"/>
      <c r="O55" s="159"/>
      <c r="P55" s="159"/>
      <c r="Q55" s="159"/>
      <c r="R55" s="159"/>
      <c r="S55" s="159"/>
      <c r="T55" s="160"/>
      <c r="U55" s="159"/>
      <c r="V55" s="161"/>
      <c r="W55" s="161"/>
      <c r="X55" s="161"/>
      <c r="Y55" s="161"/>
      <c r="Z55" s="161"/>
      <c r="AA55" s="161"/>
      <c r="AB55" s="161"/>
      <c r="AC55" s="161"/>
      <c r="AD55" s="161"/>
      <c r="AE55" s="161" t="s">
        <v>110</v>
      </c>
      <c r="AF55" s="161">
        <v>0</v>
      </c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</row>
    <row r="56" spans="1:60" ht="12.75" outlineLevel="1">
      <c r="A56" s="154">
        <v>18</v>
      </c>
      <c r="B56" s="154" t="s">
        <v>173</v>
      </c>
      <c r="C56" s="155" t="s">
        <v>174</v>
      </c>
      <c r="D56" s="156" t="s">
        <v>107</v>
      </c>
      <c r="E56" s="157">
        <v>16.2</v>
      </c>
      <c r="F56" s="158">
        <v>260</v>
      </c>
      <c r="G56" s="158">
        <f t="shared" si="1"/>
        <v>4212</v>
      </c>
      <c r="H56" s="158">
        <v>0</v>
      </c>
      <c r="I56" s="158">
        <f>ROUND(E56*H56,2)</f>
        <v>0</v>
      </c>
      <c r="J56" s="158">
        <v>220</v>
      </c>
      <c r="K56" s="158">
        <f>ROUND(E56*J56,2)</f>
        <v>3564</v>
      </c>
      <c r="L56" s="158">
        <v>0</v>
      </c>
      <c r="M56" s="158">
        <f>G56*(1+L56/100)</f>
        <v>4212</v>
      </c>
      <c r="N56" s="159">
        <v>0</v>
      </c>
      <c r="O56" s="159">
        <f>ROUND(E56*N56,5)</f>
        <v>0</v>
      </c>
      <c r="P56" s="159">
        <v>0.264</v>
      </c>
      <c r="Q56" s="159">
        <f>ROUND(E56*P56,5)</f>
        <v>4.2768</v>
      </c>
      <c r="R56" s="159"/>
      <c r="S56" s="159"/>
      <c r="T56" s="160">
        <v>0.4498</v>
      </c>
      <c r="U56" s="159">
        <f>ROUND(E56*T56,2)</f>
        <v>7.29</v>
      </c>
      <c r="V56" s="161"/>
      <c r="W56" s="161"/>
      <c r="X56" s="161"/>
      <c r="Y56" s="161"/>
      <c r="Z56" s="161"/>
      <c r="AA56" s="161"/>
      <c r="AB56" s="161"/>
      <c r="AC56" s="161"/>
      <c r="AD56" s="161"/>
      <c r="AE56" s="161" t="s">
        <v>108</v>
      </c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</row>
    <row r="57" spans="1:60" ht="12.75" outlineLevel="1">
      <c r="A57" s="154"/>
      <c r="B57" s="154"/>
      <c r="C57" s="162" t="s">
        <v>175</v>
      </c>
      <c r="D57" s="163"/>
      <c r="E57" s="164">
        <v>9</v>
      </c>
      <c r="F57" s="158"/>
      <c r="G57" s="158">
        <f t="shared" si="1"/>
        <v>0</v>
      </c>
      <c r="H57" s="158"/>
      <c r="I57" s="158"/>
      <c r="J57" s="158"/>
      <c r="K57" s="158"/>
      <c r="L57" s="158"/>
      <c r="M57" s="158"/>
      <c r="N57" s="159"/>
      <c r="O57" s="159"/>
      <c r="P57" s="159"/>
      <c r="Q57" s="159"/>
      <c r="R57" s="159"/>
      <c r="S57" s="159"/>
      <c r="T57" s="160"/>
      <c r="U57" s="159"/>
      <c r="V57" s="161"/>
      <c r="W57" s="161"/>
      <c r="X57" s="161"/>
      <c r="Y57" s="161"/>
      <c r="Z57" s="161"/>
      <c r="AA57" s="161"/>
      <c r="AB57" s="161"/>
      <c r="AC57" s="161"/>
      <c r="AD57" s="161"/>
      <c r="AE57" s="161" t="s">
        <v>110</v>
      </c>
      <c r="AF57" s="161">
        <v>0</v>
      </c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</row>
    <row r="58" spans="1:60" ht="12.75" outlineLevel="1">
      <c r="A58" s="154"/>
      <c r="B58" s="154"/>
      <c r="C58" s="162" t="s">
        <v>176</v>
      </c>
      <c r="D58" s="163"/>
      <c r="E58" s="164">
        <v>3.6</v>
      </c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9"/>
      <c r="O58" s="159"/>
      <c r="P58" s="159"/>
      <c r="Q58" s="159"/>
      <c r="R58" s="159"/>
      <c r="S58" s="159"/>
      <c r="T58" s="160"/>
      <c r="U58" s="159"/>
      <c r="V58" s="161"/>
      <c r="W58" s="161"/>
      <c r="X58" s="161"/>
      <c r="Y58" s="161"/>
      <c r="Z58" s="161"/>
      <c r="AA58" s="161"/>
      <c r="AB58" s="161"/>
      <c r="AC58" s="161"/>
      <c r="AD58" s="161"/>
      <c r="AE58" s="161" t="s">
        <v>110</v>
      </c>
      <c r="AF58" s="161">
        <v>0</v>
      </c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</row>
    <row r="59" spans="1:60" ht="12.75" outlineLevel="1">
      <c r="A59" s="154"/>
      <c r="B59" s="154"/>
      <c r="C59" s="162" t="s">
        <v>176</v>
      </c>
      <c r="D59" s="163"/>
      <c r="E59" s="164">
        <v>3.6</v>
      </c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9"/>
      <c r="O59" s="159"/>
      <c r="P59" s="159"/>
      <c r="Q59" s="159"/>
      <c r="R59" s="159"/>
      <c r="S59" s="159"/>
      <c r="T59" s="160"/>
      <c r="U59" s="159"/>
      <c r="V59" s="161"/>
      <c r="W59" s="161"/>
      <c r="X59" s="161"/>
      <c r="Y59" s="161"/>
      <c r="Z59" s="161"/>
      <c r="AA59" s="161"/>
      <c r="AB59" s="161"/>
      <c r="AC59" s="161"/>
      <c r="AD59" s="161"/>
      <c r="AE59" s="161" t="s">
        <v>110</v>
      </c>
      <c r="AF59" s="161">
        <v>0</v>
      </c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</row>
    <row r="60" spans="1:60" ht="12.75" outlineLevel="1">
      <c r="A60" s="154">
        <v>19</v>
      </c>
      <c r="B60" s="154" t="s">
        <v>177</v>
      </c>
      <c r="C60" s="155" t="s">
        <v>178</v>
      </c>
      <c r="D60" s="156" t="s">
        <v>113</v>
      </c>
      <c r="E60" s="157">
        <v>5</v>
      </c>
      <c r="F60" s="158">
        <v>90</v>
      </c>
      <c r="G60" s="158">
        <f t="shared" si="1"/>
        <v>450</v>
      </c>
      <c r="H60" s="158">
        <v>0</v>
      </c>
      <c r="I60" s="158">
        <f>ROUND(E60*H60,2)</f>
        <v>0</v>
      </c>
      <c r="J60" s="158">
        <v>83.9</v>
      </c>
      <c r="K60" s="158">
        <f>ROUND(E60*J60,2)</f>
        <v>419.5</v>
      </c>
      <c r="L60" s="158">
        <v>0</v>
      </c>
      <c r="M60" s="158">
        <f>G60*(1+L60/100)</f>
        <v>450</v>
      </c>
      <c r="N60" s="159">
        <v>0</v>
      </c>
      <c r="O60" s="159">
        <f>ROUND(E60*N60,5)</f>
        <v>0</v>
      </c>
      <c r="P60" s="159">
        <v>0.27</v>
      </c>
      <c r="Q60" s="159">
        <f>ROUND(E60*P60,5)</f>
        <v>1.35</v>
      </c>
      <c r="R60" s="159"/>
      <c r="S60" s="159"/>
      <c r="T60" s="160">
        <v>0.123</v>
      </c>
      <c r="U60" s="159">
        <f>ROUND(E60*T60,2)</f>
        <v>0.62</v>
      </c>
      <c r="V60" s="161"/>
      <c r="W60" s="161"/>
      <c r="X60" s="161"/>
      <c r="Y60" s="161"/>
      <c r="Z60" s="161"/>
      <c r="AA60" s="161"/>
      <c r="AB60" s="161"/>
      <c r="AC60" s="161"/>
      <c r="AD60" s="161"/>
      <c r="AE60" s="161" t="s">
        <v>108</v>
      </c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</row>
    <row r="61" spans="1:60" ht="12.75" outlineLevel="1">
      <c r="A61" s="154">
        <v>20</v>
      </c>
      <c r="B61" s="154" t="s">
        <v>179</v>
      </c>
      <c r="C61" s="155" t="s">
        <v>180</v>
      </c>
      <c r="D61" s="156" t="s">
        <v>113</v>
      </c>
      <c r="E61" s="157">
        <v>23.4</v>
      </c>
      <c r="F61" s="158">
        <v>80</v>
      </c>
      <c r="G61" s="158">
        <f t="shared" si="1"/>
        <v>1872</v>
      </c>
      <c r="H61" s="158">
        <v>46.57</v>
      </c>
      <c r="I61" s="158">
        <f>ROUND(E61*H61,2)</f>
        <v>1089.74</v>
      </c>
      <c r="J61" s="158">
        <v>28.63</v>
      </c>
      <c r="K61" s="158">
        <f>ROUND(E61*J61,2)</f>
        <v>669.94</v>
      </c>
      <c r="L61" s="158">
        <v>0</v>
      </c>
      <c r="M61" s="158">
        <f>G61*(1+L61/100)</f>
        <v>1872</v>
      </c>
      <c r="N61" s="159">
        <v>0</v>
      </c>
      <c r="O61" s="159">
        <f>ROUND(E61*N61,5)</f>
        <v>0</v>
      </c>
      <c r="P61" s="159">
        <v>0</v>
      </c>
      <c r="Q61" s="159">
        <f>ROUND(E61*P61,5)</f>
        <v>0</v>
      </c>
      <c r="R61" s="159"/>
      <c r="S61" s="159"/>
      <c r="T61" s="160">
        <v>0.037</v>
      </c>
      <c r="U61" s="159">
        <f>ROUND(E61*T61,2)</f>
        <v>0.87</v>
      </c>
      <c r="V61" s="161"/>
      <c r="W61" s="161"/>
      <c r="X61" s="161"/>
      <c r="Y61" s="161"/>
      <c r="Z61" s="161"/>
      <c r="AA61" s="161"/>
      <c r="AB61" s="161"/>
      <c r="AC61" s="161"/>
      <c r="AD61" s="161"/>
      <c r="AE61" s="161" t="s">
        <v>108</v>
      </c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</row>
    <row r="62" spans="1:60" ht="12.75" outlineLevel="1">
      <c r="A62" s="154"/>
      <c r="B62" s="154"/>
      <c r="C62" s="162" t="s">
        <v>181</v>
      </c>
      <c r="D62" s="163"/>
      <c r="E62" s="164">
        <v>11.8</v>
      </c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9"/>
      <c r="O62" s="159"/>
      <c r="P62" s="159"/>
      <c r="Q62" s="159"/>
      <c r="R62" s="159"/>
      <c r="S62" s="159"/>
      <c r="T62" s="160"/>
      <c r="U62" s="159"/>
      <c r="V62" s="161"/>
      <c r="W62" s="161"/>
      <c r="X62" s="161"/>
      <c r="Y62" s="161"/>
      <c r="Z62" s="161"/>
      <c r="AA62" s="161"/>
      <c r="AB62" s="161"/>
      <c r="AC62" s="161"/>
      <c r="AD62" s="161"/>
      <c r="AE62" s="161" t="s">
        <v>110</v>
      </c>
      <c r="AF62" s="161">
        <v>0</v>
      </c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</row>
    <row r="63" spans="1:60" ht="12.75" outlineLevel="1">
      <c r="A63" s="154"/>
      <c r="B63" s="154"/>
      <c r="C63" s="162" t="s">
        <v>182</v>
      </c>
      <c r="D63" s="163"/>
      <c r="E63" s="164">
        <v>5.8</v>
      </c>
      <c r="F63" s="158"/>
      <c r="G63" s="158">
        <f t="shared" si="1"/>
        <v>0</v>
      </c>
      <c r="H63" s="158"/>
      <c r="I63" s="158"/>
      <c r="J63" s="158"/>
      <c r="K63" s="158"/>
      <c r="L63" s="158"/>
      <c r="M63" s="158"/>
      <c r="N63" s="159"/>
      <c r="O63" s="159"/>
      <c r="P63" s="159"/>
      <c r="Q63" s="159"/>
      <c r="R63" s="159"/>
      <c r="S63" s="159"/>
      <c r="T63" s="160"/>
      <c r="U63" s="159"/>
      <c r="V63" s="161"/>
      <c r="W63" s="161"/>
      <c r="X63" s="161"/>
      <c r="Y63" s="161"/>
      <c r="Z63" s="161"/>
      <c r="AA63" s="161"/>
      <c r="AB63" s="161"/>
      <c r="AC63" s="161"/>
      <c r="AD63" s="161"/>
      <c r="AE63" s="161" t="s">
        <v>110</v>
      </c>
      <c r="AF63" s="161">
        <v>0</v>
      </c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</row>
    <row r="64" spans="1:60" ht="12.75" outlineLevel="1">
      <c r="A64" s="154"/>
      <c r="B64" s="154"/>
      <c r="C64" s="162" t="s">
        <v>182</v>
      </c>
      <c r="D64" s="163"/>
      <c r="E64" s="164">
        <v>5.8</v>
      </c>
      <c r="F64" s="158"/>
      <c r="G64" s="158">
        <f t="shared" si="1"/>
        <v>0</v>
      </c>
      <c r="H64" s="158"/>
      <c r="I64" s="158"/>
      <c r="J64" s="158"/>
      <c r="K64" s="158"/>
      <c r="L64" s="158"/>
      <c r="M64" s="158"/>
      <c r="N64" s="159"/>
      <c r="O64" s="159"/>
      <c r="P64" s="159"/>
      <c r="Q64" s="159"/>
      <c r="R64" s="159"/>
      <c r="S64" s="159"/>
      <c r="T64" s="160"/>
      <c r="U64" s="159"/>
      <c r="V64" s="161"/>
      <c r="W64" s="161"/>
      <c r="X64" s="161"/>
      <c r="Y64" s="161"/>
      <c r="Z64" s="161"/>
      <c r="AA64" s="161"/>
      <c r="AB64" s="161"/>
      <c r="AC64" s="161"/>
      <c r="AD64" s="161"/>
      <c r="AE64" s="161" t="s">
        <v>110</v>
      </c>
      <c r="AF64" s="161">
        <v>0</v>
      </c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</row>
    <row r="65" spans="1:60" ht="12.75" outlineLevel="1">
      <c r="A65" s="154">
        <v>21</v>
      </c>
      <c r="B65" s="154" t="s">
        <v>183</v>
      </c>
      <c r="C65" s="155" t="s">
        <v>184</v>
      </c>
      <c r="D65" s="156" t="s">
        <v>116</v>
      </c>
      <c r="E65" s="157">
        <v>2.376</v>
      </c>
      <c r="F65" s="158">
        <v>580</v>
      </c>
      <c r="G65" s="158">
        <f t="shared" si="1"/>
        <v>1378.08</v>
      </c>
      <c r="H65" s="158">
        <v>487.13</v>
      </c>
      <c r="I65" s="158">
        <f>ROUND(E65*H65,2)</f>
        <v>1157.42</v>
      </c>
      <c r="J65" s="158">
        <v>61.87</v>
      </c>
      <c r="K65" s="158">
        <f>ROUND(E65*J65,2)</f>
        <v>147</v>
      </c>
      <c r="L65" s="158">
        <v>0</v>
      </c>
      <c r="M65" s="158">
        <f>G65*(1+L65/100)</f>
        <v>1378.08</v>
      </c>
      <c r="N65" s="159">
        <v>1.6867</v>
      </c>
      <c r="O65" s="159">
        <f>ROUND(E65*N65,5)</f>
        <v>4.0076</v>
      </c>
      <c r="P65" s="159">
        <v>0</v>
      </c>
      <c r="Q65" s="159">
        <f>ROUND(E65*P65,5)</f>
        <v>0</v>
      </c>
      <c r="R65" s="159"/>
      <c r="S65" s="159"/>
      <c r="T65" s="160">
        <v>0.162</v>
      </c>
      <c r="U65" s="159">
        <f>ROUND(E65*T65,2)</f>
        <v>0.38</v>
      </c>
      <c r="V65" s="161"/>
      <c r="W65" s="161"/>
      <c r="X65" s="161"/>
      <c r="Y65" s="161"/>
      <c r="Z65" s="161"/>
      <c r="AA65" s="161"/>
      <c r="AB65" s="161"/>
      <c r="AC65" s="161"/>
      <c r="AD65" s="161"/>
      <c r="AE65" s="161" t="s">
        <v>108</v>
      </c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</row>
    <row r="66" spans="1:60" ht="12.75" outlineLevel="1">
      <c r="A66" s="154"/>
      <c r="B66" s="154"/>
      <c r="C66" s="162" t="s">
        <v>185</v>
      </c>
      <c r="D66" s="163"/>
      <c r="E66" s="164">
        <v>1.32</v>
      </c>
      <c r="F66" s="158"/>
      <c r="G66" s="158">
        <f t="shared" si="1"/>
        <v>0</v>
      </c>
      <c r="H66" s="158"/>
      <c r="I66" s="158"/>
      <c r="J66" s="158"/>
      <c r="K66" s="158"/>
      <c r="L66" s="158"/>
      <c r="M66" s="158"/>
      <c r="N66" s="159"/>
      <c r="O66" s="159"/>
      <c r="P66" s="159"/>
      <c r="Q66" s="159"/>
      <c r="R66" s="159"/>
      <c r="S66" s="159"/>
      <c r="T66" s="160"/>
      <c r="U66" s="159"/>
      <c r="V66" s="161"/>
      <c r="W66" s="161"/>
      <c r="X66" s="161"/>
      <c r="Y66" s="161"/>
      <c r="Z66" s="161"/>
      <c r="AA66" s="161"/>
      <c r="AB66" s="161"/>
      <c r="AC66" s="161"/>
      <c r="AD66" s="161"/>
      <c r="AE66" s="161" t="s">
        <v>110</v>
      </c>
      <c r="AF66" s="161">
        <v>0</v>
      </c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</row>
    <row r="67" spans="1:60" ht="12.75" outlineLevel="1">
      <c r="A67" s="154"/>
      <c r="B67" s="154"/>
      <c r="C67" s="162" t="s">
        <v>186</v>
      </c>
      <c r="D67" s="163"/>
      <c r="E67" s="164">
        <v>0.528</v>
      </c>
      <c r="F67" s="158"/>
      <c r="G67" s="158">
        <f t="shared" si="1"/>
        <v>0</v>
      </c>
      <c r="H67" s="158"/>
      <c r="I67" s="158"/>
      <c r="J67" s="158"/>
      <c r="K67" s="158"/>
      <c r="L67" s="158"/>
      <c r="M67" s="158"/>
      <c r="N67" s="159"/>
      <c r="O67" s="159"/>
      <c r="P67" s="159"/>
      <c r="Q67" s="159"/>
      <c r="R67" s="159"/>
      <c r="S67" s="159"/>
      <c r="T67" s="160"/>
      <c r="U67" s="159"/>
      <c r="V67" s="161"/>
      <c r="W67" s="161"/>
      <c r="X67" s="161"/>
      <c r="Y67" s="161"/>
      <c r="Z67" s="161"/>
      <c r="AA67" s="161"/>
      <c r="AB67" s="161"/>
      <c r="AC67" s="161"/>
      <c r="AD67" s="161"/>
      <c r="AE67" s="161" t="s">
        <v>110</v>
      </c>
      <c r="AF67" s="161">
        <v>0</v>
      </c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</row>
    <row r="68" spans="1:60" ht="12.75" outlineLevel="1">
      <c r="A68" s="154"/>
      <c r="B68" s="154"/>
      <c r="C68" s="162" t="s">
        <v>186</v>
      </c>
      <c r="D68" s="163"/>
      <c r="E68" s="164">
        <v>0.528</v>
      </c>
      <c r="F68" s="158"/>
      <c r="G68" s="158">
        <f t="shared" si="1"/>
        <v>0</v>
      </c>
      <c r="H68" s="158"/>
      <c r="I68" s="158"/>
      <c r="J68" s="158"/>
      <c r="K68" s="158"/>
      <c r="L68" s="158"/>
      <c r="M68" s="158"/>
      <c r="N68" s="159"/>
      <c r="O68" s="159"/>
      <c r="P68" s="159"/>
      <c r="Q68" s="159"/>
      <c r="R68" s="159"/>
      <c r="S68" s="159"/>
      <c r="T68" s="160"/>
      <c r="U68" s="159"/>
      <c r="V68" s="161"/>
      <c r="W68" s="161"/>
      <c r="X68" s="161"/>
      <c r="Y68" s="161"/>
      <c r="Z68" s="161"/>
      <c r="AA68" s="161"/>
      <c r="AB68" s="161"/>
      <c r="AC68" s="161"/>
      <c r="AD68" s="161"/>
      <c r="AE68" s="161" t="s">
        <v>110</v>
      </c>
      <c r="AF68" s="161">
        <v>0</v>
      </c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</row>
    <row r="69" spans="1:60" ht="12.75" outlineLevel="1">
      <c r="A69" s="154">
        <v>22</v>
      </c>
      <c r="B69" s="154" t="s">
        <v>187</v>
      </c>
      <c r="C69" s="155" t="s">
        <v>188</v>
      </c>
      <c r="D69" s="156" t="s">
        <v>107</v>
      </c>
      <c r="E69" s="157">
        <v>16.2</v>
      </c>
      <c r="F69" s="158">
        <v>320</v>
      </c>
      <c r="G69" s="158">
        <f t="shared" si="1"/>
        <v>5184</v>
      </c>
      <c r="H69" s="158">
        <v>208.02</v>
      </c>
      <c r="I69" s="158">
        <f>ROUND(E69*H69,2)</f>
        <v>3369.92</v>
      </c>
      <c r="J69" s="158">
        <v>43.48</v>
      </c>
      <c r="K69" s="158">
        <f>ROUND(E69*J69,2)</f>
        <v>704.38</v>
      </c>
      <c r="L69" s="158">
        <v>0</v>
      </c>
      <c r="M69" s="158">
        <f>G69*(1+L69/100)</f>
        <v>5184</v>
      </c>
      <c r="N69" s="159">
        <v>0.10255</v>
      </c>
      <c r="O69" s="159">
        <f>ROUND(E69*N69,5)</f>
        <v>1.66131</v>
      </c>
      <c r="P69" s="159">
        <v>0</v>
      </c>
      <c r="Q69" s="159">
        <f>ROUND(E69*P69,5)</f>
        <v>0</v>
      </c>
      <c r="R69" s="159"/>
      <c r="S69" s="159"/>
      <c r="T69" s="160">
        <v>0.111</v>
      </c>
      <c r="U69" s="159">
        <f>ROUND(E69*T69,2)</f>
        <v>1.8</v>
      </c>
      <c r="V69" s="161"/>
      <c r="W69" s="161"/>
      <c r="X69" s="161"/>
      <c r="Y69" s="161"/>
      <c r="Z69" s="161"/>
      <c r="AA69" s="161"/>
      <c r="AB69" s="161"/>
      <c r="AC69" s="161"/>
      <c r="AD69" s="161"/>
      <c r="AE69" s="161" t="s">
        <v>108</v>
      </c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</row>
    <row r="70" spans="1:60" ht="12.75" outlineLevel="1">
      <c r="A70" s="154">
        <v>23</v>
      </c>
      <c r="B70" s="154" t="s">
        <v>189</v>
      </c>
      <c r="C70" s="155" t="s">
        <v>190</v>
      </c>
      <c r="D70" s="156" t="s">
        <v>107</v>
      </c>
      <c r="E70" s="157">
        <v>16.2</v>
      </c>
      <c r="F70" s="158">
        <v>430</v>
      </c>
      <c r="G70" s="158">
        <f t="shared" si="1"/>
        <v>6966</v>
      </c>
      <c r="H70" s="158">
        <v>314.84</v>
      </c>
      <c r="I70" s="158">
        <f>ROUND(E70*H70,2)</f>
        <v>5100.41</v>
      </c>
      <c r="J70" s="158">
        <v>48.16</v>
      </c>
      <c r="K70" s="158">
        <f>ROUND(E70*J70,2)</f>
        <v>780.19</v>
      </c>
      <c r="L70" s="158">
        <v>0</v>
      </c>
      <c r="M70" s="158">
        <f>G70*(1+L70/100)</f>
        <v>6966</v>
      </c>
      <c r="N70" s="159">
        <v>0.15382</v>
      </c>
      <c r="O70" s="159">
        <f>ROUND(E70*N70,5)</f>
        <v>2.49188</v>
      </c>
      <c r="P70" s="159">
        <v>0</v>
      </c>
      <c r="Q70" s="159">
        <f>ROUND(E70*P70,5)</f>
        <v>0</v>
      </c>
      <c r="R70" s="159"/>
      <c r="S70" s="159"/>
      <c r="T70" s="160">
        <v>0.123</v>
      </c>
      <c r="U70" s="159">
        <f>ROUND(E70*T70,2)</f>
        <v>1.99</v>
      </c>
      <c r="V70" s="161"/>
      <c r="W70" s="161"/>
      <c r="X70" s="161"/>
      <c r="Y70" s="161"/>
      <c r="Z70" s="161"/>
      <c r="AA70" s="161"/>
      <c r="AB70" s="161"/>
      <c r="AC70" s="161"/>
      <c r="AD70" s="161"/>
      <c r="AE70" s="161" t="s">
        <v>108</v>
      </c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</row>
    <row r="71" spans="1:60" ht="12.75" outlineLevel="1">
      <c r="A71" s="154">
        <v>24</v>
      </c>
      <c r="B71" s="154" t="s">
        <v>191</v>
      </c>
      <c r="C71" s="155" t="s">
        <v>192</v>
      </c>
      <c r="D71" s="156" t="s">
        <v>107</v>
      </c>
      <c r="E71" s="157">
        <v>32.4</v>
      </c>
      <c r="F71" s="158">
        <v>5</v>
      </c>
      <c r="G71" s="158">
        <f t="shared" si="1"/>
        <v>162</v>
      </c>
      <c r="H71" s="158">
        <v>2.65</v>
      </c>
      <c r="I71" s="158">
        <f>ROUND(E71*H71,2)</f>
        <v>85.86</v>
      </c>
      <c r="J71" s="158">
        <v>1.85</v>
      </c>
      <c r="K71" s="158">
        <f>ROUND(E71*J71,2)</f>
        <v>59.94</v>
      </c>
      <c r="L71" s="158">
        <v>0</v>
      </c>
      <c r="M71" s="158">
        <f>G71*(1+L71/100)</f>
        <v>162</v>
      </c>
      <c r="N71" s="159">
        <v>0.0004</v>
      </c>
      <c r="O71" s="159">
        <f>ROUND(E71*N71,5)</f>
        <v>0.01296</v>
      </c>
      <c r="P71" s="159">
        <v>0</v>
      </c>
      <c r="Q71" s="159">
        <f>ROUND(E71*P71,5)</f>
        <v>0</v>
      </c>
      <c r="R71" s="159"/>
      <c r="S71" s="159"/>
      <c r="T71" s="160">
        <v>0.003</v>
      </c>
      <c r="U71" s="159">
        <f>ROUND(E71*T71,2)</f>
        <v>0.1</v>
      </c>
      <c r="V71" s="161"/>
      <c r="W71" s="161"/>
      <c r="X71" s="161"/>
      <c r="Y71" s="161"/>
      <c r="Z71" s="161"/>
      <c r="AA71" s="161"/>
      <c r="AB71" s="161"/>
      <c r="AC71" s="161"/>
      <c r="AD71" s="161"/>
      <c r="AE71" s="161" t="s">
        <v>108</v>
      </c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</row>
    <row r="72" spans="1:60" ht="12.75" outlineLevel="1">
      <c r="A72" s="154"/>
      <c r="B72" s="154"/>
      <c r="C72" s="162" t="s">
        <v>193</v>
      </c>
      <c r="D72" s="163"/>
      <c r="E72" s="164">
        <v>32.4</v>
      </c>
      <c r="F72" s="158"/>
      <c r="G72" s="158">
        <f t="shared" si="1"/>
        <v>0</v>
      </c>
      <c r="H72" s="158"/>
      <c r="I72" s="158"/>
      <c r="J72" s="158"/>
      <c r="K72" s="158"/>
      <c r="L72" s="158"/>
      <c r="M72" s="158"/>
      <c r="N72" s="159"/>
      <c r="O72" s="159"/>
      <c r="P72" s="159"/>
      <c r="Q72" s="159"/>
      <c r="R72" s="159"/>
      <c r="S72" s="159"/>
      <c r="T72" s="160"/>
      <c r="U72" s="159"/>
      <c r="V72" s="161"/>
      <c r="W72" s="161"/>
      <c r="X72" s="161"/>
      <c r="Y72" s="161"/>
      <c r="Z72" s="161"/>
      <c r="AA72" s="161"/>
      <c r="AB72" s="161"/>
      <c r="AC72" s="161"/>
      <c r="AD72" s="161"/>
      <c r="AE72" s="161" t="s">
        <v>110</v>
      </c>
      <c r="AF72" s="161">
        <v>0</v>
      </c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</row>
    <row r="73" spans="1:60" ht="12.75" outlineLevel="1">
      <c r="A73" s="154">
        <v>25</v>
      </c>
      <c r="B73" s="154" t="s">
        <v>194</v>
      </c>
      <c r="C73" s="155" t="s">
        <v>195</v>
      </c>
      <c r="D73" s="156" t="s">
        <v>113</v>
      </c>
      <c r="E73" s="157">
        <v>23.4</v>
      </c>
      <c r="F73" s="158">
        <v>140</v>
      </c>
      <c r="G73" s="158">
        <f t="shared" si="1"/>
        <v>3276</v>
      </c>
      <c r="H73" s="158">
        <v>30.5</v>
      </c>
      <c r="I73" s="158">
        <f>ROUND(E73*H73,2)</f>
        <v>713.7</v>
      </c>
      <c r="J73" s="158">
        <v>81.5</v>
      </c>
      <c r="K73" s="158">
        <f>ROUND(E73*J73,2)</f>
        <v>1907.1</v>
      </c>
      <c r="L73" s="158">
        <v>0</v>
      </c>
      <c r="M73" s="158">
        <f>G73*(1+L73/100)</f>
        <v>3276</v>
      </c>
      <c r="N73" s="159">
        <v>0.00224</v>
      </c>
      <c r="O73" s="159">
        <f>ROUND(E73*N73,5)</f>
        <v>0.05242</v>
      </c>
      <c r="P73" s="159">
        <v>0</v>
      </c>
      <c r="Q73" s="159">
        <f>ROUND(E73*P73,5)</f>
        <v>0</v>
      </c>
      <c r="R73" s="159"/>
      <c r="S73" s="159"/>
      <c r="T73" s="160">
        <v>0.129</v>
      </c>
      <c r="U73" s="159">
        <f>ROUND(E73*T73,2)</f>
        <v>3.02</v>
      </c>
      <c r="V73" s="161"/>
      <c r="W73" s="161"/>
      <c r="X73" s="161"/>
      <c r="Y73" s="161"/>
      <c r="Z73" s="161"/>
      <c r="AA73" s="161"/>
      <c r="AB73" s="161"/>
      <c r="AC73" s="161"/>
      <c r="AD73" s="161"/>
      <c r="AE73" s="161" t="s">
        <v>108</v>
      </c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</row>
    <row r="74" spans="1:60" ht="12.75" outlineLevel="1">
      <c r="A74" s="154">
        <v>26</v>
      </c>
      <c r="B74" s="154" t="s">
        <v>196</v>
      </c>
      <c r="C74" s="155" t="s">
        <v>197</v>
      </c>
      <c r="D74" s="156" t="s">
        <v>107</v>
      </c>
      <c r="E74" s="157">
        <v>100</v>
      </c>
      <c r="F74" s="158">
        <v>3</v>
      </c>
      <c r="G74" s="158">
        <f t="shared" si="1"/>
        <v>300</v>
      </c>
      <c r="H74" s="158">
        <v>0</v>
      </c>
      <c r="I74" s="158">
        <f>ROUND(E74*H74,2)</f>
        <v>0</v>
      </c>
      <c r="J74" s="158">
        <v>2.45</v>
      </c>
      <c r="K74" s="158">
        <f>ROUND(E74*J74,2)</f>
        <v>245</v>
      </c>
      <c r="L74" s="158">
        <v>0</v>
      </c>
      <c r="M74" s="158">
        <f>G74*(1+L74/100)</f>
        <v>300</v>
      </c>
      <c r="N74" s="159">
        <v>0</v>
      </c>
      <c r="O74" s="159">
        <f>ROUND(E74*N74,5)</f>
        <v>0</v>
      </c>
      <c r="P74" s="159">
        <v>0</v>
      </c>
      <c r="Q74" s="159">
        <f>ROUND(E74*P74,5)</f>
        <v>0</v>
      </c>
      <c r="R74" s="159"/>
      <c r="S74" s="159"/>
      <c r="T74" s="160">
        <v>0.003</v>
      </c>
      <c r="U74" s="159">
        <f>ROUND(E74*T74,2)</f>
        <v>0.3</v>
      </c>
      <c r="V74" s="161"/>
      <c r="W74" s="161"/>
      <c r="X74" s="161"/>
      <c r="Y74" s="161"/>
      <c r="Z74" s="161"/>
      <c r="AA74" s="161"/>
      <c r="AB74" s="161"/>
      <c r="AC74" s="161"/>
      <c r="AD74" s="161"/>
      <c r="AE74" s="161" t="s">
        <v>108</v>
      </c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</row>
    <row r="75" spans="1:60" ht="12.75" outlineLevel="1">
      <c r="A75" s="154">
        <v>27</v>
      </c>
      <c r="B75" s="154" t="s">
        <v>198</v>
      </c>
      <c r="C75" s="155" t="s">
        <v>199</v>
      </c>
      <c r="D75" s="156" t="s">
        <v>113</v>
      </c>
      <c r="E75" s="157">
        <v>5</v>
      </c>
      <c r="F75" s="158">
        <v>40</v>
      </c>
      <c r="G75" s="158">
        <f t="shared" si="1"/>
        <v>200</v>
      </c>
      <c r="H75" s="158">
        <v>0</v>
      </c>
      <c r="I75" s="158">
        <f>ROUND(E75*H75,2)</f>
        <v>0</v>
      </c>
      <c r="J75" s="158">
        <v>28.9</v>
      </c>
      <c r="K75" s="158">
        <f>ROUND(E75*J75,2)</f>
        <v>144.5</v>
      </c>
      <c r="L75" s="158">
        <v>0</v>
      </c>
      <c r="M75" s="158">
        <f>G75*(1+L75/100)</f>
        <v>200</v>
      </c>
      <c r="N75" s="159">
        <v>0</v>
      </c>
      <c r="O75" s="159">
        <f>ROUND(E75*N75,5)</f>
        <v>0</v>
      </c>
      <c r="P75" s="159">
        <v>0</v>
      </c>
      <c r="Q75" s="159">
        <f>ROUND(E75*P75,5)</f>
        <v>0</v>
      </c>
      <c r="R75" s="159"/>
      <c r="S75" s="159"/>
      <c r="T75" s="160">
        <v>0.09</v>
      </c>
      <c r="U75" s="159">
        <f>ROUND(E75*T75,2)</f>
        <v>0.45</v>
      </c>
      <c r="V75" s="161"/>
      <c r="W75" s="161"/>
      <c r="X75" s="161"/>
      <c r="Y75" s="161"/>
      <c r="Z75" s="161"/>
      <c r="AA75" s="161"/>
      <c r="AB75" s="161"/>
      <c r="AC75" s="161"/>
      <c r="AD75" s="161"/>
      <c r="AE75" s="161" t="s">
        <v>108</v>
      </c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</row>
    <row r="76" spans="1:60" ht="12.75" outlineLevel="1">
      <c r="A76" s="154">
        <v>28</v>
      </c>
      <c r="B76" s="154" t="s">
        <v>200</v>
      </c>
      <c r="C76" s="155" t="s">
        <v>201</v>
      </c>
      <c r="D76" s="156" t="s">
        <v>202</v>
      </c>
      <c r="E76" s="157">
        <v>8.22617</v>
      </c>
      <c r="F76" s="158">
        <v>30</v>
      </c>
      <c r="G76" s="158">
        <f t="shared" si="1"/>
        <v>246.7851</v>
      </c>
      <c r="H76" s="158">
        <v>0</v>
      </c>
      <c r="I76" s="158">
        <f>ROUND(E76*H76,2)</f>
        <v>0</v>
      </c>
      <c r="J76" s="158">
        <v>26.4</v>
      </c>
      <c r="K76" s="158">
        <f>ROUND(E76*J76,2)</f>
        <v>217.17</v>
      </c>
      <c r="L76" s="158">
        <v>0</v>
      </c>
      <c r="M76" s="158">
        <f>G76*(1+L76/100)</f>
        <v>246.7851</v>
      </c>
      <c r="N76" s="159">
        <v>0</v>
      </c>
      <c r="O76" s="159">
        <f>ROUND(E76*N76,5)</f>
        <v>0</v>
      </c>
      <c r="P76" s="159">
        <v>0</v>
      </c>
      <c r="Q76" s="159">
        <f>ROUND(E76*P76,5)</f>
        <v>0</v>
      </c>
      <c r="R76" s="159"/>
      <c r="S76" s="159"/>
      <c r="T76" s="160">
        <v>0</v>
      </c>
      <c r="U76" s="159">
        <f>ROUND(E76*T76,2)</f>
        <v>0</v>
      </c>
      <c r="V76" s="161"/>
      <c r="W76" s="161"/>
      <c r="X76" s="161"/>
      <c r="Y76" s="161"/>
      <c r="Z76" s="161"/>
      <c r="AA76" s="161"/>
      <c r="AB76" s="161"/>
      <c r="AC76" s="161"/>
      <c r="AD76" s="161"/>
      <c r="AE76" s="161" t="s">
        <v>108</v>
      </c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</row>
    <row r="77" spans="1:31" ht="12.75">
      <c r="A77" s="147" t="s">
        <v>103</v>
      </c>
      <c r="B77" s="148" t="s">
        <v>62</v>
      </c>
      <c r="C77" s="149" t="s">
        <v>63</v>
      </c>
      <c r="D77" s="150"/>
      <c r="E77" s="151"/>
      <c r="F77" s="152"/>
      <c r="G77" s="152">
        <f>SUM(G78:G108)</f>
        <v>32945</v>
      </c>
      <c r="H77" s="165"/>
      <c r="I77" s="165">
        <f>SUM(I78:I108)</f>
        <v>21478.239999999998</v>
      </c>
      <c r="J77" s="165"/>
      <c r="K77" s="165">
        <f>SUM(K78:K108)</f>
        <v>4398.46</v>
      </c>
      <c r="L77" s="165"/>
      <c r="M77" s="165">
        <f>SUM(M78:M108)</f>
        <v>32945</v>
      </c>
      <c r="N77" s="166"/>
      <c r="O77" s="166">
        <f>SUM(O78:O108)</f>
        <v>0.14610999999999996</v>
      </c>
      <c r="P77" s="166"/>
      <c r="Q77" s="166">
        <f>SUM(Q78:Q108)</f>
        <v>0</v>
      </c>
      <c r="R77" s="166"/>
      <c r="S77" s="166"/>
      <c r="T77" s="167"/>
      <c r="U77" s="166">
        <f>SUM(U78:U108)</f>
        <v>11.41</v>
      </c>
      <c r="AE77" t="s">
        <v>104</v>
      </c>
    </row>
    <row r="78" spans="1:60" ht="12.75" outlineLevel="1">
      <c r="A78" s="154">
        <v>29</v>
      </c>
      <c r="B78" s="154" t="s">
        <v>203</v>
      </c>
      <c r="C78" s="155" t="s">
        <v>204</v>
      </c>
      <c r="D78" s="156" t="s">
        <v>113</v>
      </c>
      <c r="E78" s="157">
        <v>19</v>
      </c>
      <c r="F78" s="158">
        <v>80</v>
      </c>
      <c r="G78" s="158">
        <f aca="true" t="shared" si="2" ref="G78:G108">E78*F78</f>
        <v>1520</v>
      </c>
      <c r="H78" s="158">
        <v>0.36</v>
      </c>
      <c r="I78" s="158">
        <f aca="true" t="shared" si="3" ref="I78:I95">ROUND(E78*H78,2)</f>
        <v>6.84</v>
      </c>
      <c r="J78" s="158">
        <v>58.14</v>
      </c>
      <c r="K78" s="158">
        <f aca="true" t="shared" si="4" ref="K78:K95">ROUND(E78*J78,2)</f>
        <v>1104.66</v>
      </c>
      <c r="L78" s="158">
        <v>0</v>
      </c>
      <c r="M78" s="158">
        <f aca="true" t="shared" si="5" ref="M78:M95">G78*(1+L78/100)</f>
        <v>1520</v>
      </c>
      <c r="N78" s="159">
        <v>0</v>
      </c>
      <c r="O78" s="159">
        <f aca="true" t="shared" si="6" ref="O78:O95">ROUND(E78*N78,5)</f>
        <v>0</v>
      </c>
      <c r="P78" s="159">
        <v>0</v>
      </c>
      <c r="Q78" s="159">
        <f aca="true" t="shared" si="7" ref="Q78:Q95">ROUND(E78*P78,5)</f>
        <v>0</v>
      </c>
      <c r="R78" s="159"/>
      <c r="S78" s="159"/>
      <c r="T78" s="160">
        <v>0.15</v>
      </c>
      <c r="U78" s="159">
        <f aca="true" t="shared" si="8" ref="U78:U95">ROUND(E78*T78,2)</f>
        <v>2.85</v>
      </c>
      <c r="V78" s="161"/>
      <c r="W78" s="161"/>
      <c r="X78" s="161"/>
      <c r="Y78" s="161"/>
      <c r="Z78" s="161"/>
      <c r="AA78" s="161"/>
      <c r="AB78" s="161"/>
      <c r="AC78" s="161"/>
      <c r="AD78" s="161"/>
      <c r="AE78" s="161" t="s">
        <v>108</v>
      </c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</row>
    <row r="79" spans="1:60" ht="12.75" outlineLevel="1">
      <c r="A79" s="154">
        <v>30</v>
      </c>
      <c r="B79" s="154" t="s">
        <v>205</v>
      </c>
      <c r="C79" s="155" t="s">
        <v>206</v>
      </c>
      <c r="D79" s="156" t="s">
        <v>113</v>
      </c>
      <c r="E79" s="157">
        <v>19</v>
      </c>
      <c r="F79" s="158">
        <v>25</v>
      </c>
      <c r="G79" s="158">
        <f t="shared" si="2"/>
        <v>475</v>
      </c>
      <c r="H79" s="158">
        <v>0.46</v>
      </c>
      <c r="I79" s="158">
        <f t="shared" si="3"/>
        <v>8.74</v>
      </c>
      <c r="J79" s="158">
        <v>16.84</v>
      </c>
      <c r="K79" s="158">
        <f t="shared" si="4"/>
        <v>319.96</v>
      </c>
      <c r="L79" s="158">
        <v>0</v>
      </c>
      <c r="M79" s="158">
        <f t="shared" si="5"/>
        <v>475</v>
      </c>
      <c r="N79" s="159">
        <v>0</v>
      </c>
      <c r="O79" s="159">
        <f t="shared" si="6"/>
        <v>0</v>
      </c>
      <c r="P79" s="159">
        <v>0</v>
      </c>
      <c r="Q79" s="159">
        <f t="shared" si="7"/>
        <v>0</v>
      </c>
      <c r="R79" s="159"/>
      <c r="S79" s="159"/>
      <c r="T79" s="160">
        <v>0.044</v>
      </c>
      <c r="U79" s="159">
        <f t="shared" si="8"/>
        <v>0.84</v>
      </c>
      <c r="V79" s="161"/>
      <c r="W79" s="161"/>
      <c r="X79" s="161"/>
      <c r="Y79" s="161"/>
      <c r="Z79" s="161"/>
      <c r="AA79" s="161"/>
      <c r="AB79" s="161"/>
      <c r="AC79" s="161"/>
      <c r="AD79" s="161"/>
      <c r="AE79" s="161" t="s">
        <v>108</v>
      </c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</row>
    <row r="80" spans="1:60" ht="12.75" outlineLevel="1">
      <c r="A80" s="154">
        <v>31</v>
      </c>
      <c r="B80" s="154" t="s">
        <v>207</v>
      </c>
      <c r="C80" s="155" t="s">
        <v>208</v>
      </c>
      <c r="D80" s="156" t="s">
        <v>158</v>
      </c>
      <c r="E80" s="157">
        <v>1</v>
      </c>
      <c r="F80" s="158">
        <v>600</v>
      </c>
      <c r="G80" s="158">
        <f t="shared" si="2"/>
        <v>600</v>
      </c>
      <c r="H80" s="158">
        <v>0</v>
      </c>
      <c r="I80" s="158">
        <f t="shared" si="3"/>
        <v>0</v>
      </c>
      <c r="J80" s="158">
        <v>222</v>
      </c>
      <c r="K80" s="158">
        <f t="shared" si="4"/>
        <v>222</v>
      </c>
      <c r="L80" s="158">
        <v>0</v>
      </c>
      <c r="M80" s="158">
        <f t="shared" si="5"/>
        <v>600</v>
      </c>
      <c r="N80" s="159">
        <v>0</v>
      </c>
      <c r="O80" s="159">
        <f t="shared" si="6"/>
        <v>0</v>
      </c>
      <c r="P80" s="159">
        <v>0</v>
      </c>
      <c r="Q80" s="159">
        <f t="shared" si="7"/>
        <v>0</v>
      </c>
      <c r="R80" s="159"/>
      <c r="S80" s="159"/>
      <c r="T80" s="160">
        <v>0.65</v>
      </c>
      <c r="U80" s="159">
        <f t="shared" si="8"/>
        <v>0.65</v>
      </c>
      <c r="V80" s="161"/>
      <c r="W80" s="161"/>
      <c r="X80" s="161"/>
      <c r="Y80" s="161"/>
      <c r="Z80" s="161"/>
      <c r="AA80" s="161"/>
      <c r="AB80" s="161"/>
      <c r="AC80" s="161"/>
      <c r="AD80" s="161"/>
      <c r="AE80" s="161" t="s">
        <v>108</v>
      </c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</row>
    <row r="81" spans="1:60" ht="22.5" outlineLevel="1">
      <c r="A81" s="154">
        <v>32</v>
      </c>
      <c r="B81" s="154" t="s">
        <v>209</v>
      </c>
      <c r="C81" s="155" t="s">
        <v>210</v>
      </c>
      <c r="D81" s="156" t="s">
        <v>158</v>
      </c>
      <c r="E81" s="157">
        <v>1</v>
      </c>
      <c r="F81" s="158">
        <v>2000</v>
      </c>
      <c r="G81" s="158">
        <f t="shared" si="2"/>
        <v>2000</v>
      </c>
      <c r="H81" s="158">
        <v>1646</v>
      </c>
      <c r="I81" s="158">
        <f t="shared" si="3"/>
        <v>1646</v>
      </c>
      <c r="J81" s="158">
        <v>0</v>
      </c>
      <c r="K81" s="158">
        <f t="shared" si="4"/>
        <v>0</v>
      </c>
      <c r="L81" s="158">
        <v>0</v>
      </c>
      <c r="M81" s="158">
        <f t="shared" si="5"/>
        <v>2000</v>
      </c>
      <c r="N81" s="159">
        <v>0.012</v>
      </c>
      <c r="O81" s="159">
        <f t="shared" si="6"/>
        <v>0.012</v>
      </c>
      <c r="P81" s="159">
        <v>0</v>
      </c>
      <c r="Q81" s="159">
        <f t="shared" si="7"/>
        <v>0</v>
      </c>
      <c r="R81" s="159"/>
      <c r="S81" s="159"/>
      <c r="T81" s="160">
        <v>0</v>
      </c>
      <c r="U81" s="159">
        <f t="shared" si="8"/>
        <v>0</v>
      </c>
      <c r="V81" s="161"/>
      <c r="W81" s="161"/>
      <c r="X81" s="161"/>
      <c r="Y81" s="161"/>
      <c r="Z81" s="161"/>
      <c r="AA81" s="161"/>
      <c r="AB81" s="161"/>
      <c r="AC81" s="161"/>
      <c r="AD81" s="161"/>
      <c r="AE81" s="161" t="s">
        <v>161</v>
      </c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</row>
    <row r="82" spans="1:60" ht="12.75" outlineLevel="1">
      <c r="A82" s="154">
        <v>33</v>
      </c>
      <c r="B82" s="154" t="s">
        <v>211</v>
      </c>
      <c r="C82" s="155" t="s">
        <v>212</v>
      </c>
      <c r="D82" s="156" t="s">
        <v>158</v>
      </c>
      <c r="E82" s="157">
        <v>1</v>
      </c>
      <c r="F82" s="158">
        <v>650</v>
      </c>
      <c r="G82" s="158">
        <f t="shared" si="2"/>
        <v>650</v>
      </c>
      <c r="H82" s="158">
        <v>587</v>
      </c>
      <c r="I82" s="158">
        <f t="shared" si="3"/>
        <v>587</v>
      </c>
      <c r="J82" s="158">
        <v>0</v>
      </c>
      <c r="K82" s="158">
        <f t="shared" si="4"/>
        <v>0</v>
      </c>
      <c r="L82" s="158">
        <v>0</v>
      </c>
      <c r="M82" s="158">
        <f t="shared" si="5"/>
        <v>650</v>
      </c>
      <c r="N82" s="159">
        <v>0.00192</v>
      </c>
      <c r="O82" s="159">
        <f t="shared" si="6"/>
        <v>0.00192</v>
      </c>
      <c r="P82" s="159">
        <v>0</v>
      </c>
      <c r="Q82" s="159">
        <f t="shared" si="7"/>
        <v>0</v>
      </c>
      <c r="R82" s="159"/>
      <c r="S82" s="159"/>
      <c r="T82" s="160">
        <v>0</v>
      </c>
      <c r="U82" s="159">
        <f t="shared" si="8"/>
        <v>0</v>
      </c>
      <c r="V82" s="161"/>
      <c r="W82" s="161"/>
      <c r="X82" s="161"/>
      <c r="Y82" s="161"/>
      <c r="Z82" s="161"/>
      <c r="AA82" s="161"/>
      <c r="AB82" s="161"/>
      <c r="AC82" s="161"/>
      <c r="AD82" s="161"/>
      <c r="AE82" s="161" t="s">
        <v>161</v>
      </c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</row>
    <row r="83" spans="1:60" ht="12.75" outlineLevel="1">
      <c r="A83" s="154">
        <v>34</v>
      </c>
      <c r="B83" s="154" t="s">
        <v>213</v>
      </c>
      <c r="C83" s="155" t="s">
        <v>214</v>
      </c>
      <c r="D83" s="156" t="s">
        <v>158</v>
      </c>
      <c r="E83" s="157">
        <v>2</v>
      </c>
      <c r="F83" s="158">
        <v>250</v>
      </c>
      <c r="G83" s="158">
        <f t="shared" si="2"/>
        <v>500</v>
      </c>
      <c r="H83" s="158">
        <v>206</v>
      </c>
      <c r="I83" s="158">
        <f t="shared" si="3"/>
        <v>412</v>
      </c>
      <c r="J83" s="158">
        <v>0</v>
      </c>
      <c r="K83" s="158">
        <f t="shared" si="4"/>
        <v>0</v>
      </c>
      <c r="L83" s="158">
        <v>0</v>
      </c>
      <c r="M83" s="158">
        <f t="shared" si="5"/>
        <v>500</v>
      </c>
      <c r="N83" s="159">
        <v>0.001</v>
      </c>
      <c r="O83" s="159">
        <f t="shared" si="6"/>
        <v>0.002</v>
      </c>
      <c r="P83" s="159">
        <v>0</v>
      </c>
      <c r="Q83" s="159">
        <f t="shared" si="7"/>
        <v>0</v>
      </c>
      <c r="R83" s="159"/>
      <c r="S83" s="159"/>
      <c r="T83" s="160">
        <v>0</v>
      </c>
      <c r="U83" s="159">
        <f t="shared" si="8"/>
        <v>0</v>
      </c>
      <c r="V83" s="161"/>
      <c r="W83" s="161"/>
      <c r="X83" s="161"/>
      <c r="Y83" s="161"/>
      <c r="Z83" s="161"/>
      <c r="AA83" s="161"/>
      <c r="AB83" s="161"/>
      <c r="AC83" s="161"/>
      <c r="AD83" s="161"/>
      <c r="AE83" s="161" t="s">
        <v>161</v>
      </c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</row>
    <row r="84" spans="1:60" ht="12.75" outlineLevel="1">
      <c r="A84" s="154">
        <v>35</v>
      </c>
      <c r="B84" s="154" t="s">
        <v>215</v>
      </c>
      <c r="C84" s="155" t="s">
        <v>216</v>
      </c>
      <c r="D84" s="156" t="s">
        <v>158</v>
      </c>
      <c r="E84" s="157">
        <v>1</v>
      </c>
      <c r="F84" s="158">
        <v>3400</v>
      </c>
      <c r="G84" s="158">
        <f t="shared" si="2"/>
        <v>3400</v>
      </c>
      <c r="H84" s="158">
        <v>2825</v>
      </c>
      <c r="I84" s="158">
        <f t="shared" si="3"/>
        <v>2825</v>
      </c>
      <c r="J84" s="158">
        <v>0</v>
      </c>
      <c r="K84" s="158">
        <f t="shared" si="4"/>
        <v>0</v>
      </c>
      <c r="L84" s="158">
        <v>0</v>
      </c>
      <c r="M84" s="158">
        <f t="shared" si="5"/>
        <v>3400</v>
      </c>
      <c r="N84" s="159">
        <v>0.0062</v>
      </c>
      <c r="O84" s="159">
        <f t="shared" si="6"/>
        <v>0.0062</v>
      </c>
      <c r="P84" s="159">
        <v>0</v>
      </c>
      <c r="Q84" s="159">
        <f t="shared" si="7"/>
        <v>0</v>
      </c>
      <c r="R84" s="159"/>
      <c r="S84" s="159"/>
      <c r="T84" s="160">
        <v>0</v>
      </c>
      <c r="U84" s="159">
        <f t="shared" si="8"/>
        <v>0</v>
      </c>
      <c r="V84" s="161"/>
      <c r="W84" s="161"/>
      <c r="X84" s="161"/>
      <c r="Y84" s="161"/>
      <c r="Z84" s="161"/>
      <c r="AA84" s="161"/>
      <c r="AB84" s="161"/>
      <c r="AC84" s="161"/>
      <c r="AD84" s="161"/>
      <c r="AE84" s="161" t="s">
        <v>161</v>
      </c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</row>
    <row r="85" spans="1:60" ht="12.75" outlineLevel="1">
      <c r="A85" s="154">
        <v>36</v>
      </c>
      <c r="B85" s="154" t="s">
        <v>217</v>
      </c>
      <c r="C85" s="155" t="s">
        <v>218</v>
      </c>
      <c r="D85" s="156" t="s">
        <v>113</v>
      </c>
      <c r="E85" s="157">
        <v>19</v>
      </c>
      <c r="F85" s="158">
        <v>20</v>
      </c>
      <c r="G85" s="158">
        <f t="shared" si="2"/>
        <v>380</v>
      </c>
      <c r="H85" s="158">
        <v>0</v>
      </c>
      <c r="I85" s="158">
        <f t="shared" si="3"/>
        <v>0</v>
      </c>
      <c r="J85" s="158">
        <v>16.6</v>
      </c>
      <c r="K85" s="158">
        <f t="shared" si="4"/>
        <v>315.4</v>
      </c>
      <c r="L85" s="158">
        <v>0</v>
      </c>
      <c r="M85" s="158">
        <f t="shared" si="5"/>
        <v>380</v>
      </c>
      <c r="N85" s="159">
        <v>0</v>
      </c>
      <c r="O85" s="159">
        <f t="shared" si="6"/>
        <v>0</v>
      </c>
      <c r="P85" s="159">
        <v>0</v>
      </c>
      <c r="Q85" s="159">
        <f t="shared" si="7"/>
        <v>0</v>
      </c>
      <c r="R85" s="159"/>
      <c r="S85" s="159"/>
      <c r="T85" s="160">
        <v>0.034</v>
      </c>
      <c r="U85" s="159">
        <f t="shared" si="8"/>
        <v>0.65</v>
      </c>
      <c r="V85" s="161"/>
      <c r="W85" s="161"/>
      <c r="X85" s="161"/>
      <c r="Y85" s="161"/>
      <c r="Z85" s="161"/>
      <c r="AA85" s="161"/>
      <c r="AB85" s="161"/>
      <c r="AC85" s="161"/>
      <c r="AD85" s="161"/>
      <c r="AE85" s="161" t="s">
        <v>108</v>
      </c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</row>
    <row r="86" spans="1:60" ht="12.75" outlineLevel="1">
      <c r="A86" s="154">
        <v>37</v>
      </c>
      <c r="B86" s="154" t="s">
        <v>219</v>
      </c>
      <c r="C86" s="155" t="s">
        <v>220</v>
      </c>
      <c r="D86" s="156" t="s">
        <v>221</v>
      </c>
      <c r="E86" s="157">
        <v>21</v>
      </c>
      <c r="F86" s="158">
        <v>30</v>
      </c>
      <c r="G86" s="158">
        <f t="shared" si="2"/>
        <v>630</v>
      </c>
      <c r="H86" s="158">
        <v>22.3</v>
      </c>
      <c r="I86" s="158">
        <f t="shared" si="3"/>
        <v>468.3</v>
      </c>
      <c r="J86" s="158">
        <v>0</v>
      </c>
      <c r="K86" s="158">
        <f t="shared" si="4"/>
        <v>0</v>
      </c>
      <c r="L86" s="158">
        <v>0</v>
      </c>
      <c r="M86" s="158">
        <f t="shared" si="5"/>
        <v>630</v>
      </c>
      <c r="N86" s="159">
        <v>0.00028</v>
      </c>
      <c r="O86" s="159">
        <f t="shared" si="6"/>
        <v>0.00588</v>
      </c>
      <c r="P86" s="159">
        <v>0</v>
      </c>
      <c r="Q86" s="159">
        <f t="shared" si="7"/>
        <v>0</v>
      </c>
      <c r="R86" s="159"/>
      <c r="S86" s="159"/>
      <c r="T86" s="160">
        <v>0</v>
      </c>
      <c r="U86" s="159">
        <f t="shared" si="8"/>
        <v>0</v>
      </c>
      <c r="V86" s="161"/>
      <c r="W86" s="161"/>
      <c r="X86" s="161"/>
      <c r="Y86" s="161"/>
      <c r="Z86" s="161"/>
      <c r="AA86" s="161"/>
      <c r="AB86" s="161"/>
      <c r="AC86" s="161"/>
      <c r="AD86" s="161"/>
      <c r="AE86" s="161" t="s">
        <v>161</v>
      </c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</row>
    <row r="87" spans="1:60" ht="12.75" outlineLevel="1">
      <c r="A87" s="154">
        <v>38</v>
      </c>
      <c r="B87" s="154" t="s">
        <v>222</v>
      </c>
      <c r="C87" s="155" t="s">
        <v>223</v>
      </c>
      <c r="D87" s="156" t="s">
        <v>158</v>
      </c>
      <c r="E87" s="157">
        <v>1</v>
      </c>
      <c r="F87" s="158">
        <v>200</v>
      </c>
      <c r="G87" s="158">
        <f t="shared" si="2"/>
        <v>200</v>
      </c>
      <c r="H87" s="158">
        <v>3.17</v>
      </c>
      <c r="I87" s="158">
        <f t="shared" si="3"/>
        <v>3.17</v>
      </c>
      <c r="J87" s="158">
        <v>146.83</v>
      </c>
      <c r="K87" s="158">
        <f t="shared" si="4"/>
        <v>146.83</v>
      </c>
      <c r="L87" s="158">
        <v>0</v>
      </c>
      <c r="M87" s="158">
        <f t="shared" si="5"/>
        <v>200</v>
      </c>
      <c r="N87" s="159">
        <v>2E-05</v>
      </c>
      <c r="O87" s="159">
        <f t="shared" si="6"/>
        <v>2E-05</v>
      </c>
      <c r="P87" s="159">
        <v>0</v>
      </c>
      <c r="Q87" s="159">
        <f t="shared" si="7"/>
        <v>0</v>
      </c>
      <c r="R87" s="159"/>
      <c r="S87" s="159"/>
      <c r="T87" s="160">
        <v>0.384</v>
      </c>
      <c r="U87" s="159">
        <f t="shared" si="8"/>
        <v>0.38</v>
      </c>
      <c r="V87" s="161"/>
      <c r="W87" s="161"/>
      <c r="X87" s="161"/>
      <c r="Y87" s="161"/>
      <c r="Z87" s="161"/>
      <c r="AA87" s="161"/>
      <c r="AB87" s="161"/>
      <c r="AC87" s="161"/>
      <c r="AD87" s="161"/>
      <c r="AE87" s="161" t="s">
        <v>108</v>
      </c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</row>
    <row r="88" spans="1:60" ht="12.75" outlineLevel="1">
      <c r="A88" s="154">
        <v>39</v>
      </c>
      <c r="B88" s="154" t="s">
        <v>224</v>
      </c>
      <c r="C88" s="155" t="s">
        <v>225</v>
      </c>
      <c r="D88" s="156" t="s">
        <v>158</v>
      </c>
      <c r="E88" s="157">
        <v>1</v>
      </c>
      <c r="F88" s="158">
        <v>3100</v>
      </c>
      <c r="G88" s="158">
        <f t="shared" si="2"/>
        <v>3100</v>
      </c>
      <c r="H88" s="158">
        <v>2250</v>
      </c>
      <c r="I88" s="158">
        <f t="shared" si="3"/>
        <v>2250</v>
      </c>
      <c r="J88" s="158">
        <v>0</v>
      </c>
      <c r="K88" s="158">
        <f t="shared" si="4"/>
        <v>0</v>
      </c>
      <c r="L88" s="158">
        <v>0</v>
      </c>
      <c r="M88" s="158">
        <f t="shared" si="5"/>
        <v>3100</v>
      </c>
      <c r="N88" s="159">
        <v>0.0028</v>
      </c>
      <c r="O88" s="159">
        <f t="shared" si="6"/>
        <v>0.0028</v>
      </c>
      <c r="P88" s="159">
        <v>0</v>
      </c>
      <c r="Q88" s="159">
        <f t="shared" si="7"/>
        <v>0</v>
      </c>
      <c r="R88" s="159"/>
      <c r="S88" s="159"/>
      <c r="T88" s="160">
        <v>0</v>
      </c>
      <c r="U88" s="159">
        <f t="shared" si="8"/>
        <v>0</v>
      </c>
      <c r="V88" s="161"/>
      <c r="W88" s="161"/>
      <c r="X88" s="161"/>
      <c r="Y88" s="161"/>
      <c r="Z88" s="161"/>
      <c r="AA88" s="161"/>
      <c r="AB88" s="161"/>
      <c r="AC88" s="161"/>
      <c r="AD88" s="161"/>
      <c r="AE88" s="161" t="s">
        <v>161</v>
      </c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</row>
    <row r="89" spans="1:60" ht="12.75" outlineLevel="1">
      <c r="A89" s="154">
        <v>40</v>
      </c>
      <c r="B89" s="154" t="s">
        <v>226</v>
      </c>
      <c r="C89" s="155" t="s">
        <v>227</v>
      </c>
      <c r="D89" s="156" t="s">
        <v>158</v>
      </c>
      <c r="E89" s="157">
        <v>1</v>
      </c>
      <c r="F89" s="158">
        <v>1000</v>
      </c>
      <c r="G89" s="158">
        <f t="shared" si="2"/>
        <v>1000</v>
      </c>
      <c r="H89" s="158">
        <v>907</v>
      </c>
      <c r="I89" s="158">
        <f t="shared" si="3"/>
        <v>907</v>
      </c>
      <c r="J89" s="158">
        <v>0</v>
      </c>
      <c r="K89" s="158">
        <f t="shared" si="4"/>
        <v>0</v>
      </c>
      <c r="L89" s="158">
        <v>0</v>
      </c>
      <c r="M89" s="158">
        <f t="shared" si="5"/>
        <v>1000</v>
      </c>
      <c r="N89" s="159">
        <v>0.016</v>
      </c>
      <c r="O89" s="159">
        <f t="shared" si="6"/>
        <v>0.016</v>
      </c>
      <c r="P89" s="159">
        <v>0</v>
      </c>
      <c r="Q89" s="159">
        <f t="shared" si="7"/>
        <v>0</v>
      </c>
      <c r="R89" s="159"/>
      <c r="S89" s="159"/>
      <c r="T89" s="160">
        <v>0</v>
      </c>
      <c r="U89" s="159">
        <f t="shared" si="8"/>
        <v>0</v>
      </c>
      <c r="V89" s="161"/>
      <c r="W89" s="161"/>
      <c r="X89" s="161"/>
      <c r="Y89" s="161"/>
      <c r="Z89" s="161"/>
      <c r="AA89" s="161"/>
      <c r="AB89" s="161"/>
      <c r="AC89" s="161"/>
      <c r="AD89" s="161"/>
      <c r="AE89" s="161" t="s">
        <v>161</v>
      </c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</row>
    <row r="90" spans="1:60" ht="12.75" outlineLevel="1">
      <c r="A90" s="154">
        <v>41</v>
      </c>
      <c r="B90" s="154" t="s">
        <v>228</v>
      </c>
      <c r="C90" s="155" t="s">
        <v>229</v>
      </c>
      <c r="D90" s="156" t="s">
        <v>158</v>
      </c>
      <c r="E90" s="157">
        <v>1</v>
      </c>
      <c r="F90" s="158">
        <v>260</v>
      </c>
      <c r="G90" s="158">
        <f t="shared" si="2"/>
        <v>260</v>
      </c>
      <c r="H90" s="158">
        <v>228</v>
      </c>
      <c r="I90" s="158">
        <f t="shared" si="3"/>
        <v>228</v>
      </c>
      <c r="J90" s="158">
        <v>0</v>
      </c>
      <c r="K90" s="158">
        <f t="shared" si="4"/>
        <v>0</v>
      </c>
      <c r="L90" s="158">
        <v>0</v>
      </c>
      <c r="M90" s="158">
        <f t="shared" si="5"/>
        <v>260</v>
      </c>
      <c r="N90" s="159">
        <v>0</v>
      </c>
      <c r="O90" s="159">
        <f t="shared" si="6"/>
        <v>0</v>
      </c>
      <c r="P90" s="159">
        <v>0</v>
      </c>
      <c r="Q90" s="159">
        <f t="shared" si="7"/>
        <v>0</v>
      </c>
      <c r="R90" s="159"/>
      <c r="S90" s="159"/>
      <c r="T90" s="160">
        <v>0</v>
      </c>
      <c r="U90" s="159">
        <f t="shared" si="8"/>
        <v>0</v>
      </c>
      <c r="V90" s="161"/>
      <c r="W90" s="161"/>
      <c r="X90" s="161"/>
      <c r="Y90" s="161"/>
      <c r="Z90" s="161"/>
      <c r="AA90" s="161"/>
      <c r="AB90" s="161"/>
      <c r="AC90" s="161"/>
      <c r="AD90" s="161"/>
      <c r="AE90" s="161" t="s">
        <v>161</v>
      </c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</row>
    <row r="91" spans="1:60" ht="12.75" outlineLevel="1">
      <c r="A91" s="154">
        <v>42</v>
      </c>
      <c r="B91" s="154" t="s">
        <v>230</v>
      </c>
      <c r="C91" s="155" t="s">
        <v>231</v>
      </c>
      <c r="D91" s="156" t="s">
        <v>158</v>
      </c>
      <c r="E91" s="157">
        <v>1</v>
      </c>
      <c r="F91" s="158">
        <v>540</v>
      </c>
      <c r="G91" s="158">
        <f t="shared" si="2"/>
        <v>540</v>
      </c>
      <c r="H91" s="158">
        <v>527</v>
      </c>
      <c r="I91" s="158">
        <f t="shared" si="3"/>
        <v>527</v>
      </c>
      <c r="J91" s="158">
        <v>0</v>
      </c>
      <c r="K91" s="158">
        <f t="shared" si="4"/>
        <v>0</v>
      </c>
      <c r="L91" s="158">
        <v>0</v>
      </c>
      <c r="M91" s="158">
        <f t="shared" si="5"/>
        <v>540</v>
      </c>
      <c r="N91" s="159">
        <v>0.0063</v>
      </c>
      <c r="O91" s="159">
        <f t="shared" si="6"/>
        <v>0.0063</v>
      </c>
      <c r="P91" s="159">
        <v>0</v>
      </c>
      <c r="Q91" s="159">
        <f t="shared" si="7"/>
        <v>0</v>
      </c>
      <c r="R91" s="159"/>
      <c r="S91" s="159"/>
      <c r="T91" s="160">
        <v>0</v>
      </c>
      <c r="U91" s="159">
        <f t="shared" si="8"/>
        <v>0</v>
      </c>
      <c r="V91" s="161"/>
      <c r="W91" s="161"/>
      <c r="X91" s="161"/>
      <c r="Y91" s="161"/>
      <c r="Z91" s="161"/>
      <c r="AA91" s="161"/>
      <c r="AB91" s="161"/>
      <c r="AC91" s="161"/>
      <c r="AD91" s="161"/>
      <c r="AE91" s="161" t="s">
        <v>161</v>
      </c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</row>
    <row r="92" spans="1:60" ht="12.75" outlineLevel="1">
      <c r="A92" s="154">
        <v>43</v>
      </c>
      <c r="B92" s="154" t="s">
        <v>232</v>
      </c>
      <c r="C92" s="155" t="s">
        <v>233</v>
      </c>
      <c r="D92" s="156" t="s">
        <v>113</v>
      </c>
      <c r="E92" s="157">
        <v>19</v>
      </c>
      <c r="F92" s="158">
        <v>15</v>
      </c>
      <c r="G92" s="158">
        <f t="shared" si="2"/>
        <v>285</v>
      </c>
      <c r="H92" s="158">
        <v>3.76</v>
      </c>
      <c r="I92" s="158">
        <f t="shared" si="3"/>
        <v>71.44</v>
      </c>
      <c r="J92" s="158">
        <v>7.94</v>
      </c>
      <c r="K92" s="158">
        <f t="shared" si="4"/>
        <v>150.86</v>
      </c>
      <c r="L92" s="158">
        <v>0</v>
      </c>
      <c r="M92" s="158">
        <f t="shared" si="5"/>
        <v>285</v>
      </c>
      <c r="N92" s="159">
        <v>0</v>
      </c>
      <c r="O92" s="159">
        <f t="shared" si="6"/>
        <v>0</v>
      </c>
      <c r="P92" s="159">
        <v>0</v>
      </c>
      <c r="Q92" s="159">
        <f t="shared" si="7"/>
        <v>0</v>
      </c>
      <c r="R92" s="159"/>
      <c r="S92" s="159"/>
      <c r="T92" s="160">
        <v>0.026</v>
      </c>
      <c r="U92" s="159">
        <f t="shared" si="8"/>
        <v>0.49</v>
      </c>
      <c r="V92" s="161"/>
      <c r="W92" s="161"/>
      <c r="X92" s="161"/>
      <c r="Y92" s="161"/>
      <c r="Z92" s="161"/>
      <c r="AA92" s="161"/>
      <c r="AB92" s="161"/>
      <c r="AC92" s="161"/>
      <c r="AD92" s="161"/>
      <c r="AE92" s="161" t="s">
        <v>108</v>
      </c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</row>
    <row r="93" spans="1:60" ht="12.75" outlineLevel="1">
      <c r="A93" s="154">
        <v>44</v>
      </c>
      <c r="B93" s="154" t="s">
        <v>234</v>
      </c>
      <c r="C93" s="155" t="s">
        <v>235</v>
      </c>
      <c r="D93" s="156" t="s">
        <v>158</v>
      </c>
      <c r="E93" s="157">
        <v>1</v>
      </c>
      <c r="F93" s="158">
        <v>460</v>
      </c>
      <c r="G93" s="158">
        <f t="shared" si="2"/>
        <v>460</v>
      </c>
      <c r="H93" s="158">
        <v>3.8</v>
      </c>
      <c r="I93" s="158">
        <f t="shared" si="3"/>
        <v>3.8</v>
      </c>
      <c r="J93" s="158">
        <v>351.7</v>
      </c>
      <c r="K93" s="158">
        <f t="shared" si="4"/>
        <v>351.7</v>
      </c>
      <c r="L93" s="158">
        <v>0</v>
      </c>
      <c r="M93" s="158">
        <f t="shared" si="5"/>
        <v>460</v>
      </c>
      <c r="N93" s="159">
        <v>8E-05</v>
      </c>
      <c r="O93" s="159">
        <f t="shared" si="6"/>
        <v>8E-05</v>
      </c>
      <c r="P93" s="159">
        <v>0</v>
      </c>
      <c r="Q93" s="159">
        <f t="shared" si="7"/>
        <v>0</v>
      </c>
      <c r="R93" s="159"/>
      <c r="S93" s="159"/>
      <c r="T93" s="160">
        <v>0.92</v>
      </c>
      <c r="U93" s="159">
        <f t="shared" si="8"/>
        <v>0.92</v>
      </c>
      <c r="V93" s="161"/>
      <c r="W93" s="161"/>
      <c r="X93" s="161"/>
      <c r="Y93" s="161"/>
      <c r="Z93" s="161"/>
      <c r="AA93" s="161"/>
      <c r="AB93" s="161"/>
      <c r="AC93" s="161"/>
      <c r="AD93" s="161"/>
      <c r="AE93" s="161" t="s">
        <v>108</v>
      </c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</row>
    <row r="94" spans="1:60" ht="12.75" outlineLevel="1">
      <c r="A94" s="154">
        <v>45</v>
      </c>
      <c r="B94" s="154" t="s">
        <v>236</v>
      </c>
      <c r="C94" s="155" t="s">
        <v>237</v>
      </c>
      <c r="D94" s="156" t="s">
        <v>158</v>
      </c>
      <c r="E94" s="157">
        <v>2</v>
      </c>
      <c r="F94" s="158">
        <v>150</v>
      </c>
      <c r="G94" s="158">
        <f t="shared" si="2"/>
        <v>300</v>
      </c>
      <c r="H94" s="158">
        <v>0</v>
      </c>
      <c r="I94" s="158">
        <f t="shared" si="3"/>
        <v>0</v>
      </c>
      <c r="J94" s="158">
        <v>120</v>
      </c>
      <c r="K94" s="158">
        <f t="shared" si="4"/>
        <v>240</v>
      </c>
      <c r="L94" s="158">
        <v>0</v>
      </c>
      <c r="M94" s="158">
        <f t="shared" si="5"/>
        <v>300</v>
      </c>
      <c r="N94" s="159">
        <v>0</v>
      </c>
      <c r="O94" s="159">
        <f t="shared" si="6"/>
        <v>0</v>
      </c>
      <c r="P94" s="159">
        <v>0</v>
      </c>
      <c r="Q94" s="159">
        <f t="shared" si="7"/>
        <v>0</v>
      </c>
      <c r="R94" s="159"/>
      <c r="S94" s="159"/>
      <c r="T94" s="160">
        <v>0.2832</v>
      </c>
      <c r="U94" s="159">
        <f t="shared" si="8"/>
        <v>0.57</v>
      </c>
      <c r="V94" s="161"/>
      <c r="W94" s="161"/>
      <c r="X94" s="161"/>
      <c r="Y94" s="161"/>
      <c r="Z94" s="161"/>
      <c r="AA94" s="161"/>
      <c r="AB94" s="161"/>
      <c r="AC94" s="161"/>
      <c r="AD94" s="161"/>
      <c r="AE94" s="161" t="s">
        <v>108</v>
      </c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</row>
    <row r="95" spans="1:60" ht="12.75" outlineLevel="1">
      <c r="A95" s="154">
        <v>46</v>
      </c>
      <c r="B95" s="154" t="s">
        <v>238</v>
      </c>
      <c r="C95" s="155" t="s">
        <v>239</v>
      </c>
      <c r="D95" s="156" t="s">
        <v>113</v>
      </c>
      <c r="E95" s="157">
        <v>24</v>
      </c>
      <c r="F95" s="158">
        <v>35</v>
      </c>
      <c r="G95" s="158">
        <f t="shared" si="2"/>
        <v>840</v>
      </c>
      <c r="H95" s="158">
        <v>0.13</v>
      </c>
      <c r="I95" s="158">
        <f t="shared" si="3"/>
        <v>3.12</v>
      </c>
      <c r="J95" s="158">
        <v>25.07</v>
      </c>
      <c r="K95" s="158">
        <f t="shared" si="4"/>
        <v>601.68</v>
      </c>
      <c r="L95" s="158">
        <v>0</v>
      </c>
      <c r="M95" s="158">
        <f t="shared" si="5"/>
        <v>840</v>
      </c>
      <c r="N95" s="159">
        <v>0</v>
      </c>
      <c r="O95" s="159">
        <f t="shared" si="6"/>
        <v>0</v>
      </c>
      <c r="P95" s="159">
        <v>0</v>
      </c>
      <c r="Q95" s="159">
        <f t="shared" si="7"/>
        <v>0</v>
      </c>
      <c r="R95" s="159"/>
      <c r="S95" s="159"/>
      <c r="T95" s="160">
        <v>0.066</v>
      </c>
      <c r="U95" s="159">
        <f t="shared" si="8"/>
        <v>1.58</v>
      </c>
      <c r="V95" s="161"/>
      <c r="W95" s="161"/>
      <c r="X95" s="161"/>
      <c r="Y95" s="161"/>
      <c r="Z95" s="161"/>
      <c r="AA95" s="161"/>
      <c r="AB95" s="161"/>
      <c r="AC95" s="161"/>
      <c r="AD95" s="161"/>
      <c r="AE95" s="161" t="s">
        <v>108</v>
      </c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</row>
    <row r="96" spans="1:60" ht="12.75" outlineLevel="1">
      <c r="A96" s="154"/>
      <c r="B96" s="154"/>
      <c r="C96" s="162" t="s">
        <v>240</v>
      </c>
      <c r="D96" s="163"/>
      <c r="E96" s="164">
        <v>15</v>
      </c>
      <c r="F96" s="158"/>
      <c r="G96" s="158">
        <f t="shared" si="2"/>
        <v>0</v>
      </c>
      <c r="H96" s="158"/>
      <c r="I96" s="158"/>
      <c r="J96" s="158"/>
      <c r="K96" s="158"/>
      <c r="L96" s="158"/>
      <c r="M96" s="158"/>
      <c r="N96" s="159"/>
      <c r="O96" s="159"/>
      <c r="P96" s="159"/>
      <c r="Q96" s="159"/>
      <c r="R96" s="159"/>
      <c r="S96" s="159"/>
      <c r="T96" s="160"/>
      <c r="U96" s="159"/>
      <c r="V96" s="161"/>
      <c r="W96" s="161"/>
      <c r="X96" s="161"/>
      <c r="Y96" s="161"/>
      <c r="Z96" s="161"/>
      <c r="AA96" s="161"/>
      <c r="AB96" s="161"/>
      <c r="AC96" s="161"/>
      <c r="AD96" s="161"/>
      <c r="AE96" s="161" t="s">
        <v>110</v>
      </c>
      <c r="AF96" s="161">
        <v>0</v>
      </c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</row>
    <row r="97" spans="1:60" ht="12.75" outlineLevel="1">
      <c r="A97" s="154"/>
      <c r="B97" s="154"/>
      <c r="C97" s="162" t="s">
        <v>241</v>
      </c>
      <c r="D97" s="163"/>
      <c r="E97" s="164">
        <v>9</v>
      </c>
      <c r="F97" s="158"/>
      <c r="G97" s="158">
        <f t="shared" si="2"/>
        <v>0</v>
      </c>
      <c r="H97" s="158"/>
      <c r="I97" s="158"/>
      <c r="J97" s="158"/>
      <c r="K97" s="158"/>
      <c r="L97" s="158"/>
      <c r="M97" s="158"/>
      <c r="N97" s="159"/>
      <c r="O97" s="159"/>
      <c r="P97" s="159"/>
      <c r="Q97" s="159"/>
      <c r="R97" s="159"/>
      <c r="S97" s="159"/>
      <c r="T97" s="160"/>
      <c r="U97" s="159"/>
      <c r="V97" s="161"/>
      <c r="W97" s="161"/>
      <c r="X97" s="161"/>
      <c r="Y97" s="161"/>
      <c r="Z97" s="161"/>
      <c r="AA97" s="161"/>
      <c r="AB97" s="161"/>
      <c r="AC97" s="161"/>
      <c r="AD97" s="161"/>
      <c r="AE97" s="161" t="s">
        <v>110</v>
      </c>
      <c r="AF97" s="161">
        <v>0</v>
      </c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</row>
    <row r="98" spans="1:60" ht="12.75" outlineLevel="1">
      <c r="A98" s="154">
        <v>47</v>
      </c>
      <c r="B98" s="154" t="s">
        <v>242</v>
      </c>
      <c r="C98" s="155" t="s">
        <v>243</v>
      </c>
      <c r="D98" s="156" t="s">
        <v>158</v>
      </c>
      <c r="E98" s="157">
        <v>24</v>
      </c>
      <c r="F98" s="158">
        <v>390</v>
      </c>
      <c r="G98" s="158">
        <f t="shared" si="2"/>
        <v>9360</v>
      </c>
      <c r="H98" s="158">
        <v>331.5</v>
      </c>
      <c r="I98" s="158">
        <f aca="true" t="shared" si="9" ref="I98:I108">ROUND(E98*H98,2)</f>
        <v>7956</v>
      </c>
      <c r="J98" s="158">
        <v>0</v>
      </c>
      <c r="K98" s="158">
        <f aca="true" t="shared" si="10" ref="K98:K108">ROUND(E98*J98,2)</f>
        <v>0</v>
      </c>
      <c r="L98" s="158">
        <v>0</v>
      </c>
      <c r="M98" s="158">
        <f aca="true" t="shared" si="11" ref="M98:M108">G98*(1+L98/100)</f>
        <v>9360</v>
      </c>
      <c r="N98" s="159">
        <v>0.00321</v>
      </c>
      <c r="O98" s="159">
        <f aca="true" t="shared" si="12" ref="O98:O108">ROUND(E98*N98,5)</f>
        <v>0.07704</v>
      </c>
      <c r="P98" s="159">
        <v>0</v>
      </c>
      <c r="Q98" s="159">
        <f aca="true" t="shared" si="13" ref="Q98:Q108">ROUND(E98*P98,5)</f>
        <v>0</v>
      </c>
      <c r="R98" s="159"/>
      <c r="S98" s="159"/>
      <c r="T98" s="160">
        <v>0</v>
      </c>
      <c r="U98" s="159">
        <f aca="true" t="shared" si="14" ref="U98:U108">ROUND(E98*T98,2)</f>
        <v>0</v>
      </c>
      <c r="V98" s="161"/>
      <c r="W98" s="161"/>
      <c r="X98" s="161"/>
      <c r="Y98" s="161"/>
      <c r="Z98" s="161"/>
      <c r="AA98" s="161"/>
      <c r="AB98" s="161"/>
      <c r="AC98" s="161"/>
      <c r="AD98" s="161"/>
      <c r="AE98" s="161" t="s">
        <v>161</v>
      </c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</row>
    <row r="99" spans="1:60" ht="22.5" outlineLevel="1">
      <c r="A99" s="154">
        <v>48</v>
      </c>
      <c r="B99" s="154" t="s">
        <v>244</v>
      </c>
      <c r="C99" s="155" t="s">
        <v>245</v>
      </c>
      <c r="D99" s="156" t="s">
        <v>158</v>
      </c>
      <c r="E99" s="157">
        <v>10</v>
      </c>
      <c r="F99" s="158">
        <v>90</v>
      </c>
      <c r="G99" s="158">
        <f t="shared" si="2"/>
        <v>900</v>
      </c>
      <c r="H99" s="158">
        <v>0.38</v>
      </c>
      <c r="I99" s="158">
        <f t="shared" si="9"/>
        <v>3.8</v>
      </c>
      <c r="J99" s="158">
        <v>67.22</v>
      </c>
      <c r="K99" s="158">
        <f t="shared" si="10"/>
        <v>672.2</v>
      </c>
      <c r="L99" s="158">
        <v>0</v>
      </c>
      <c r="M99" s="158">
        <f t="shared" si="11"/>
        <v>900</v>
      </c>
      <c r="N99" s="159">
        <v>1E-05</v>
      </c>
      <c r="O99" s="159">
        <f t="shared" si="12"/>
        <v>0.0001</v>
      </c>
      <c r="P99" s="159">
        <v>0</v>
      </c>
      <c r="Q99" s="159">
        <f t="shared" si="13"/>
        <v>0</v>
      </c>
      <c r="R99" s="159"/>
      <c r="S99" s="159"/>
      <c r="T99" s="160">
        <v>0.176</v>
      </c>
      <c r="U99" s="159">
        <f t="shared" si="14"/>
        <v>1.76</v>
      </c>
      <c r="V99" s="161"/>
      <c r="W99" s="161"/>
      <c r="X99" s="161"/>
      <c r="Y99" s="161"/>
      <c r="Z99" s="161"/>
      <c r="AA99" s="161"/>
      <c r="AB99" s="161"/>
      <c r="AC99" s="161"/>
      <c r="AD99" s="161"/>
      <c r="AE99" s="161" t="s">
        <v>108</v>
      </c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</row>
    <row r="100" spans="1:60" ht="12.75" outlineLevel="1">
      <c r="A100" s="154">
        <v>49</v>
      </c>
      <c r="B100" s="154" t="s">
        <v>246</v>
      </c>
      <c r="C100" s="155" t="s">
        <v>247</v>
      </c>
      <c r="D100" s="156" t="s">
        <v>158</v>
      </c>
      <c r="E100" s="157">
        <v>3</v>
      </c>
      <c r="F100" s="158">
        <v>95</v>
      </c>
      <c r="G100" s="158">
        <f t="shared" si="2"/>
        <v>285</v>
      </c>
      <c r="H100" s="158">
        <v>50</v>
      </c>
      <c r="I100" s="158">
        <f t="shared" si="9"/>
        <v>150</v>
      </c>
      <c r="J100" s="158">
        <v>0</v>
      </c>
      <c r="K100" s="158">
        <f t="shared" si="10"/>
        <v>0</v>
      </c>
      <c r="L100" s="158">
        <v>0</v>
      </c>
      <c r="M100" s="158">
        <f t="shared" si="11"/>
        <v>285</v>
      </c>
      <c r="N100" s="159">
        <v>0.00037</v>
      </c>
      <c r="O100" s="159">
        <f t="shared" si="12"/>
        <v>0.00111</v>
      </c>
      <c r="P100" s="159">
        <v>0</v>
      </c>
      <c r="Q100" s="159">
        <f t="shared" si="13"/>
        <v>0</v>
      </c>
      <c r="R100" s="159"/>
      <c r="S100" s="159"/>
      <c r="T100" s="160">
        <v>0</v>
      </c>
      <c r="U100" s="159">
        <f t="shared" si="14"/>
        <v>0</v>
      </c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 t="s">
        <v>161</v>
      </c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</row>
    <row r="101" spans="1:60" ht="12.75" outlineLevel="1">
      <c r="A101" s="154">
        <v>50</v>
      </c>
      <c r="B101" s="154" t="s">
        <v>248</v>
      </c>
      <c r="C101" s="155" t="s">
        <v>249</v>
      </c>
      <c r="D101" s="156" t="s">
        <v>158</v>
      </c>
      <c r="E101" s="157">
        <v>1</v>
      </c>
      <c r="F101" s="158">
        <v>130</v>
      </c>
      <c r="G101" s="158">
        <f t="shared" si="2"/>
        <v>130</v>
      </c>
      <c r="H101" s="158">
        <v>82.4</v>
      </c>
      <c r="I101" s="158">
        <f t="shared" si="9"/>
        <v>82.4</v>
      </c>
      <c r="J101" s="158">
        <v>0</v>
      </c>
      <c r="K101" s="158">
        <f t="shared" si="10"/>
        <v>0</v>
      </c>
      <c r="L101" s="158">
        <v>0</v>
      </c>
      <c r="M101" s="158">
        <f t="shared" si="11"/>
        <v>130</v>
      </c>
      <c r="N101" s="159">
        <v>0.00048</v>
      </c>
      <c r="O101" s="159">
        <f t="shared" si="12"/>
        <v>0.00048</v>
      </c>
      <c r="P101" s="159">
        <v>0</v>
      </c>
      <c r="Q101" s="159">
        <f t="shared" si="13"/>
        <v>0</v>
      </c>
      <c r="R101" s="159"/>
      <c r="S101" s="159"/>
      <c r="T101" s="160">
        <v>0</v>
      </c>
      <c r="U101" s="159">
        <f t="shared" si="14"/>
        <v>0</v>
      </c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 t="s">
        <v>161</v>
      </c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</row>
    <row r="102" spans="1:60" ht="12.75" outlineLevel="1">
      <c r="A102" s="154">
        <v>51</v>
      </c>
      <c r="B102" s="154" t="s">
        <v>250</v>
      </c>
      <c r="C102" s="155" t="s">
        <v>251</v>
      </c>
      <c r="D102" s="156" t="s">
        <v>158</v>
      </c>
      <c r="E102" s="157">
        <v>1</v>
      </c>
      <c r="F102" s="158">
        <v>110</v>
      </c>
      <c r="G102" s="158">
        <f t="shared" si="2"/>
        <v>110</v>
      </c>
      <c r="H102" s="158">
        <v>64.8</v>
      </c>
      <c r="I102" s="158">
        <f t="shared" si="9"/>
        <v>64.8</v>
      </c>
      <c r="J102" s="158">
        <v>0</v>
      </c>
      <c r="K102" s="158">
        <f t="shared" si="10"/>
        <v>0</v>
      </c>
      <c r="L102" s="158">
        <v>0</v>
      </c>
      <c r="M102" s="158">
        <f t="shared" si="11"/>
        <v>110</v>
      </c>
      <c r="N102" s="159">
        <v>0.00038</v>
      </c>
      <c r="O102" s="159">
        <f t="shared" si="12"/>
        <v>0.00038</v>
      </c>
      <c r="P102" s="159">
        <v>0</v>
      </c>
      <c r="Q102" s="159">
        <f t="shared" si="13"/>
        <v>0</v>
      </c>
      <c r="R102" s="159"/>
      <c r="S102" s="159"/>
      <c r="T102" s="160">
        <v>0</v>
      </c>
      <c r="U102" s="159">
        <f t="shared" si="14"/>
        <v>0</v>
      </c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 t="s">
        <v>161</v>
      </c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</row>
    <row r="103" spans="1:60" ht="12.75" outlineLevel="1">
      <c r="A103" s="154">
        <v>52</v>
      </c>
      <c r="B103" s="154" t="s">
        <v>252</v>
      </c>
      <c r="C103" s="155" t="s">
        <v>253</v>
      </c>
      <c r="D103" s="156" t="s">
        <v>158</v>
      </c>
      <c r="E103" s="157">
        <v>5</v>
      </c>
      <c r="F103" s="158">
        <v>160</v>
      </c>
      <c r="G103" s="158">
        <f t="shared" si="2"/>
        <v>800</v>
      </c>
      <c r="H103" s="158">
        <v>104</v>
      </c>
      <c r="I103" s="158">
        <f t="shared" si="9"/>
        <v>520</v>
      </c>
      <c r="J103" s="158">
        <v>0</v>
      </c>
      <c r="K103" s="158">
        <f t="shared" si="10"/>
        <v>0</v>
      </c>
      <c r="L103" s="158">
        <v>0</v>
      </c>
      <c r="M103" s="158">
        <f t="shared" si="11"/>
        <v>800</v>
      </c>
      <c r="N103" s="159">
        <v>0.00066</v>
      </c>
      <c r="O103" s="159">
        <f t="shared" si="12"/>
        <v>0.0033</v>
      </c>
      <c r="P103" s="159">
        <v>0</v>
      </c>
      <c r="Q103" s="159">
        <f t="shared" si="13"/>
        <v>0</v>
      </c>
      <c r="R103" s="159"/>
      <c r="S103" s="159"/>
      <c r="T103" s="160">
        <v>0</v>
      </c>
      <c r="U103" s="159">
        <f t="shared" si="14"/>
        <v>0</v>
      </c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 t="s">
        <v>161</v>
      </c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</row>
    <row r="104" spans="1:60" ht="12.75" outlineLevel="1">
      <c r="A104" s="154">
        <v>53</v>
      </c>
      <c r="B104" s="154" t="s">
        <v>254</v>
      </c>
      <c r="C104" s="155" t="s">
        <v>255</v>
      </c>
      <c r="D104" s="156" t="s">
        <v>158</v>
      </c>
      <c r="E104" s="157">
        <v>2</v>
      </c>
      <c r="F104" s="158">
        <v>120</v>
      </c>
      <c r="G104" s="158">
        <f t="shared" si="2"/>
        <v>240</v>
      </c>
      <c r="H104" s="158">
        <v>75</v>
      </c>
      <c r="I104" s="158">
        <f t="shared" si="9"/>
        <v>150</v>
      </c>
      <c r="J104" s="158">
        <v>0</v>
      </c>
      <c r="K104" s="158">
        <f t="shared" si="10"/>
        <v>0</v>
      </c>
      <c r="L104" s="158">
        <v>0</v>
      </c>
      <c r="M104" s="158">
        <f t="shared" si="11"/>
        <v>240</v>
      </c>
      <c r="N104" s="159">
        <v>0.00042</v>
      </c>
      <c r="O104" s="159">
        <f t="shared" si="12"/>
        <v>0.00084</v>
      </c>
      <c r="P104" s="159">
        <v>0</v>
      </c>
      <c r="Q104" s="159">
        <f t="shared" si="13"/>
        <v>0</v>
      </c>
      <c r="R104" s="159"/>
      <c r="S104" s="159"/>
      <c r="T104" s="160">
        <v>0</v>
      </c>
      <c r="U104" s="159">
        <f t="shared" si="14"/>
        <v>0</v>
      </c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 t="s">
        <v>161</v>
      </c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</row>
    <row r="105" spans="1:60" ht="12.75" outlineLevel="1">
      <c r="A105" s="154">
        <v>54</v>
      </c>
      <c r="B105" s="154" t="s">
        <v>256</v>
      </c>
      <c r="C105" s="155" t="s">
        <v>257</v>
      </c>
      <c r="D105" s="156" t="s">
        <v>158</v>
      </c>
      <c r="E105" s="157">
        <v>1</v>
      </c>
      <c r="F105" s="158">
        <v>80</v>
      </c>
      <c r="G105" s="158">
        <f t="shared" si="2"/>
        <v>80</v>
      </c>
      <c r="H105" s="158">
        <v>43.5</v>
      </c>
      <c r="I105" s="158">
        <f t="shared" si="9"/>
        <v>43.5</v>
      </c>
      <c r="J105" s="158">
        <v>0</v>
      </c>
      <c r="K105" s="158">
        <f t="shared" si="10"/>
        <v>0</v>
      </c>
      <c r="L105" s="158">
        <v>0</v>
      </c>
      <c r="M105" s="158">
        <f t="shared" si="11"/>
        <v>80</v>
      </c>
      <c r="N105" s="159">
        <v>0.00028</v>
      </c>
      <c r="O105" s="159">
        <f t="shared" si="12"/>
        <v>0.00028</v>
      </c>
      <c r="P105" s="159">
        <v>0</v>
      </c>
      <c r="Q105" s="159">
        <f t="shared" si="13"/>
        <v>0</v>
      </c>
      <c r="R105" s="159"/>
      <c r="S105" s="159"/>
      <c r="T105" s="160">
        <v>0</v>
      </c>
      <c r="U105" s="159">
        <f t="shared" si="14"/>
        <v>0</v>
      </c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 t="s">
        <v>161</v>
      </c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</row>
    <row r="106" spans="1:60" ht="22.5" outlineLevel="1">
      <c r="A106" s="154">
        <v>55</v>
      </c>
      <c r="B106" s="154" t="s">
        <v>258</v>
      </c>
      <c r="C106" s="155" t="s">
        <v>259</v>
      </c>
      <c r="D106" s="156" t="s">
        <v>158</v>
      </c>
      <c r="E106" s="157">
        <v>1</v>
      </c>
      <c r="F106" s="158">
        <v>500</v>
      </c>
      <c r="G106" s="158">
        <f t="shared" si="2"/>
        <v>500</v>
      </c>
      <c r="H106" s="158">
        <v>470.5</v>
      </c>
      <c r="I106" s="158">
        <f t="shared" si="9"/>
        <v>470.5</v>
      </c>
      <c r="J106" s="158">
        <v>0</v>
      </c>
      <c r="K106" s="158">
        <f t="shared" si="10"/>
        <v>0</v>
      </c>
      <c r="L106" s="158">
        <v>0</v>
      </c>
      <c r="M106" s="158">
        <f t="shared" si="11"/>
        <v>500</v>
      </c>
      <c r="N106" s="159">
        <v>0.00171</v>
      </c>
      <c r="O106" s="159">
        <f t="shared" si="12"/>
        <v>0.00171</v>
      </c>
      <c r="P106" s="159">
        <v>0</v>
      </c>
      <c r="Q106" s="159">
        <f t="shared" si="13"/>
        <v>0</v>
      </c>
      <c r="R106" s="159"/>
      <c r="S106" s="159"/>
      <c r="T106" s="160">
        <v>0</v>
      </c>
      <c r="U106" s="159">
        <f t="shared" si="14"/>
        <v>0</v>
      </c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 t="s">
        <v>161</v>
      </c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</row>
    <row r="107" spans="1:60" ht="33.75" outlineLevel="1">
      <c r="A107" s="154">
        <v>56</v>
      </c>
      <c r="B107" s="154" t="s">
        <v>260</v>
      </c>
      <c r="C107" s="155" t="s">
        <v>261</v>
      </c>
      <c r="D107" s="156" t="s">
        <v>158</v>
      </c>
      <c r="E107" s="157">
        <v>1</v>
      </c>
      <c r="F107" s="158">
        <v>2300</v>
      </c>
      <c r="G107" s="158">
        <f t="shared" si="2"/>
        <v>2300</v>
      </c>
      <c r="H107" s="158">
        <v>1094.83</v>
      </c>
      <c r="I107" s="158">
        <f t="shared" si="9"/>
        <v>1094.83</v>
      </c>
      <c r="J107" s="158">
        <v>273.17</v>
      </c>
      <c r="K107" s="158">
        <f t="shared" si="10"/>
        <v>273.17</v>
      </c>
      <c r="L107" s="158">
        <v>0</v>
      </c>
      <c r="M107" s="158">
        <f t="shared" si="11"/>
        <v>2300</v>
      </c>
      <c r="N107" s="159">
        <v>0.00407</v>
      </c>
      <c r="O107" s="159">
        <f t="shared" si="12"/>
        <v>0.00407</v>
      </c>
      <c r="P107" s="159">
        <v>0</v>
      </c>
      <c r="Q107" s="159">
        <f t="shared" si="13"/>
        <v>0</v>
      </c>
      <c r="R107" s="159"/>
      <c r="S107" s="159"/>
      <c r="T107" s="160">
        <v>0.715</v>
      </c>
      <c r="U107" s="159">
        <f t="shared" si="14"/>
        <v>0.72</v>
      </c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 t="s">
        <v>108</v>
      </c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</row>
    <row r="108" spans="1:60" ht="22.5" outlineLevel="1">
      <c r="A108" s="154">
        <v>57</v>
      </c>
      <c r="B108" s="154" t="s">
        <v>262</v>
      </c>
      <c r="C108" s="155" t="s">
        <v>263</v>
      </c>
      <c r="D108" s="156" t="s">
        <v>158</v>
      </c>
      <c r="E108" s="157">
        <v>1</v>
      </c>
      <c r="F108" s="158">
        <v>1100</v>
      </c>
      <c r="G108" s="158">
        <f t="shared" si="2"/>
        <v>1100</v>
      </c>
      <c r="H108" s="158">
        <v>995</v>
      </c>
      <c r="I108" s="158">
        <f t="shared" si="9"/>
        <v>995</v>
      </c>
      <c r="J108" s="158">
        <v>0</v>
      </c>
      <c r="K108" s="158">
        <f t="shared" si="10"/>
        <v>0</v>
      </c>
      <c r="L108" s="158">
        <v>0</v>
      </c>
      <c r="M108" s="158">
        <f t="shared" si="11"/>
        <v>1100</v>
      </c>
      <c r="N108" s="159">
        <v>0.0036</v>
      </c>
      <c r="O108" s="159">
        <f t="shared" si="12"/>
        <v>0.0036</v>
      </c>
      <c r="P108" s="159">
        <v>0</v>
      </c>
      <c r="Q108" s="159">
        <f t="shared" si="13"/>
        <v>0</v>
      </c>
      <c r="R108" s="159"/>
      <c r="S108" s="159"/>
      <c r="T108" s="160">
        <v>0</v>
      </c>
      <c r="U108" s="159">
        <f t="shared" si="14"/>
        <v>0</v>
      </c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 t="s">
        <v>161</v>
      </c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</row>
    <row r="109" spans="1:31" ht="12.75">
      <c r="A109" s="147" t="s">
        <v>103</v>
      </c>
      <c r="B109" s="148" t="s">
        <v>64</v>
      </c>
      <c r="C109" s="149" t="s">
        <v>65</v>
      </c>
      <c r="D109" s="150"/>
      <c r="E109" s="151"/>
      <c r="F109" s="152">
        <v>0</v>
      </c>
      <c r="G109" s="152">
        <f>SUM(G110:G129)</f>
        <v>64611.71</v>
      </c>
      <c r="H109" s="165"/>
      <c r="I109" s="165">
        <f>SUM(I110:I129)</f>
        <v>31165.420000000002</v>
      </c>
      <c r="J109" s="165"/>
      <c r="K109" s="165">
        <f>SUM(K110:K129)</f>
        <v>16778.11</v>
      </c>
      <c r="L109" s="165"/>
      <c r="M109" s="165">
        <f>SUM(M110:M129)</f>
        <v>64611.71</v>
      </c>
      <c r="N109" s="166"/>
      <c r="O109" s="166">
        <f>SUM(O110:O129)</f>
        <v>0.48228000000000004</v>
      </c>
      <c r="P109" s="166"/>
      <c r="Q109" s="166">
        <f>SUM(Q110:Q129)</f>
        <v>0</v>
      </c>
      <c r="R109" s="166"/>
      <c r="S109" s="166"/>
      <c r="T109" s="167"/>
      <c r="U109" s="166">
        <f>SUM(U110:U129)</f>
        <v>40.67000000000001</v>
      </c>
      <c r="AE109" t="s">
        <v>104</v>
      </c>
    </row>
    <row r="110" spans="1:60" ht="12.75" outlineLevel="1">
      <c r="A110" s="154">
        <v>58</v>
      </c>
      <c r="B110" s="154" t="s">
        <v>264</v>
      </c>
      <c r="C110" s="155" t="s">
        <v>265</v>
      </c>
      <c r="D110" s="156" t="s">
        <v>113</v>
      </c>
      <c r="E110" s="157">
        <v>3</v>
      </c>
      <c r="F110" s="158">
        <v>300</v>
      </c>
      <c r="G110" s="158">
        <f aca="true" t="shared" si="15" ref="G110:G129">E110*F110</f>
        <v>900</v>
      </c>
      <c r="H110" s="158">
        <v>84.92</v>
      </c>
      <c r="I110" s="158">
        <f aca="true" t="shared" si="16" ref="I110:I118">ROUND(E110*H110,2)</f>
        <v>254.76</v>
      </c>
      <c r="J110" s="158">
        <v>132.58</v>
      </c>
      <c r="K110" s="158">
        <f aca="true" t="shared" si="17" ref="K110:K118">ROUND(E110*J110,2)</f>
        <v>397.74</v>
      </c>
      <c r="L110" s="158">
        <v>0</v>
      </c>
      <c r="M110" s="158">
        <f aca="true" t="shared" si="18" ref="M110:M118">G110*(1+L110/100)</f>
        <v>900</v>
      </c>
      <c r="N110" s="159">
        <v>0.00034</v>
      </c>
      <c r="O110" s="159">
        <f aca="true" t="shared" si="19" ref="O110:O118">ROUND(E110*N110,5)</f>
        <v>0.00102</v>
      </c>
      <c r="P110" s="159">
        <v>0</v>
      </c>
      <c r="Q110" s="159">
        <f aca="true" t="shared" si="20" ref="Q110:Q118">ROUND(E110*P110,5)</f>
        <v>0</v>
      </c>
      <c r="R110" s="159"/>
      <c r="S110" s="159"/>
      <c r="T110" s="160">
        <v>0.32</v>
      </c>
      <c r="U110" s="159">
        <f aca="true" t="shared" si="21" ref="U110:U118">ROUND(E110*T110,2)</f>
        <v>0.96</v>
      </c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 t="s">
        <v>108</v>
      </c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</row>
    <row r="111" spans="1:60" ht="12.75" outlineLevel="1">
      <c r="A111" s="154">
        <v>59</v>
      </c>
      <c r="B111" s="154" t="s">
        <v>266</v>
      </c>
      <c r="C111" s="155" t="s">
        <v>267</v>
      </c>
      <c r="D111" s="156" t="s">
        <v>113</v>
      </c>
      <c r="E111" s="157">
        <v>2</v>
      </c>
      <c r="F111" s="158">
        <v>280</v>
      </c>
      <c r="G111" s="158">
        <f t="shared" si="15"/>
        <v>560</v>
      </c>
      <c r="H111" s="158">
        <v>66.92</v>
      </c>
      <c r="I111" s="158">
        <f t="shared" si="16"/>
        <v>133.84</v>
      </c>
      <c r="J111" s="158">
        <v>132.58</v>
      </c>
      <c r="K111" s="158">
        <f t="shared" si="17"/>
        <v>265.16</v>
      </c>
      <c r="L111" s="158">
        <v>0</v>
      </c>
      <c r="M111" s="158">
        <f t="shared" si="18"/>
        <v>560</v>
      </c>
      <c r="N111" s="159">
        <v>0.00038</v>
      </c>
      <c r="O111" s="159">
        <f t="shared" si="19"/>
        <v>0.00076</v>
      </c>
      <c r="P111" s="159">
        <v>0</v>
      </c>
      <c r="Q111" s="159">
        <f t="shared" si="20"/>
        <v>0</v>
      </c>
      <c r="R111" s="159"/>
      <c r="S111" s="159"/>
      <c r="T111" s="160">
        <v>0.32</v>
      </c>
      <c r="U111" s="159">
        <f t="shared" si="21"/>
        <v>0.64</v>
      </c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 t="s">
        <v>108</v>
      </c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</row>
    <row r="112" spans="1:60" ht="12.75" outlineLevel="1">
      <c r="A112" s="154">
        <v>60</v>
      </c>
      <c r="B112" s="154" t="s">
        <v>268</v>
      </c>
      <c r="C112" s="155" t="s">
        <v>269</v>
      </c>
      <c r="D112" s="156" t="s">
        <v>113</v>
      </c>
      <c r="E112" s="157">
        <v>2</v>
      </c>
      <c r="F112" s="158">
        <v>300</v>
      </c>
      <c r="G112" s="158">
        <f t="shared" si="15"/>
        <v>600</v>
      </c>
      <c r="H112" s="158">
        <v>69.76</v>
      </c>
      <c r="I112" s="158">
        <f t="shared" si="16"/>
        <v>139.52</v>
      </c>
      <c r="J112" s="158">
        <v>148.74</v>
      </c>
      <c r="K112" s="158">
        <f t="shared" si="17"/>
        <v>297.48</v>
      </c>
      <c r="L112" s="158">
        <v>0</v>
      </c>
      <c r="M112" s="158">
        <f t="shared" si="18"/>
        <v>600</v>
      </c>
      <c r="N112" s="159">
        <v>0.00047</v>
      </c>
      <c r="O112" s="159">
        <f t="shared" si="19"/>
        <v>0.00094</v>
      </c>
      <c r="P112" s="159">
        <v>0</v>
      </c>
      <c r="Q112" s="159">
        <f t="shared" si="20"/>
        <v>0</v>
      </c>
      <c r="R112" s="159"/>
      <c r="S112" s="159"/>
      <c r="T112" s="160">
        <v>0.359</v>
      </c>
      <c r="U112" s="159">
        <f t="shared" si="21"/>
        <v>0.72</v>
      </c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 t="s">
        <v>108</v>
      </c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</row>
    <row r="113" spans="1:60" ht="12.75" outlineLevel="1">
      <c r="A113" s="154">
        <v>61</v>
      </c>
      <c r="B113" s="154" t="s">
        <v>270</v>
      </c>
      <c r="C113" s="155" t="s">
        <v>271</v>
      </c>
      <c r="D113" s="156" t="s">
        <v>113</v>
      </c>
      <c r="E113" s="157">
        <v>2</v>
      </c>
      <c r="F113" s="158">
        <v>950</v>
      </c>
      <c r="G113" s="158">
        <f t="shared" si="15"/>
        <v>1900</v>
      </c>
      <c r="H113" s="158">
        <v>213</v>
      </c>
      <c r="I113" s="158">
        <f t="shared" si="16"/>
        <v>426</v>
      </c>
      <c r="J113" s="158">
        <v>486</v>
      </c>
      <c r="K113" s="158">
        <f t="shared" si="17"/>
        <v>972</v>
      </c>
      <c r="L113" s="158">
        <v>0</v>
      </c>
      <c r="M113" s="158">
        <f t="shared" si="18"/>
        <v>1900</v>
      </c>
      <c r="N113" s="159">
        <v>0.00152</v>
      </c>
      <c r="O113" s="159">
        <f t="shared" si="19"/>
        <v>0.00304</v>
      </c>
      <c r="P113" s="159">
        <v>0</v>
      </c>
      <c r="Q113" s="159">
        <f t="shared" si="20"/>
        <v>0</v>
      </c>
      <c r="R113" s="159"/>
      <c r="S113" s="159"/>
      <c r="T113" s="160">
        <v>1.173</v>
      </c>
      <c r="U113" s="159">
        <f t="shared" si="21"/>
        <v>2.35</v>
      </c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 t="s">
        <v>108</v>
      </c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</row>
    <row r="114" spans="1:60" ht="12.75" outlineLevel="1">
      <c r="A114" s="154">
        <v>62</v>
      </c>
      <c r="B114" s="154" t="s">
        <v>272</v>
      </c>
      <c r="C114" s="155" t="s">
        <v>273</v>
      </c>
      <c r="D114" s="156" t="s">
        <v>113</v>
      </c>
      <c r="E114" s="157">
        <v>3</v>
      </c>
      <c r="F114" s="158">
        <v>680</v>
      </c>
      <c r="G114" s="158">
        <f t="shared" si="15"/>
        <v>2040</v>
      </c>
      <c r="H114" s="158">
        <v>178.06</v>
      </c>
      <c r="I114" s="158">
        <f t="shared" si="16"/>
        <v>534.18</v>
      </c>
      <c r="J114" s="158">
        <v>338.94</v>
      </c>
      <c r="K114" s="158">
        <f t="shared" si="17"/>
        <v>1016.82</v>
      </c>
      <c r="L114" s="158">
        <v>0</v>
      </c>
      <c r="M114" s="158">
        <f t="shared" si="18"/>
        <v>2040</v>
      </c>
      <c r="N114" s="159">
        <v>0.00078</v>
      </c>
      <c r="O114" s="159">
        <f t="shared" si="19"/>
        <v>0.00234</v>
      </c>
      <c r="P114" s="159">
        <v>0</v>
      </c>
      <c r="Q114" s="159">
        <f t="shared" si="20"/>
        <v>0</v>
      </c>
      <c r="R114" s="159"/>
      <c r="S114" s="159"/>
      <c r="T114" s="160">
        <v>0.819</v>
      </c>
      <c r="U114" s="159">
        <f t="shared" si="21"/>
        <v>2.46</v>
      </c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 t="s">
        <v>108</v>
      </c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</row>
    <row r="115" spans="1:60" ht="12.75" outlineLevel="1">
      <c r="A115" s="154">
        <v>63</v>
      </c>
      <c r="B115" s="154" t="s">
        <v>274</v>
      </c>
      <c r="C115" s="155" t="s">
        <v>275</v>
      </c>
      <c r="D115" s="156" t="s">
        <v>113</v>
      </c>
      <c r="E115" s="157">
        <v>6</v>
      </c>
      <c r="F115" s="158">
        <v>770</v>
      </c>
      <c r="G115" s="158">
        <f t="shared" si="15"/>
        <v>4620</v>
      </c>
      <c r="H115" s="158">
        <v>234.18</v>
      </c>
      <c r="I115" s="158">
        <f t="shared" si="16"/>
        <v>1405.08</v>
      </c>
      <c r="J115" s="158">
        <v>329.82</v>
      </c>
      <c r="K115" s="158">
        <f t="shared" si="17"/>
        <v>1978.92</v>
      </c>
      <c r="L115" s="158">
        <v>0</v>
      </c>
      <c r="M115" s="158">
        <f t="shared" si="18"/>
        <v>4620</v>
      </c>
      <c r="N115" s="159">
        <v>0.00131</v>
      </c>
      <c r="O115" s="159">
        <f t="shared" si="19"/>
        <v>0.00786</v>
      </c>
      <c r="P115" s="159">
        <v>0</v>
      </c>
      <c r="Q115" s="159">
        <f t="shared" si="20"/>
        <v>0</v>
      </c>
      <c r="R115" s="159"/>
      <c r="S115" s="159"/>
      <c r="T115" s="160">
        <v>0.797</v>
      </c>
      <c r="U115" s="159">
        <f t="shared" si="21"/>
        <v>4.78</v>
      </c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 t="s">
        <v>108</v>
      </c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</row>
    <row r="116" spans="1:60" ht="12.75" outlineLevel="1">
      <c r="A116" s="154">
        <v>64</v>
      </c>
      <c r="B116" s="154" t="s">
        <v>276</v>
      </c>
      <c r="C116" s="155" t="s">
        <v>277</v>
      </c>
      <c r="D116" s="156" t="s">
        <v>113</v>
      </c>
      <c r="E116" s="157">
        <v>8</v>
      </c>
      <c r="F116" s="158">
        <v>800</v>
      </c>
      <c r="G116" s="158">
        <f t="shared" si="15"/>
        <v>6400</v>
      </c>
      <c r="H116" s="158">
        <v>207.54</v>
      </c>
      <c r="I116" s="158">
        <f t="shared" si="16"/>
        <v>1660.32</v>
      </c>
      <c r="J116" s="158">
        <v>331.46</v>
      </c>
      <c r="K116" s="158">
        <f t="shared" si="17"/>
        <v>2651.68</v>
      </c>
      <c r="L116" s="158">
        <v>0</v>
      </c>
      <c r="M116" s="158">
        <f t="shared" si="18"/>
        <v>6400</v>
      </c>
      <c r="N116" s="159">
        <v>0.0021</v>
      </c>
      <c r="O116" s="159">
        <f t="shared" si="19"/>
        <v>0.0168</v>
      </c>
      <c r="P116" s="159">
        <v>0</v>
      </c>
      <c r="Q116" s="159">
        <f t="shared" si="20"/>
        <v>0</v>
      </c>
      <c r="R116" s="159"/>
      <c r="S116" s="159"/>
      <c r="T116" s="160">
        <v>0.8</v>
      </c>
      <c r="U116" s="159">
        <f t="shared" si="21"/>
        <v>6.4</v>
      </c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 t="s">
        <v>108</v>
      </c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</row>
    <row r="117" spans="1:60" ht="12.75" outlineLevel="1">
      <c r="A117" s="154">
        <v>65</v>
      </c>
      <c r="B117" s="154" t="s">
        <v>278</v>
      </c>
      <c r="C117" s="155" t="s">
        <v>279</v>
      </c>
      <c r="D117" s="156" t="s">
        <v>113</v>
      </c>
      <c r="E117" s="157">
        <v>2</v>
      </c>
      <c r="F117" s="158">
        <v>930</v>
      </c>
      <c r="G117" s="158">
        <f t="shared" si="15"/>
        <v>1860</v>
      </c>
      <c r="H117" s="158">
        <v>304.54</v>
      </c>
      <c r="I117" s="158">
        <f t="shared" si="16"/>
        <v>609.08</v>
      </c>
      <c r="J117" s="158">
        <v>331.46</v>
      </c>
      <c r="K117" s="158">
        <f t="shared" si="17"/>
        <v>662.92</v>
      </c>
      <c r="L117" s="158">
        <v>0</v>
      </c>
      <c r="M117" s="158">
        <f t="shared" si="18"/>
        <v>1860</v>
      </c>
      <c r="N117" s="159">
        <v>0.00252</v>
      </c>
      <c r="O117" s="159">
        <f t="shared" si="19"/>
        <v>0.00504</v>
      </c>
      <c r="P117" s="159">
        <v>0</v>
      </c>
      <c r="Q117" s="159">
        <f t="shared" si="20"/>
        <v>0</v>
      </c>
      <c r="R117" s="159"/>
      <c r="S117" s="159"/>
      <c r="T117" s="160">
        <v>0.8</v>
      </c>
      <c r="U117" s="159">
        <f t="shared" si="21"/>
        <v>1.6</v>
      </c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 t="s">
        <v>108</v>
      </c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</row>
    <row r="118" spans="1:60" ht="12.75" outlineLevel="1">
      <c r="A118" s="154">
        <v>66</v>
      </c>
      <c r="B118" s="154" t="s">
        <v>280</v>
      </c>
      <c r="C118" s="155" t="s">
        <v>281</v>
      </c>
      <c r="D118" s="156" t="s">
        <v>113</v>
      </c>
      <c r="E118" s="157">
        <v>20</v>
      </c>
      <c r="F118" s="158">
        <v>930</v>
      </c>
      <c r="G118" s="158">
        <f t="shared" si="15"/>
        <v>18600</v>
      </c>
      <c r="H118" s="158">
        <v>378.12</v>
      </c>
      <c r="I118" s="158">
        <f t="shared" si="16"/>
        <v>7562.4</v>
      </c>
      <c r="J118" s="158">
        <v>227.88</v>
      </c>
      <c r="K118" s="158">
        <f t="shared" si="17"/>
        <v>4557.6</v>
      </c>
      <c r="L118" s="158">
        <v>0</v>
      </c>
      <c r="M118" s="158">
        <f t="shared" si="18"/>
        <v>18600</v>
      </c>
      <c r="N118" s="159">
        <v>0.00357</v>
      </c>
      <c r="O118" s="159">
        <f t="shared" si="19"/>
        <v>0.0714</v>
      </c>
      <c r="P118" s="159">
        <v>0</v>
      </c>
      <c r="Q118" s="159">
        <f t="shared" si="20"/>
        <v>0</v>
      </c>
      <c r="R118" s="159"/>
      <c r="S118" s="159"/>
      <c r="T118" s="160">
        <v>0.55</v>
      </c>
      <c r="U118" s="159">
        <f t="shared" si="21"/>
        <v>11</v>
      </c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 t="s">
        <v>108</v>
      </c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</row>
    <row r="119" spans="1:60" ht="12.75" outlineLevel="1">
      <c r="A119" s="154"/>
      <c r="B119" s="154"/>
      <c r="C119" s="162" t="s">
        <v>60</v>
      </c>
      <c r="D119" s="163"/>
      <c r="E119" s="164">
        <v>5</v>
      </c>
      <c r="F119" s="158"/>
      <c r="G119" s="158">
        <f t="shared" si="15"/>
        <v>0</v>
      </c>
      <c r="H119" s="158"/>
      <c r="I119" s="158"/>
      <c r="J119" s="158"/>
      <c r="K119" s="158"/>
      <c r="L119" s="158"/>
      <c r="M119" s="158"/>
      <c r="N119" s="159"/>
      <c r="O119" s="159"/>
      <c r="P119" s="159"/>
      <c r="Q119" s="159"/>
      <c r="R119" s="159"/>
      <c r="S119" s="159"/>
      <c r="T119" s="160"/>
      <c r="U119" s="159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 t="s">
        <v>110</v>
      </c>
      <c r="AF119" s="161">
        <v>0</v>
      </c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</row>
    <row r="120" spans="1:60" ht="12.75" outlineLevel="1">
      <c r="A120" s="154"/>
      <c r="B120" s="154"/>
      <c r="C120" s="162" t="s">
        <v>282</v>
      </c>
      <c r="D120" s="163"/>
      <c r="E120" s="164">
        <v>15</v>
      </c>
      <c r="F120" s="158"/>
      <c r="G120" s="158">
        <f t="shared" si="15"/>
        <v>0</v>
      </c>
      <c r="H120" s="158"/>
      <c r="I120" s="158"/>
      <c r="J120" s="158"/>
      <c r="K120" s="158"/>
      <c r="L120" s="158"/>
      <c r="M120" s="158"/>
      <c r="N120" s="159"/>
      <c r="O120" s="159"/>
      <c r="P120" s="159"/>
      <c r="Q120" s="159"/>
      <c r="R120" s="159"/>
      <c r="S120" s="159"/>
      <c r="T120" s="160"/>
      <c r="U120" s="159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 t="s">
        <v>110</v>
      </c>
      <c r="AF120" s="161">
        <v>0</v>
      </c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</row>
    <row r="121" spans="1:60" ht="12.75" outlineLevel="1">
      <c r="A121" s="154">
        <v>67</v>
      </c>
      <c r="B121" s="154" t="s">
        <v>283</v>
      </c>
      <c r="C121" s="155" t="s">
        <v>284</v>
      </c>
      <c r="D121" s="156" t="s">
        <v>158</v>
      </c>
      <c r="E121" s="157">
        <v>3</v>
      </c>
      <c r="F121" s="158">
        <v>80</v>
      </c>
      <c r="G121" s="158">
        <f t="shared" si="15"/>
        <v>240</v>
      </c>
      <c r="H121" s="158">
        <v>0</v>
      </c>
      <c r="I121" s="158">
        <f aca="true" t="shared" si="22" ref="I121:I129">ROUND(E121*H121,2)</f>
        <v>0</v>
      </c>
      <c r="J121" s="158">
        <v>61.3</v>
      </c>
      <c r="K121" s="158">
        <f aca="true" t="shared" si="23" ref="K121:K129">ROUND(E121*J121,2)</f>
        <v>183.9</v>
      </c>
      <c r="L121" s="158">
        <v>0</v>
      </c>
      <c r="M121" s="158">
        <f aca="true" t="shared" si="24" ref="M121:M129">G121*(1+L121/100)</f>
        <v>240</v>
      </c>
      <c r="N121" s="159">
        <v>0</v>
      </c>
      <c r="O121" s="159">
        <f aca="true" t="shared" si="25" ref="O121:O129">ROUND(E121*N121,5)</f>
        <v>0</v>
      </c>
      <c r="P121" s="159">
        <v>0</v>
      </c>
      <c r="Q121" s="159">
        <f aca="true" t="shared" si="26" ref="Q121:Q129">ROUND(E121*P121,5)</f>
        <v>0</v>
      </c>
      <c r="R121" s="159"/>
      <c r="S121" s="159"/>
      <c r="T121" s="160">
        <v>0.148</v>
      </c>
      <c r="U121" s="159">
        <f aca="true" t="shared" si="27" ref="U121:U129">ROUND(E121*T121,2)</f>
        <v>0.44</v>
      </c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 t="s">
        <v>108</v>
      </c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</row>
    <row r="122" spans="1:60" ht="12.75" outlineLevel="1">
      <c r="A122" s="154">
        <v>68</v>
      </c>
      <c r="B122" s="154" t="s">
        <v>285</v>
      </c>
      <c r="C122" s="155" t="s">
        <v>286</v>
      </c>
      <c r="D122" s="156" t="s">
        <v>158</v>
      </c>
      <c r="E122" s="157">
        <v>2</v>
      </c>
      <c r="F122" s="158">
        <v>90</v>
      </c>
      <c r="G122" s="158">
        <f t="shared" si="15"/>
        <v>180</v>
      </c>
      <c r="H122" s="158">
        <v>0</v>
      </c>
      <c r="I122" s="158">
        <f t="shared" si="22"/>
        <v>0</v>
      </c>
      <c r="J122" s="158">
        <v>72.1</v>
      </c>
      <c r="K122" s="158">
        <f t="shared" si="23"/>
        <v>144.2</v>
      </c>
      <c r="L122" s="158">
        <v>0</v>
      </c>
      <c r="M122" s="158">
        <f t="shared" si="24"/>
        <v>180</v>
      </c>
      <c r="N122" s="159">
        <v>0</v>
      </c>
      <c r="O122" s="159">
        <f t="shared" si="25"/>
        <v>0</v>
      </c>
      <c r="P122" s="159">
        <v>0</v>
      </c>
      <c r="Q122" s="159">
        <f t="shared" si="26"/>
        <v>0</v>
      </c>
      <c r="R122" s="159"/>
      <c r="S122" s="159"/>
      <c r="T122" s="160">
        <v>0.174</v>
      </c>
      <c r="U122" s="159">
        <f t="shared" si="27"/>
        <v>0.35</v>
      </c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 t="s">
        <v>108</v>
      </c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</row>
    <row r="123" spans="1:60" ht="12.75" outlineLevel="1">
      <c r="A123" s="154">
        <v>69</v>
      </c>
      <c r="B123" s="154" t="s">
        <v>287</v>
      </c>
      <c r="C123" s="155" t="s">
        <v>288</v>
      </c>
      <c r="D123" s="156" t="s">
        <v>158</v>
      </c>
      <c r="E123" s="157">
        <v>1</v>
      </c>
      <c r="F123" s="158">
        <v>90</v>
      </c>
      <c r="G123" s="158">
        <f t="shared" si="15"/>
        <v>90</v>
      </c>
      <c r="H123" s="158">
        <v>0</v>
      </c>
      <c r="I123" s="158">
        <f t="shared" si="22"/>
        <v>0</v>
      </c>
      <c r="J123" s="158">
        <v>65.1</v>
      </c>
      <c r="K123" s="158">
        <f t="shared" si="23"/>
        <v>65.1</v>
      </c>
      <c r="L123" s="158">
        <v>0</v>
      </c>
      <c r="M123" s="158">
        <f t="shared" si="24"/>
        <v>90</v>
      </c>
      <c r="N123" s="159">
        <v>0</v>
      </c>
      <c r="O123" s="159">
        <f t="shared" si="25"/>
        <v>0</v>
      </c>
      <c r="P123" s="159">
        <v>0</v>
      </c>
      <c r="Q123" s="159">
        <f t="shared" si="26"/>
        <v>0</v>
      </c>
      <c r="R123" s="159"/>
      <c r="S123" s="159"/>
      <c r="T123" s="160">
        <v>0.157</v>
      </c>
      <c r="U123" s="159">
        <f t="shared" si="27"/>
        <v>0.16</v>
      </c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 t="s">
        <v>108</v>
      </c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</row>
    <row r="124" spans="1:60" ht="12.75" outlineLevel="1">
      <c r="A124" s="154">
        <v>70</v>
      </c>
      <c r="B124" s="154" t="s">
        <v>289</v>
      </c>
      <c r="C124" s="155" t="s">
        <v>290</v>
      </c>
      <c r="D124" s="156" t="s">
        <v>158</v>
      </c>
      <c r="E124" s="157">
        <v>2</v>
      </c>
      <c r="F124" s="158">
        <v>140</v>
      </c>
      <c r="G124" s="158">
        <f t="shared" si="15"/>
        <v>280</v>
      </c>
      <c r="H124" s="158">
        <v>0</v>
      </c>
      <c r="I124" s="158">
        <f t="shared" si="22"/>
        <v>0</v>
      </c>
      <c r="J124" s="158">
        <v>107.5</v>
      </c>
      <c r="K124" s="158">
        <f t="shared" si="23"/>
        <v>215</v>
      </c>
      <c r="L124" s="158">
        <v>0</v>
      </c>
      <c r="M124" s="158">
        <f t="shared" si="24"/>
        <v>280</v>
      </c>
      <c r="N124" s="159">
        <v>0</v>
      </c>
      <c r="O124" s="159">
        <f t="shared" si="25"/>
        <v>0</v>
      </c>
      <c r="P124" s="159">
        <v>0</v>
      </c>
      <c r="Q124" s="159">
        <f t="shared" si="26"/>
        <v>0</v>
      </c>
      <c r="R124" s="159"/>
      <c r="S124" s="159"/>
      <c r="T124" s="160">
        <v>0.259</v>
      </c>
      <c r="U124" s="159">
        <f t="shared" si="27"/>
        <v>0.52</v>
      </c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 t="s">
        <v>108</v>
      </c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</row>
    <row r="125" spans="1:60" ht="12.75" outlineLevel="1">
      <c r="A125" s="154">
        <v>71</v>
      </c>
      <c r="B125" s="154" t="s">
        <v>291</v>
      </c>
      <c r="C125" s="155" t="s">
        <v>292</v>
      </c>
      <c r="D125" s="156" t="s">
        <v>158</v>
      </c>
      <c r="E125" s="157">
        <v>2</v>
      </c>
      <c r="F125" s="158">
        <v>6600</v>
      </c>
      <c r="G125" s="158">
        <f t="shared" si="15"/>
        <v>13200</v>
      </c>
      <c r="H125" s="158">
        <v>5506.54</v>
      </c>
      <c r="I125" s="158">
        <f t="shared" si="22"/>
        <v>11013.08</v>
      </c>
      <c r="J125" s="158">
        <v>578.46</v>
      </c>
      <c r="K125" s="158">
        <f t="shared" si="23"/>
        <v>1156.92</v>
      </c>
      <c r="L125" s="158">
        <v>0</v>
      </c>
      <c r="M125" s="158">
        <f t="shared" si="24"/>
        <v>13200</v>
      </c>
      <c r="N125" s="159">
        <v>0.07146</v>
      </c>
      <c r="O125" s="159">
        <f t="shared" si="25"/>
        <v>0.14292</v>
      </c>
      <c r="P125" s="159">
        <v>0</v>
      </c>
      <c r="Q125" s="159">
        <f t="shared" si="26"/>
        <v>0</v>
      </c>
      <c r="R125" s="159"/>
      <c r="S125" s="159"/>
      <c r="T125" s="160">
        <v>1.458</v>
      </c>
      <c r="U125" s="159">
        <f t="shared" si="27"/>
        <v>2.92</v>
      </c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 t="s">
        <v>108</v>
      </c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</row>
    <row r="126" spans="1:60" ht="22.5" outlineLevel="1">
      <c r="A126" s="154">
        <v>72</v>
      </c>
      <c r="B126" s="154" t="s">
        <v>293</v>
      </c>
      <c r="C126" s="155" t="s">
        <v>294</v>
      </c>
      <c r="D126" s="156" t="s">
        <v>158</v>
      </c>
      <c r="E126" s="157">
        <v>3</v>
      </c>
      <c r="F126" s="158">
        <v>3400</v>
      </c>
      <c r="G126" s="158">
        <f t="shared" si="15"/>
        <v>10200</v>
      </c>
      <c r="H126" s="158">
        <v>2262.84</v>
      </c>
      <c r="I126" s="158">
        <f t="shared" si="22"/>
        <v>6788.52</v>
      </c>
      <c r="J126" s="158">
        <v>207.16</v>
      </c>
      <c r="K126" s="158">
        <f t="shared" si="23"/>
        <v>621.48</v>
      </c>
      <c r="L126" s="158">
        <v>0</v>
      </c>
      <c r="M126" s="158">
        <f t="shared" si="24"/>
        <v>10200</v>
      </c>
      <c r="N126" s="159">
        <v>0.07663</v>
      </c>
      <c r="O126" s="159">
        <f t="shared" si="25"/>
        <v>0.22989</v>
      </c>
      <c r="P126" s="159">
        <v>0</v>
      </c>
      <c r="Q126" s="159">
        <f t="shared" si="26"/>
        <v>0</v>
      </c>
      <c r="R126" s="159"/>
      <c r="S126" s="159"/>
      <c r="T126" s="160">
        <v>0.5</v>
      </c>
      <c r="U126" s="159">
        <f t="shared" si="27"/>
        <v>1.5</v>
      </c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 t="s">
        <v>108</v>
      </c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</row>
    <row r="127" spans="1:60" ht="22.5" outlineLevel="1">
      <c r="A127" s="154">
        <v>73</v>
      </c>
      <c r="B127" s="154" t="s">
        <v>295</v>
      </c>
      <c r="C127" s="155" t="s">
        <v>296</v>
      </c>
      <c r="D127" s="156" t="s">
        <v>158</v>
      </c>
      <c r="E127" s="157">
        <v>1</v>
      </c>
      <c r="F127" s="158">
        <v>900</v>
      </c>
      <c r="G127" s="158">
        <f t="shared" si="15"/>
        <v>900</v>
      </c>
      <c r="H127" s="158">
        <v>531.6</v>
      </c>
      <c r="I127" s="158">
        <f t="shared" si="22"/>
        <v>531.6</v>
      </c>
      <c r="J127" s="158">
        <v>123.4</v>
      </c>
      <c r="K127" s="158">
        <f t="shared" si="23"/>
        <v>123.4</v>
      </c>
      <c r="L127" s="158">
        <v>0</v>
      </c>
      <c r="M127" s="158">
        <f t="shared" si="24"/>
        <v>900</v>
      </c>
      <c r="N127" s="159">
        <v>0.00027</v>
      </c>
      <c r="O127" s="159">
        <f t="shared" si="25"/>
        <v>0.00027</v>
      </c>
      <c r="P127" s="159">
        <v>0</v>
      </c>
      <c r="Q127" s="159">
        <f t="shared" si="26"/>
        <v>0</v>
      </c>
      <c r="R127" s="159"/>
      <c r="S127" s="159"/>
      <c r="T127" s="160">
        <v>0.333</v>
      </c>
      <c r="U127" s="159">
        <f t="shared" si="27"/>
        <v>0.33</v>
      </c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 t="s">
        <v>108</v>
      </c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</row>
    <row r="128" spans="1:60" ht="12.75" outlineLevel="1">
      <c r="A128" s="154">
        <v>74</v>
      </c>
      <c r="B128" s="154" t="s">
        <v>297</v>
      </c>
      <c r="C128" s="155" t="s">
        <v>298</v>
      </c>
      <c r="D128" s="156" t="s">
        <v>113</v>
      </c>
      <c r="E128" s="157">
        <v>48</v>
      </c>
      <c r="F128" s="158">
        <v>35</v>
      </c>
      <c r="G128" s="158">
        <f t="shared" si="15"/>
        <v>1680</v>
      </c>
      <c r="H128" s="158">
        <v>2.23</v>
      </c>
      <c r="I128" s="158">
        <f t="shared" si="22"/>
        <v>107.04</v>
      </c>
      <c r="J128" s="158">
        <v>24.47</v>
      </c>
      <c r="K128" s="158">
        <f t="shared" si="23"/>
        <v>1174.56</v>
      </c>
      <c r="L128" s="158">
        <v>0</v>
      </c>
      <c r="M128" s="158">
        <f t="shared" si="24"/>
        <v>1680</v>
      </c>
      <c r="N128" s="159">
        <v>0</v>
      </c>
      <c r="O128" s="159">
        <f t="shared" si="25"/>
        <v>0</v>
      </c>
      <c r="P128" s="159">
        <v>0</v>
      </c>
      <c r="Q128" s="159">
        <f t="shared" si="26"/>
        <v>0</v>
      </c>
      <c r="R128" s="159"/>
      <c r="S128" s="159"/>
      <c r="T128" s="160">
        <v>0.059</v>
      </c>
      <c r="U128" s="159">
        <f t="shared" si="27"/>
        <v>2.83</v>
      </c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 t="s">
        <v>108</v>
      </c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</row>
    <row r="129" spans="1:60" ht="12.75" outlineLevel="1">
      <c r="A129" s="154">
        <v>75</v>
      </c>
      <c r="B129" s="154" t="s">
        <v>299</v>
      </c>
      <c r="C129" s="155" t="s">
        <v>300</v>
      </c>
      <c r="D129" s="156" t="s">
        <v>202</v>
      </c>
      <c r="E129" s="157">
        <v>0.48228</v>
      </c>
      <c r="F129" s="158">
        <v>750</v>
      </c>
      <c r="G129" s="158">
        <f t="shared" si="15"/>
        <v>361.71</v>
      </c>
      <c r="H129" s="158">
        <v>0</v>
      </c>
      <c r="I129" s="158">
        <f t="shared" si="22"/>
        <v>0</v>
      </c>
      <c r="J129" s="158">
        <v>608</v>
      </c>
      <c r="K129" s="158">
        <f t="shared" si="23"/>
        <v>293.23</v>
      </c>
      <c r="L129" s="158">
        <v>0</v>
      </c>
      <c r="M129" s="158">
        <f t="shared" si="24"/>
        <v>361.71</v>
      </c>
      <c r="N129" s="159">
        <v>0</v>
      </c>
      <c r="O129" s="159">
        <f t="shared" si="25"/>
        <v>0</v>
      </c>
      <c r="P129" s="159">
        <v>0</v>
      </c>
      <c r="Q129" s="159">
        <f t="shared" si="26"/>
        <v>0</v>
      </c>
      <c r="R129" s="159"/>
      <c r="S129" s="159"/>
      <c r="T129" s="160">
        <v>1.47</v>
      </c>
      <c r="U129" s="159">
        <f t="shared" si="27"/>
        <v>0.71</v>
      </c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 t="s">
        <v>108</v>
      </c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</row>
    <row r="130" spans="1:31" ht="12.75">
      <c r="A130" s="147" t="s">
        <v>103</v>
      </c>
      <c r="B130" s="148" t="s">
        <v>66</v>
      </c>
      <c r="C130" s="149" t="s">
        <v>67</v>
      </c>
      <c r="D130" s="150"/>
      <c r="E130" s="151"/>
      <c r="F130" s="152">
        <v>0</v>
      </c>
      <c r="G130" s="152">
        <f>SUM(G131:G147)</f>
        <v>50840.04</v>
      </c>
      <c r="H130" s="165"/>
      <c r="I130" s="165">
        <f>SUM(I131:I147)</f>
        <v>13213.370000000003</v>
      </c>
      <c r="J130" s="165"/>
      <c r="K130" s="165">
        <f>SUM(K131:K147)</f>
        <v>19974.300000000003</v>
      </c>
      <c r="L130" s="165"/>
      <c r="M130" s="165">
        <f>SUM(M131:M147)</f>
        <v>50840.04</v>
      </c>
      <c r="N130" s="166"/>
      <c r="O130" s="166">
        <f>SUM(O131:O147)</f>
        <v>0.05904000000000001</v>
      </c>
      <c r="P130" s="166"/>
      <c r="Q130" s="166">
        <f>SUM(Q131:Q147)</f>
        <v>0</v>
      </c>
      <c r="R130" s="166"/>
      <c r="S130" s="166"/>
      <c r="T130" s="167"/>
      <c r="U130" s="166">
        <f>SUM(U131:U147)</f>
        <v>49.64999999999999</v>
      </c>
      <c r="AE130" t="s">
        <v>104</v>
      </c>
    </row>
    <row r="131" spans="1:60" ht="12.75" outlineLevel="1">
      <c r="A131" s="154">
        <v>76</v>
      </c>
      <c r="B131" s="154" t="s">
        <v>301</v>
      </c>
      <c r="C131" s="155" t="s">
        <v>302</v>
      </c>
      <c r="D131" s="156" t="s">
        <v>113</v>
      </c>
      <c r="E131" s="157">
        <v>12</v>
      </c>
      <c r="F131" s="158">
        <v>340</v>
      </c>
      <c r="G131" s="158">
        <f aca="true" t="shared" si="28" ref="G131:G147">E131*F131</f>
        <v>4080</v>
      </c>
      <c r="H131" s="158">
        <v>54.45</v>
      </c>
      <c r="I131" s="158">
        <f aca="true" t="shared" si="29" ref="I131:I147">ROUND(E131*H131,2)</f>
        <v>653.4</v>
      </c>
      <c r="J131" s="158">
        <v>207.05</v>
      </c>
      <c r="K131" s="158">
        <f aca="true" t="shared" si="30" ref="K131:K147">ROUND(E131*J131,2)</f>
        <v>2484.6</v>
      </c>
      <c r="L131" s="158">
        <v>0</v>
      </c>
      <c r="M131" s="158">
        <f aca="true" t="shared" si="31" ref="M131:M147">G131*(1+L131/100)</f>
        <v>4080</v>
      </c>
      <c r="N131" s="159">
        <v>0.00046</v>
      </c>
      <c r="O131" s="159">
        <f aca="true" t="shared" si="32" ref="O131:O147">ROUND(E131*N131,5)</f>
        <v>0.00552</v>
      </c>
      <c r="P131" s="159">
        <v>0</v>
      </c>
      <c r="Q131" s="159">
        <f aca="true" t="shared" si="33" ref="Q131:Q147">ROUND(E131*P131,5)</f>
        <v>0</v>
      </c>
      <c r="R131" s="159"/>
      <c r="S131" s="159"/>
      <c r="T131" s="160">
        <v>0.522</v>
      </c>
      <c r="U131" s="159">
        <f aca="true" t="shared" si="34" ref="U131:U147">ROUND(E131*T131,2)</f>
        <v>6.26</v>
      </c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 t="s">
        <v>108</v>
      </c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</row>
    <row r="132" spans="1:60" ht="12.75" outlineLevel="1">
      <c r="A132" s="154">
        <v>77</v>
      </c>
      <c r="B132" s="154" t="s">
        <v>303</v>
      </c>
      <c r="C132" s="155" t="s">
        <v>304</v>
      </c>
      <c r="D132" s="156" t="s">
        <v>113</v>
      </c>
      <c r="E132" s="157">
        <v>28</v>
      </c>
      <c r="F132" s="158">
        <v>420</v>
      </c>
      <c r="G132" s="158">
        <f t="shared" si="28"/>
        <v>11760</v>
      </c>
      <c r="H132" s="158">
        <v>80.83</v>
      </c>
      <c r="I132" s="158">
        <f t="shared" si="29"/>
        <v>2263.24</v>
      </c>
      <c r="J132" s="158">
        <v>246.17</v>
      </c>
      <c r="K132" s="158">
        <f t="shared" si="30"/>
        <v>6892.76</v>
      </c>
      <c r="L132" s="158">
        <v>0</v>
      </c>
      <c r="M132" s="158">
        <f t="shared" si="31"/>
        <v>11760</v>
      </c>
      <c r="N132" s="159">
        <v>0.00058</v>
      </c>
      <c r="O132" s="159">
        <f t="shared" si="32"/>
        <v>0.01624</v>
      </c>
      <c r="P132" s="159">
        <v>0</v>
      </c>
      <c r="Q132" s="159">
        <f t="shared" si="33"/>
        <v>0</v>
      </c>
      <c r="R132" s="159"/>
      <c r="S132" s="159"/>
      <c r="T132" s="160">
        <v>0.6159</v>
      </c>
      <c r="U132" s="159">
        <f t="shared" si="34"/>
        <v>17.25</v>
      </c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 t="s">
        <v>108</v>
      </c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</row>
    <row r="133" spans="1:60" ht="12.75" outlineLevel="1">
      <c r="A133" s="154">
        <v>78</v>
      </c>
      <c r="B133" s="154" t="s">
        <v>305</v>
      </c>
      <c r="C133" s="155" t="s">
        <v>306</v>
      </c>
      <c r="D133" s="156" t="s">
        <v>113</v>
      </c>
      <c r="E133" s="157">
        <v>11</v>
      </c>
      <c r="F133" s="158">
        <v>520</v>
      </c>
      <c r="G133" s="158">
        <f t="shared" si="28"/>
        <v>5720</v>
      </c>
      <c r="H133" s="158">
        <v>120.34</v>
      </c>
      <c r="I133" s="158">
        <f t="shared" si="29"/>
        <v>1323.74</v>
      </c>
      <c r="J133" s="158">
        <v>275.66</v>
      </c>
      <c r="K133" s="158">
        <f t="shared" si="30"/>
        <v>3032.26</v>
      </c>
      <c r="L133" s="158">
        <v>0</v>
      </c>
      <c r="M133" s="158">
        <f t="shared" si="31"/>
        <v>5720</v>
      </c>
      <c r="N133" s="159">
        <v>0.00074</v>
      </c>
      <c r="O133" s="159">
        <f t="shared" si="32"/>
        <v>0.00814</v>
      </c>
      <c r="P133" s="159">
        <v>0</v>
      </c>
      <c r="Q133" s="159">
        <f t="shared" si="33"/>
        <v>0</v>
      </c>
      <c r="R133" s="159"/>
      <c r="S133" s="159"/>
      <c r="T133" s="160">
        <v>0.6828</v>
      </c>
      <c r="U133" s="159">
        <f t="shared" si="34"/>
        <v>7.51</v>
      </c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 t="s">
        <v>108</v>
      </c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</row>
    <row r="134" spans="1:60" ht="12.75" outlineLevel="1">
      <c r="A134" s="154">
        <v>79</v>
      </c>
      <c r="B134" s="154" t="s">
        <v>307</v>
      </c>
      <c r="C134" s="155" t="s">
        <v>308</v>
      </c>
      <c r="D134" s="156" t="s">
        <v>309</v>
      </c>
      <c r="E134" s="157">
        <v>1</v>
      </c>
      <c r="F134" s="158">
        <v>370</v>
      </c>
      <c r="G134" s="158">
        <f t="shared" si="28"/>
        <v>370</v>
      </c>
      <c r="H134" s="158">
        <v>0</v>
      </c>
      <c r="I134" s="158">
        <f t="shared" si="29"/>
        <v>0</v>
      </c>
      <c r="J134" s="158">
        <v>302</v>
      </c>
      <c r="K134" s="158">
        <f t="shared" si="30"/>
        <v>302</v>
      </c>
      <c r="L134" s="158">
        <v>0</v>
      </c>
      <c r="M134" s="158">
        <f t="shared" si="31"/>
        <v>370</v>
      </c>
      <c r="N134" s="159">
        <v>0</v>
      </c>
      <c r="O134" s="159">
        <f t="shared" si="32"/>
        <v>0</v>
      </c>
      <c r="P134" s="159">
        <v>0</v>
      </c>
      <c r="Q134" s="159">
        <f t="shared" si="33"/>
        <v>0</v>
      </c>
      <c r="R134" s="159"/>
      <c r="S134" s="159"/>
      <c r="T134" s="160">
        <v>0.65566</v>
      </c>
      <c r="U134" s="159">
        <f t="shared" si="34"/>
        <v>0.66</v>
      </c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 t="s">
        <v>108</v>
      </c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</row>
    <row r="135" spans="1:60" ht="22.5" outlineLevel="1">
      <c r="A135" s="154">
        <v>80</v>
      </c>
      <c r="B135" s="154" t="s">
        <v>310</v>
      </c>
      <c r="C135" s="155" t="s">
        <v>311</v>
      </c>
      <c r="D135" s="156" t="s">
        <v>113</v>
      </c>
      <c r="E135" s="157">
        <v>12</v>
      </c>
      <c r="F135" s="158">
        <v>853</v>
      </c>
      <c r="G135" s="158">
        <f t="shared" si="28"/>
        <v>10236</v>
      </c>
      <c r="H135" s="158">
        <v>22.49</v>
      </c>
      <c r="I135" s="158">
        <f t="shared" si="29"/>
        <v>269.88</v>
      </c>
      <c r="J135" s="158">
        <v>47.81</v>
      </c>
      <c r="K135" s="158">
        <f t="shared" si="30"/>
        <v>573.72</v>
      </c>
      <c r="L135" s="158">
        <v>0</v>
      </c>
      <c r="M135" s="158">
        <f t="shared" si="31"/>
        <v>10236</v>
      </c>
      <c r="N135" s="159">
        <v>3E-05</v>
      </c>
      <c r="O135" s="159">
        <f t="shared" si="32"/>
        <v>0.00036</v>
      </c>
      <c r="P135" s="159">
        <v>0</v>
      </c>
      <c r="Q135" s="159">
        <f t="shared" si="33"/>
        <v>0</v>
      </c>
      <c r="R135" s="159"/>
      <c r="S135" s="159"/>
      <c r="T135" s="160">
        <v>0.129</v>
      </c>
      <c r="U135" s="159">
        <f t="shared" si="34"/>
        <v>1.55</v>
      </c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 t="s">
        <v>108</v>
      </c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</row>
    <row r="136" spans="1:60" ht="22.5" outlineLevel="1">
      <c r="A136" s="154">
        <v>81</v>
      </c>
      <c r="B136" s="154" t="s">
        <v>312</v>
      </c>
      <c r="C136" s="155" t="s">
        <v>313</v>
      </c>
      <c r="D136" s="156" t="s">
        <v>113</v>
      </c>
      <c r="E136" s="157">
        <v>28</v>
      </c>
      <c r="F136" s="158">
        <v>85</v>
      </c>
      <c r="G136" s="158">
        <f t="shared" si="28"/>
        <v>2380</v>
      </c>
      <c r="H136" s="158">
        <v>24.19</v>
      </c>
      <c r="I136" s="158">
        <f t="shared" si="29"/>
        <v>677.32</v>
      </c>
      <c r="J136" s="158">
        <v>47.81</v>
      </c>
      <c r="K136" s="158">
        <f t="shared" si="30"/>
        <v>1338.68</v>
      </c>
      <c r="L136" s="158">
        <v>0</v>
      </c>
      <c r="M136" s="158">
        <f t="shared" si="31"/>
        <v>2380</v>
      </c>
      <c r="N136" s="159">
        <v>6E-05</v>
      </c>
      <c r="O136" s="159">
        <f t="shared" si="32"/>
        <v>0.00168</v>
      </c>
      <c r="P136" s="159">
        <v>0</v>
      </c>
      <c r="Q136" s="159">
        <f t="shared" si="33"/>
        <v>0</v>
      </c>
      <c r="R136" s="159"/>
      <c r="S136" s="159"/>
      <c r="T136" s="160">
        <v>0.129</v>
      </c>
      <c r="U136" s="159">
        <f t="shared" si="34"/>
        <v>3.61</v>
      </c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 t="s">
        <v>108</v>
      </c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</row>
    <row r="137" spans="1:60" ht="22.5" outlineLevel="1">
      <c r="A137" s="154">
        <v>82</v>
      </c>
      <c r="B137" s="154" t="s">
        <v>314</v>
      </c>
      <c r="C137" s="155" t="s">
        <v>315</v>
      </c>
      <c r="D137" s="156" t="s">
        <v>113</v>
      </c>
      <c r="E137" s="157">
        <v>11</v>
      </c>
      <c r="F137" s="158">
        <v>95</v>
      </c>
      <c r="G137" s="158">
        <f t="shared" si="28"/>
        <v>1045</v>
      </c>
      <c r="H137" s="158">
        <v>26.38</v>
      </c>
      <c r="I137" s="158">
        <f t="shared" si="29"/>
        <v>290.18</v>
      </c>
      <c r="J137" s="158">
        <v>52.62</v>
      </c>
      <c r="K137" s="158">
        <f t="shared" si="30"/>
        <v>578.82</v>
      </c>
      <c r="L137" s="158">
        <v>0</v>
      </c>
      <c r="M137" s="158">
        <f t="shared" si="31"/>
        <v>1045</v>
      </c>
      <c r="N137" s="159">
        <v>5E-05</v>
      </c>
      <c r="O137" s="159">
        <f t="shared" si="32"/>
        <v>0.00055</v>
      </c>
      <c r="P137" s="159">
        <v>0</v>
      </c>
      <c r="Q137" s="159">
        <f t="shared" si="33"/>
        <v>0</v>
      </c>
      <c r="R137" s="159"/>
      <c r="S137" s="159"/>
      <c r="T137" s="160">
        <v>0.142</v>
      </c>
      <c r="U137" s="159">
        <f t="shared" si="34"/>
        <v>1.56</v>
      </c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 t="s">
        <v>108</v>
      </c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</row>
    <row r="138" spans="1:60" ht="12.75" outlineLevel="1">
      <c r="A138" s="154">
        <v>83</v>
      </c>
      <c r="B138" s="154" t="s">
        <v>316</v>
      </c>
      <c r="C138" s="155" t="s">
        <v>317</v>
      </c>
      <c r="D138" s="156" t="s">
        <v>309</v>
      </c>
      <c r="E138" s="157">
        <v>2</v>
      </c>
      <c r="F138" s="158">
        <v>3100</v>
      </c>
      <c r="G138" s="158">
        <f t="shared" si="28"/>
        <v>6200</v>
      </c>
      <c r="H138" s="158">
        <v>1900.14</v>
      </c>
      <c r="I138" s="158">
        <f t="shared" si="29"/>
        <v>3800.28</v>
      </c>
      <c r="J138" s="158">
        <v>769.86</v>
      </c>
      <c r="K138" s="158">
        <f t="shared" si="30"/>
        <v>1539.72</v>
      </c>
      <c r="L138" s="158">
        <v>0</v>
      </c>
      <c r="M138" s="158">
        <f t="shared" si="31"/>
        <v>6200</v>
      </c>
      <c r="N138" s="159">
        <v>0.00704</v>
      </c>
      <c r="O138" s="159">
        <f t="shared" si="32"/>
        <v>0.01408</v>
      </c>
      <c r="P138" s="159">
        <v>0</v>
      </c>
      <c r="Q138" s="159">
        <f t="shared" si="33"/>
        <v>0</v>
      </c>
      <c r="R138" s="159"/>
      <c r="S138" s="159"/>
      <c r="T138" s="160">
        <v>1.763</v>
      </c>
      <c r="U138" s="159">
        <f t="shared" si="34"/>
        <v>3.53</v>
      </c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 t="s">
        <v>108</v>
      </c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</row>
    <row r="139" spans="1:60" ht="12.75" outlineLevel="1">
      <c r="A139" s="154">
        <v>84</v>
      </c>
      <c r="B139" s="154" t="s">
        <v>318</v>
      </c>
      <c r="C139" s="155" t="s">
        <v>319</v>
      </c>
      <c r="D139" s="156" t="s">
        <v>309</v>
      </c>
      <c r="E139" s="157">
        <v>1</v>
      </c>
      <c r="F139" s="158">
        <v>3700</v>
      </c>
      <c r="G139" s="158">
        <f t="shared" si="28"/>
        <v>3700</v>
      </c>
      <c r="H139" s="158">
        <v>2285.89</v>
      </c>
      <c r="I139" s="158">
        <f t="shared" si="29"/>
        <v>2285.89</v>
      </c>
      <c r="J139" s="158">
        <v>824.11</v>
      </c>
      <c r="K139" s="158">
        <f t="shared" si="30"/>
        <v>824.11</v>
      </c>
      <c r="L139" s="158">
        <v>0</v>
      </c>
      <c r="M139" s="158">
        <f t="shared" si="31"/>
        <v>3700</v>
      </c>
      <c r="N139" s="159">
        <v>0.00992</v>
      </c>
      <c r="O139" s="159">
        <f t="shared" si="32"/>
        <v>0.00992</v>
      </c>
      <c r="P139" s="159">
        <v>0</v>
      </c>
      <c r="Q139" s="159">
        <f t="shared" si="33"/>
        <v>0</v>
      </c>
      <c r="R139" s="159"/>
      <c r="S139" s="159"/>
      <c r="T139" s="160">
        <v>1.887</v>
      </c>
      <c r="U139" s="159">
        <f t="shared" si="34"/>
        <v>1.89</v>
      </c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 t="s">
        <v>108</v>
      </c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</row>
    <row r="140" spans="1:60" ht="12.75" outlineLevel="1">
      <c r="A140" s="154">
        <v>85</v>
      </c>
      <c r="B140" s="154" t="s">
        <v>320</v>
      </c>
      <c r="C140" s="155" t="s">
        <v>321</v>
      </c>
      <c r="D140" s="156" t="s">
        <v>158</v>
      </c>
      <c r="E140" s="157">
        <v>1</v>
      </c>
      <c r="F140" s="158">
        <v>730</v>
      </c>
      <c r="G140" s="158">
        <f t="shared" si="28"/>
        <v>730</v>
      </c>
      <c r="H140" s="158">
        <v>434.95</v>
      </c>
      <c r="I140" s="158">
        <f t="shared" si="29"/>
        <v>434.95</v>
      </c>
      <c r="J140" s="158">
        <v>94.05</v>
      </c>
      <c r="K140" s="158">
        <f t="shared" si="30"/>
        <v>94.05</v>
      </c>
      <c r="L140" s="158">
        <v>0</v>
      </c>
      <c r="M140" s="158">
        <f t="shared" si="31"/>
        <v>730</v>
      </c>
      <c r="N140" s="159">
        <v>0.00057</v>
      </c>
      <c r="O140" s="159">
        <f t="shared" si="32"/>
        <v>0.00057</v>
      </c>
      <c r="P140" s="159">
        <v>0</v>
      </c>
      <c r="Q140" s="159">
        <f t="shared" si="33"/>
        <v>0</v>
      </c>
      <c r="R140" s="159"/>
      <c r="S140" s="159"/>
      <c r="T140" s="160">
        <v>0.227</v>
      </c>
      <c r="U140" s="159">
        <f t="shared" si="34"/>
        <v>0.23</v>
      </c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 t="s">
        <v>108</v>
      </c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</row>
    <row r="141" spans="1:60" ht="12.75" outlineLevel="1">
      <c r="A141" s="154">
        <v>86</v>
      </c>
      <c r="B141" s="154" t="s">
        <v>322</v>
      </c>
      <c r="C141" s="155" t="s">
        <v>323</v>
      </c>
      <c r="D141" s="156" t="s">
        <v>158</v>
      </c>
      <c r="E141" s="157">
        <v>1</v>
      </c>
      <c r="F141" s="158">
        <v>550</v>
      </c>
      <c r="G141" s="158">
        <f t="shared" si="28"/>
        <v>550</v>
      </c>
      <c r="H141" s="158">
        <v>309.23</v>
      </c>
      <c r="I141" s="158">
        <f t="shared" si="29"/>
        <v>309.23</v>
      </c>
      <c r="J141" s="158">
        <v>85.77</v>
      </c>
      <c r="K141" s="158">
        <f t="shared" si="30"/>
        <v>85.77</v>
      </c>
      <c r="L141" s="158">
        <v>0</v>
      </c>
      <c r="M141" s="158">
        <f t="shared" si="31"/>
        <v>550</v>
      </c>
      <c r="N141" s="159">
        <v>0.00039</v>
      </c>
      <c r="O141" s="159">
        <f t="shared" si="32"/>
        <v>0.00039</v>
      </c>
      <c r="P141" s="159">
        <v>0</v>
      </c>
      <c r="Q141" s="159">
        <f t="shared" si="33"/>
        <v>0</v>
      </c>
      <c r="R141" s="159"/>
      <c r="S141" s="159"/>
      <c r="T141" s="160">
        <v>0.207</v>
      </c>
      <c r="U141" s="159">
        <f t="shared" si="34"/>
        <v>0.21</v>
      </c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 t="s">
        <v>108</v>
      </c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</row>
    <row r="142" spans="1:60" ht="12.75" outlineLevel="1">
      <c r="A142" s="154">
        <v>87</v>
      </c>
      <c r="B142" s="154" t="s">
        <v>324</v>
      </c>
      <c r="C142" s="155" t="s">
        <v>325</v>
      </c>
      <c r="D142" s="156" t="s">
        <v>158</v>
      </c>
      <c r="E142" s="157">
        <v>1</v>
      </c>
      <c r="F142" s="158">
        <v>700</v>
      </c>
      <c r="G142" s="158">
        <f t="shared" si="28"/>
        <v>700</v>
      </c>
      <c r="H142" s="158">
        <v>416.95</v>
      </c>
      <c r="I142" s="158">
        <f t="shared" si="29"/>
        <v>416.95</v>
      </c>
      <c r="J142" s="158">
        <v>94.05</v>
      </c>
      <c r="K142" s="158">
        <f t="shared" si="30"/>
        <v>94.05</v>
      </c>
      <c r="L142" s="158">
        <v>0</v>
      </c>
      <c r="M142" s="158">
        <f t="shared" si="31"/>
        <v>700</v>
      </c>
      <c r="N142" s="159">
        <v>0.00061</v>
      </c>
      <c r="O142" s="159">
        <f t="shared" si="32"/>
        <v>0.00061</v>
      </c>
      <c r="P142" s="159">
        <v>0</v>
      </c>
      <c r="Q142" s="159">
        <f t="shared" si="33"/>
        <v>0</v>
      </c>
      <c r="R142" s="159"/>
      <c r="S142" s="159"/>
      <c r="T142" s="160">
        <v>0.227</v>
      </c>
      <c r="U142" s="159">
        <f t="shared" si="34"/>
        <v>0.23</v>
      </c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 t="s">
        <v>108</v>
      </c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</row>
    <row r="143" spans="1:60" ht="12.75" outlineLevel="1">
      <c r="A143" s="154">
        <v>88</v>
      </c>
      <c r="B143" s="154" t="s">
        <v>326</v>
      </c>
      <c r="C143" s="155" t="s">
        <v>327</v>
      </c>
      <c r="D143" s="156" t="s">
        <v>158</v>
      </c>
      <c r="E143" s="157">
        <v>1</v>
      </c>
      <c r="F143" s="158">
        <v>390</v>
      </c>
      <c r="G143" s="158">
        <f t="shared" si="28"/>
        <v>390</v>
      </c>
      <c r="H143" s="158">
        <v>170.23</v>
      </c>
      <c r="I143" s="158">
        <f t="shared" si="29"/>
        <v>170.23</v>
      </c>
      <c r="J143" s="158">
        <v>85.77</v>
      </c>
      <c r="K143" s="158">
        <f t="shared" si="30"/>
        <v>85.77</v>
      </c>
      <c r="L143" s="158">
        <v>0</v>
      </c>
      <c r="M143" s="158">
        <f t="shared" si="31"/>
        <v>390</v>
      </c>
      <c r="N143" s="159">
        <v>0.0002</v>
      </c>
      <c r="O143" s="159">
        <f t="shared" si="32"/>
        <v>0.0002</v>
      </c>
      <c r="P143" s="159">
        <v>0</v>
      </c>
      <c r="Q143" s="159">
        <f t="shared" si="33"/>
        <v>0</v>
      </c>
      <c r="R143" s="159"/>
      <c r="S143" s="159"/>
      <c r="T143" s="160">
        <v>0.207</v>
      </c>
      <c r="U143" s="159">
        <f t="shared" si="34"/>
        <v>0.21</v>
      </c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 t="s">
        <v>108</v>
      </c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</row>
    <row r="144" spans="1:60" ht="12.75" outlineLevel="1">
      <c r="A144" s="154">
        <v>89</v>
      </c>
      <c r="B144" s="154" t="s">
        <v>328</v>
      </c>
      <c r="C144" s="155" t="s">
        <v>329</v>
      </c>
      <c r="D144" s="156" t="s">
        <v>158</v>
      </c>
      <c r="E144" s="157">
        <v>1</v>
      </c>
      <c r="F144" s="158">
        <v>370</v>
      </c>
      <c r="G144" s="158">
        <f t="shared" si="28"/>
        <v>370</v>
      </c>
      <c r="H144" s="158">
        <v>234.95</v>
      </c>
      <c r="I144" s="158">
        <f t="shared" si="29"/>
        <v>234.95</v>
      </c>
      <c r="J144" s="158">
        <v>94.05</v>
      </c>
      <c r="K144" s="158">
        <f t="shared" si="30"/>
        <v>94.05</v>
      </c>
      <c r="L144" s="158">
        <v>0</v>
      </c>
      <c r="M144" s="158">
        <f t="shared" si="31"/>
        <v>370</v>
      </c>
      <c r="N144" s="159">
        <v>0.00027</v>
      </c>
      <c r="O144" s="159">
        <f t="shared" si="32"/>
        <v>0.00027</v>
      </c>
      <c r="P144" s="159">
        <v>0</v>
      </c>
      <c r="Q144" s="159">
        <f t="shared" si="33"/>
        <v>0</v>
      </c>
      <c r="R144" s="159"/>
      <c r="S144" s="159"/>
      <c r="T144" s="160">
        <v>0.227</v>
      </c>
      <c r="U144" s="159">
        <f t="shared" si="34"/>
        <v>0.23</v>
      </c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 t="s">
        <v>108</v>
      </c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</row>
    <row r="145" spans="1:60" ht="12.75" outlineLevel="1">
      <c r="A145" s="154">
        <v>90</v>
      </c>
      <c r="B145" s="154" t="s">
        <v>330</v>
      </c>
      <c r="C145" s="155" t="s">
        <v>331</v>
      </c>
      <c r="D145" s="156" t="s">
        <v>113</v>
      </c>
      <c r="E145" s="157">
        <v>51</v>
      </c>
      <c r="F145" s="158">
        <v>15</v>
      </c>
      <c r="G145" s="158">
        <f t="shared" si="28"/>
        <v>765</v>
      </c>
      <c r="H145" s="158">
        <v>0.18</v>
      </c>
      <c r="I145" s="158">
        <f t="shared" si="29"/>
        <v>9.18</v>
      </c>
      <c r="J145" s="158">
        <v>12.02</v>
      </c>
      <c r="K145" s="158">
        <f t="shared" si="30"/>
        <v>613.02</v>
      </c>
      <c r="L145" s="158">
        <v>0</v>
      </c>
      <c r="M145" s="158">
        <f t="shared" si="31"/>
        <v>765</v>
      </c>
      <c r="N145" s="159">
        <v>0</v>
      </c>
      <c r="O145" s="159">
        <f t="shared" si="32"/>
        <v>0</v>
      </c>
      <c r="P145" s="159">
        <v>0</v>
      </c>
      <c r="Q145" s="159">
        <f t="shared" si="33"/>
        <v>0</v>
      </c>
      <c r="R145" s="159"/>
      <c r="S145" s="159"/>
      <c r="T145" s="160">
        <v>0.029</v>
      </c>
      <c r="U145" s="159">
        <f t="shared" si="34"/>
        <v>1.48</v>
      </c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 t="s">
        <v>108</v>
      </c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</row>
    <row r="146" spans="1:60" ht="12.75" outlineLevel="1">
      <c r="A146" s="154">
        <v>91</v>
      </c>
      <c r="B146" s="154" t="s">
        <v>332</v>
      </c>
      <c r="C146" s="155" t="s">
        <v>333</v>
      </c>
      <c r="D146" s="156" t="s">
        <v>113</v>
      </c>
      <c r="E146" s="157">
        <v>51</v>
      </c>
      <c r="F146" s="158">
        <v>35</v>
      </c>
      <c r="G146" s="158">
        <f t="shared" si="28"/>
        <v>1785</v>
      </c>
      <c r="H146" s="158">
        <v>1.45</v>
      </c>
      <c r="I146" s="158">
        <f t="shared" si="29"/>
        <v>73.95</v>
      </c>
      <c r="J146" s="158">
        <v>25.65</v>
      </c>
      <c r="K146" s="158">
        <f t="shared" si="30"/>
        <v>1308.15</v>
      </c>
      <c r="L146" s="158">
        <v>0</v>
      </c>
      <c r="M146" s="158">
        <f t="shared" si="31"/>
        <v>1785</v>
      </c>
      <c r="N146" s="159">
        <v>1E-05</v>
      </c>
      <c r="O146" s="159">
        <f t="shared" si="32"/>
        <v>0.00051</v>
      </c>
      <c r="P146" s="159">
        <v>0</v>
      </c>
      <c r="Q146" s="159">
        <f t="shared" si="33"/>
        <v>0</v>
      </c>
      <c r="R146" s="159"/>
      <c r="S146" s="159"/>
      <c r="T146" s="160">
        <v>0.062</v>
      </c>
      <c r="U146" s="159">
        <f t="shared" si="34"/>
        <v>3.16</v>
      </c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 t="s">
        <v>108</v>
      </c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</row>
    <row r="147" spans="1:60" ht="12.75" outlineLevel="1">
      <c r="A147" s="154">
        <v>92</v>
      </c>
      <c r="B147" s="154" t="s">
        <v>334</v>
      </c>
      <c r="C147" s="155" t="s">
        <v>335</v>
      </c>
      <c r="D147" s="156" t="s">
        <v>202</v>
      </c>
      <c r="E147" s="157">
        <v>0.05904</v>
      </c>
      <c r="F147" s="158">
        <v>1000</v>
      </c>
      <c r="G147" s="158">
        <f t="shared" si="28"/>
        <v>59.04</v>
      </c>
      <c r="H147" s="158">
        <v>0</v>
      </c>
      <c r="I147" s="158">
        <f t="shared" si="29"/>
        <v>0</v>
      </c>
      <c r="J147" s="158">
        <v>555</v>
      </c>
      <c r="K147" s="158">
        <f t="shared" si="30"/>
        <v>32.77</v>
      </c>
      <c r="L147" s="158">
        <v>0</v>
      </c>
      <c r="M147" s="158">
        <f t="shared" si="31"/>
        <v>59.04</v>
      </c>
      <c r="N147" s="159">
        <v>0</v>
      </c>
      <c r="O147" s="159">
        <f t="shared" si="32"/>
        <v>0</v>
      </c>
      <c r="P147" s="159">
        <v>0</v>
      </c>
      <c r="Q147" s="159">
        <f t="shared" si="33"/>
        <v>0</v>
      </c>
      <c r="R147" s="159"/>
      <c r="S147" s="159"/>
      <c r="T147" s="160">
        <v>1.327</v>
      </c>
      <c r="U147" s="159">
        <f t="shared" si="34"/>
        <v>0.08</v>
      </c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 t="s">
        <v>108</v>
      </c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</row>
    <row r="148" spans="1:31" ht="12.75">
      <c r="A148" s="147" t="s">
        <v>103</v>
      </c>
      <c r="B148" s="148" t="s">
        <v>68</v>
      </c>
      <c r="C148" s="149" t="s">
        <v>69</v>
      </c>
      <c r="D148" s="150"/>
      <c r="E148" s="151"/>
      <c r="F148" s="152"/>
      <c r="G148" s="152">
        <f>SUM(G149:G160)</f>
        <v>3294.6875</v>
      </c>
      <c r="H148" s="165"/>
      <c r="I148" s="165">
        <f>SUM(I149:I160)</f>
        <v>2012.17</v>
      </c>
      <c r="J148" s="165"/>
      <c r="K148" s="165">
        <f>SUM(K149:K160)</f>
        <v>550.4</v>
      </c>
      <c r="L148" s="165"/>
      <c r="M148" s="165">
        <f>SUM(M149:M160)</f>
        <v>3294.6875</v>
      </c>
      <c r="N148" s="166"/>
      <c r="O148" s="166">
        <f>SUM(O149:O160)</f>
        <v>0.00201</v>
      </c>
      <c r="P148" s="166"/>
      <c r="Q148" s="166">
        <f>SUM(Q149:Q160)</f>
        <v>0</v>
      </c>
      <c r="R148" s="166"/>
      <c r="S148" s="166"/>
      <c r="T148" s="167"/>
      <c r="U148" s="166">
        <f>SUM(U149:U160)</f>
        <v>1.33</v>
      </c>
      <c r="AE148" t="s">
        <v>104</v>
      </c>
    </row>
    <row r="149" spans="1:60" ht="12.75" outlineLevel="1">
      <c r="A149" s="154">
        <v>93</v>
      </c>
      <c r="B149" s="154" t="s">
        <v>336</v>
      </c>
      <c r="C149" s="155" t="s">
        <v>337</v>
      </c>
      <c r="D149" s="156" t="s">
        <v>309</v>
      </c>
      <c r="E149" s="157">
        <v>0</v>
      </c>
      <c r="F149" s="168">
        <v>0</v>
      </c>
      <c r="G149" s="158">
        <f aca="true" t="shared" si="35" ref="G149:G160">E149*F149</f>
        <v>0</v>
      </c>
      <c r="H149" s="158">
        <v>3457.07</v>
      </c>
      <c r="I149" s="158">
        <f aca="true" t="shared" si="36" ref="I149:I160">ROUND(E149*H149,2)</f>
        <v>0</v>
      </c>
      <c r="J149" s="158">
        <v>447.93</v>
      </c>
      <c r="K149" s="158">
        <f aca="true" t="shared" si="37" ref="K149:K160">ROUND(E149*J149,2)</f>
        <v>0</v>
      </c>
      <c r="L149" s="158">
        <v>0</v>
      </c>
      <c r="M149" s="158">
        <f aca="true" t="shared" si="38" ref="M149:M160">G149*(1+L149/100)</f>
        <v>0</v>
      </c>
      <c r="N149" s="159">
        <v>0.01772</v>
      </c>
      <c r="O149" s="159">
        <f aca="true" t="shared" si="39" ref="O149:O160">ROUND(E149*N149,5)</f>
        <v>0</v>
      </c>
      <c r="P149" s="159">
        <v>0</v>
      </c>
      <c r="Q149" s="159">
        <f aca="true" t="shared" si="40" ref="Q149:Q160">ROUND(E149*P149,5)</f>
        <v>0</v>
      </c>
      <c r="R149" s="159"/>
      <c r="S149" s="159"/>
      <c r="T149" s="160">
        <v>0.973</v>
      </c>
      <c r="U149" s="159">
        <f aca="true" t="shared" si="41" ref="U149:U160">ROUND(E149*T149,2)</f>
        <v>0</v>
      </c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 t="s">
        <v>108</v>
      </c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</row>
    <row r="150" spans="1:60" ht="12.75" outlineLevel="1">
      <c r="A150" s="154">
        <v>94</v>
      </c>
      <c r="B150" s="154" t="s">
        <v>338</v>
      </c>
      <c r="C150" s="155" t="s">
        <v>339</v>
      </c>
      <c r="D150" s="156" t="s">
        <v>309</v>
      </c>
      <c r="E150" s="157">
        <v>0</v>
      </c>
      <c r="F150" s="168">
        <v>0</v>
      </c>
      <c r="G150" s="158">
        <f t="shared" si="35"/>
        <v>0</v>
      </c>
      <c r="H150" s="158">
        <v>1362.63</v>
      </c>
      <c r="I150" s="158">
        <f t="shared" si="36"/>
        <v>0</v>
      </c>
      <c r="J150" s="158">
        <v>547.37</v>
      </c>
      <c r="K150" s="158">
        <f t="shared" si="37"/>
        <v>0</v>
      </c>
      <c r="L150" s="158">
        <v>0</v>
      </c>
      <c r="M150" s="158">
        <f t="shared" si="38"/>
        <v>0</v>
      </c>
      <c r="N150" s="159">
        <v>0.01701</v>
      </c>
      <c r="O150" s="159">
        <f t="shared" si="39"/>
        <v>0</v>
      </c>
      <c r="P150" s="159">
        <v>0</v>
      </c>
      <c r="Q150" s="159">
        <f t="shared" si="40"/>
        <v>0</v>
      </c>
      <c r="R150" s="159"/>
      <c r="S150" s="159"/>
      <c r="T150" s="160">
        <v>1.189</v>
      </c>
      <c r="U150" s="159">
        <f t="shared" si="41"/>
        <v>0</v>
      </c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 t="s">
        <v>108</v>
      </c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</row>
    <row r="151" spans="1:60" ht="12.75" outlineLevel="1">
      <c r="A151" s="154">
        <v>95</v>
      </c>
      <c r="B151" s="154" t="s">
        <v>340</v>
      </c>
      <c r="C151" s="155" t="s">
        <v>341</v>
      </c>
      <c r="D151" s="156" t="s">
        <v>309</v>
      </c>
      <c r="E151" s="157">
        <v>0</v>
      </c>
      <c r="F151" s="168">
        <v>0</v>
      </c>
      <c r="G151" s="158">
        <f t="shared" si="35"/>
        <v>0</v>
      </c>
      <c r="H151" s="158">
        <v>8623.56</v>
      </c>
      <c r="I151" s="158">
        <f t="shared" si="36"/>
        <v>0</v>
      </c>
      <c r="J151" s="158">
        <v>1206.44</v>
      </c>
      <c r="K151" s="158">
        <f t="shared" si="37"/>
        <v>0</v>
      </c>
      <c r="L151" s="158">
        <v>0</v>
      </c>
      <c r="M151" s="158">
        <f t="shared" si="38"/>
        <v>0</v>
      </c>
      <c r="N151" s="159">
        <v>0.07172</v>
      </c>
      <c r="O151" s="159">
        <f t="shared" si="39"/>
        <v>0</v>
      </c>
      <c r="P151" s="159">
        <v>0</v>
      </c>
      <c r="Q151" s="159">
        <f t="shared" si="40"/>
        <v>0</v>
      </c>
      <c r="R151" s="159"/>
      <c r="S151" s="159"/>
      <c r="T151" s="160">
        <v>3.072</v>
      </c>
      <c r="U151" s="159">
        <f t="shared" si="41"/>
        <v>0</v>
      </c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 t="s">
        <v>108</v>
      </c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</row>
    <row r="152" spans="1:60" ht="12.75" outlineLevel="1">
      <c r="A152" s="154">
        <v>96</v>
      </c>
      <c r="B152" s="154" t="s">
        <v>342</v>
      </c>
      <c r="C152" s="155" t="s">
        <v>343</v>
      </c>
      <c r="D152" s="156" t="s">
        <v>158</v>
      </c>
      <c r="E152" s="157">
        <v>1</v>
      </c>
      <c r="F152" s="158">
        <v>1100</v>
      </c>
      <c r="G152" s="158">
        <f t="shared" si="35"/>
        <v>1100</v>
      </c>
      <c r="H152" s="158">
        <v>740</v>
      </c>
      <c r="I152" s="158">
        <f t="shared" si="36"/>
        <v>740</v>
      </c>
      <c r="J152" s="158">
        <v>133</v>
      </c>
      <c r="K152" s="158">
        <f t="shared" si="37"/>
        <v>133</v>
      </c>
      <c r="L152" s="158">
        <v>0</v>
      </c>
      <c r="M152" s="158">
        <f t="shared" si="38"/>
        <v>1100</v>
      </c>
      <c r="N152" s="159">
        <v>0.00073</v>
      </c>
      <c r="O152" s="159">
        <f t="shared" si="39"/>
        <v>0.00073</v>
      </c>
      <c r="P152" s="159">
        <v>0</v>
      </c>
      <c r="Q152" s="159">
        <f t="shared" si="40"/>
        <v>0</v>
      </c>
      <c r="R152" s="159"/>
      <c r="S152" s="159"/>
      <c r="T152" s="160">
        <v>0.321</v>
      </c>
      <c r="U152" s="159">
        <f t="shared" si="41"/>
        <v>0.32</v>
      </c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 t="s">
        <v>108</v>
      </c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</row>
    <row r="153" spans="1:60" ht="12.75" outlineLevel="1">
      <c r="A153" s="154">
        <v>97</v>
      </c>
      <c r="B153" s="154" t="s">
        <v>344</v>
      </c>
      <c r="C153" s="155" t="s">
        <v>345</v>
      </c>
      <c r="D153" s="156" t="s">
        <v>158</v>
      </c>
      <c r="E153" s="157">
        <v>0</v>
      </c>
      <c r="F153" s="168">
        <v>0</v>
      </c>
      <c r="G153" s="158">
        <f t="shared" si="35"/>
        <v>0</v>
      </c>
      <c r="H153" s="158">
        <v>1879.05</v>
      </c>
      <c r="I153" s="158">
        <f t="shared" si="36"/>
        <v>0</v>
      </c>
      <c r="J153" s="158">
        <v>200.95</v>
      </c>
      <c r="K153" s="158">
        <f t="shared" si="37"/>
        <v>0</v>
      </c>
      <c r="L153" s="158">
        <v>0</v>
      </c>
      <c r="M153" s="158">
        <f t="shared" si="38"/>
        <v>0</v>
      </c>
      <c r="N153" s="159">
        <v>0.00085</v>
      </c>
      <c r="O153" s="159">
        <f t="shared" si="39"/>
        <v>0</v>
      </c>
      <c r="P153" s="159">
        <v>0</v>
      </c>
      <c r="Q153" s="159">
        <f t="shared" si="40"/>
        <v>0</v>
      </c>
      <c r="R153" s="159"/>
      <c r="S153" s="159"/>
      <c r="T153" s="160">
        <v>0.485</v>
      </c>
      <c r="U153" s="159">
        <f t="shared" si="41"/>
        <v>0</v>
      </c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 t="s">
        <v>108</v>
      </c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</row>
    <row r="154" spans="1:60" ht="22.5" outlineLevel="1">
      <c r="A154" s="154">
        <v>98</v>
      </c>
      <c r="B154" s="154" t="s">
        <v>346</v>
      </c>
      <c r="C154" s="155" t="s">
        <v>347</v>
      </c>
      <c r="D154" s="156" t="s">
        <v>158</v>
      </c>
      <c r="E154" s="157">
        <v>0</v>
      </c>
      <c r="F154" s="158">
        <v>0</v>
      </c>
      <c r="G154" s="158">
        <f t="shared" si="35"/>
        <v>0</v>
      </c>
      <c r="H154" s="158">
        <v>1887.78</v>
      </c>
      <c r="I154" s="158">
        <f t="shared" si="36"/>
        <v>0</v>
      </c>
      <c r="J154" s="158">
        <v>197.22</v>
      </c>
      <c r="K154" s="158">
        <f t="shared" si="37"/>
        <v>0</v>
      </c>
      <c r="L154" s="158">
        <v>0</v>
      </c>
      <c r="M154" s="158">
        <f t="shared" si="38"/>
        <v>0</v>
      </c>
      <c r="N154" s="159">
        <v>0.00172</v>
      </c>
      <c r="O154" s="159">
        <f t="shared" si="39"/>
        <v>0</v>
      </c>
      <c r="P154" s="159">
        <v>0</v>
      </c>
      <c r="Q154" s="159">
        <f t="shared" si="40"/>
        <v>0</v>
      </c>
      <c r="R154" s="159"/>
      <c r="S154" s="159"/>
      <c r="T154" s="160">
        <v>0.476</v>
      </c>
      <c r="U154" s="159">
        <f t="shared" si="41"/>
        <v>0</v>
      </c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 t="s">
        <v>108</v>
      </c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</row>
    <row r="155" spans="1:60" ht="12.75" outlineLevel="1">
      <c r="A155" s="154">
        <v>99</v>
      </c>
      <c r="B155" s="154" t="s">
        <v>348</v>
      </c>
      <c r="C155" s="155" t="s">
        <v>349</v>
      </c>
      <c r="D155" s="156" t="s">
        <v>158</v>
      </c>
      <c r="E155" s="157">
        <v>0</v>
      </c>
      <c r="F155" s="158">
        <v>0</v>
      </c>
      <c r="G155" s="158">
        <f t="shared" si="35"/>
        <v>0</v>
      </c>
      <c r="H155" s="158">
        <v>1561.79</v>
      </c>
      <c r="I155" s="158">
        <f t="shared" si="36"/>
        <v>0</v>
      </c>
      <c r="J155" s="158">
        <v>243.21</v>
      </c>
      <c r="K155" s="158">
        <f t="shared" si="37"/>
        <v>0</v>
      </c>
      <c r="L155" s="158">
        <v>0</v>
      </c>
      <c r="M155" s="158">
        <f t="shared" si="38"/>
        <v>0</v>
      </c>
      <c r="N155" s="159">
        <v>0.00152</v>
      </c>
      <c r="O155" s="159">
        <f t="shared" si="39"/>
        <v>0</v>
      </c>
      <c r="P155" s="159">
        <v>0</v>
      </c>
      <c r="Q155" s="159">
        <f t="shared" si="40"/>
        <v>0</v>
      </c>
      <c r="R155" s="159"/>
      <c r="S155" s="159"/>
      <c r="T155" s="160">
        <v>0.587</v>
      </c>
      <c r="U155" s="159">
        <f t="shared" si="41"/>
        <v>0</v>
      </c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 t="s">
        <v>108</v>
      </c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</row>
    <row r="156" spans="1:60" ht="12.75" outlineLevel="1">
      <c r="A156" s="154">
        <v>100</v>
      </c>
      <c r="B156" s="154" t="s">
        <v>350</v>
      </c>
      <c r="C156" s="155" t="s">
        <v>351</v>
      </c>
      <c r="D156" s="156" t="s">
        <v>309</v>
      </c>
      <c r="E156" s="157">
        <v>4</v>
      </c>
      <c r="F156" s="158">
        <v>400</v>
      </c>
      <c r="G156" s="158">
        <f t="shared" si="35"/>
        <v>1600</v>
      </c>
      <c r="H156" s="158">
        <v>260.62</v>
      </c>
      <c r="I156" s="158">
        <f t="shared" si="36"/>
        <v>1042.48</v>
      </c>
      <c r="J156" s="158">
        <v>51.38</v>
      </c>
      <c r="K156" s="158">
        <f t="shared" si="37"/>
        <v>205.52</v>
      </c>
      <c r="L156" s="158">
        <v>0</v>
      </c>
      <c r="M156" s="158">
        <f t="shared" si="38"/>
        <v>1600</v>
      </c>
      <c r="N156" s="159">
        <v>0.00024</v>
      </c>
      <c r="O156" s="159">
        <f t="shared" si="39"/>
        <v>0.00096</v>
      </c>
      <c r="P156" s="159">
        <v>0</v>
      </c>
      <c r="Q156" s="159">
        <f t="shared" si="40"/>
        <v>0</v>
      </c>
      <c r="R156" s="159"/>
      <c r="S156" s="159"/>
      <c r="T156" s="160">
        <v>0.124</v>
      </c>
      <c r="U156" s="159">
        <f t="shared" si="41"/>
        <v>0.5</v>
      </c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 t="s">
        <v>108</v>
      </c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</row>
    <row r="157" spans="1:60" ht="12.75" outlineLevel="1">
      <c r="A157" s="154">
        <v>101</v>
      </c>
      <c r="B157" s="154" t="s">
        <v>352</v>
      </c>
      <c r="C157" s="155" t="s">
        <v>353</v>
      </c>
      <c r="D157" s="156" t="s">
        <v>309</v>
      </c>
      <c r="E157" s="157">
        <v>1</v>
      </c>
      <c r="F157" s="158">
        <v>150</v>
      </c>
      <c r="G157" s="158">
        <f t="shared" si="35"/>
        <v>150</v>
      </c>
      <c r="H157" s="158">
        <v>40.08</v>
      </c>
      <c r="I157" s="158">
        <f t="shared" si="36"/>
        <v>40.08</v>
      </c>
      <c r="J157" s="158">
        <v>72.92</v>
      </c>
      <c r="K157" s="158">
        <f t="shared" si="37"/>
        <v>72.92</v>
      </c>
      <c r="L157" s="158">
        <v>0</v>
      </c>
      <c r="M157" s="158">
        <f t="shared" si="38"/>
        <v>150</v>
      </c>
      <c r="N157" s="159">
        <v>8E-05</v>
      </c>
      <c r="O157" s="159">
        <f t="shared" si="39"/>
        <v>8E-05</v>
      </c>
      <c r="P157" s="159">
        <v>0</v>
      </c>
      <c r="Q157" s="159">
        <f t="shared" si="40"/>
        <v>0</v>
      </c>
      <c r="R157" s="159"/>
      <c r="S157" s="159"/>
      <c r="T157" s="160">
        <v>0.176</v>
      </c>
      <c r="U157" s="159">
        <f t="shared" si="41"/>
        <v>0.18</v>
      </c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 t="s">
        <v>108</v>
      </c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</row>
    <row r="158" spans="1:60" ht="12.75" outlineLevel="1">
      <c r="A158" s="154">
        <v>102</v>
      </c>
      <c r="B158" s="154" t="s">
        <v>354</v>
      </c>
      <c r="C158" s="155" t="s">
        <v>355</v>
      </c>
      <c r="D158" s="156" t="s">
        <v>158</v>
      </c>
      <c r="E158" s="157">
        <v>1</v>
      </c>
      <c r="F158" s="158">
        <v>320</v>
      </c>
      <c r="G158" s="158">
        <f t="shared" si="35"/>
        <v>320</v>
      </c>
      <c r="H158" s="158">
        <v>189.61</v>
      </c>
      <c r="I158" s="158">
        <f t="shared" si="36"/>
        <v>189.61</v>
      </c>
      <c r="J158" s="158">
        <v>34.39</v>
      </c>
      <c r="K158" s="158">
        <f t="shared" si="37"/>
        <v>34.39</v>
      </c>
      <c r="L158" s="158">
        <v>0</v>
      </c>
      <c r="M158" s="158">
        <f t="shared" si="38"/>
        <v>320</v>
      </c>
      <c r="N158" s="159">
        <v>0.00024</v>
      </c>
      <c r="O158" s="159">
        <f t="shared" si="39"/>
        <v>0.00024</v>
      </c>
      <c r="P158" s="159">
        <v>0</v>
      </c>
      <c r="Q158" s="159">
        <f t="shared" si="40"/>
        <v>0</v>
      </c>
      <c r="R158" s="159"/>
      <c r="S158" s="159"/>
      <c r="T158" s="160">
        <v>0.083</v>
      </c>
      <c r="U158" s="159">
        <f t="shared" si="41"/>
        <v>0.08</v>
      </c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 t="s">
        <v>108</v>
      </c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</row>
    <row r="159" spans="1:60" ht="22.5" outlineLevel="1">
      <c r="A159" s="154">
        <v>103</v>
      </c>
      <c r="B159" s="154" t="s">
        <v>356</v>
      </c>
      <c r="C159" s="155" t="s">
        <v>357</v>
      </c>
      <c r="D159" s="156" t="s">
        <v>158</v>
      </c>
      <c r="E159" s="157">
        <v>0</v>
      </c>
      <c r="F159" s="168">
        <v>0</v>
      </c>
      <c r="G159" s="158">
        <f t="shared" si="35"/>
        <v>0</v>
      </c>
      <c r="H159" s="158">
        <v>944.14</v>
      </c>
      <c r="I159" s="158">
        <f t="shared" si="36"/>
        <v>0</v>
      </c>
      <c r="J159" s="158">
        <v>82.86</v>
      </c>
      <c r="K159" s="158">
        <f t="shared" si="37"/>
        <v>0</v>
      </c>
      <c r="L159" s="158">
        <v>0</v>
      </c>
      <c r="M159" s="158">
        <f t="shared" si="38"/>
        <v>0</v>
      </c>
      <c r="N159" s="159">
        <v>0.00037</v>
      </c>
      <c r="O159" s="159">
        <f t="shared" si="39"/>
        <v>0</v>
      </c>
      <c r="P159" s="159">
        <v>0</v>
      </c>
      <c r="Q159" s="159">
        <f t="shared" si="40"/>
        <v>0</v>
      </c>
      <c r="R159" s="159"/>
      <c r="S159" s="159"/>
      <c r="T159" s="160">
        <v>0.2</v>
      </c>
      <c r="U159" s="159">
        <f t="shared" si="41"/>
        <v>0</v>
      </c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 t="s">
        <v>108</v>
      </c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</row>
    <row r="160" spans="1:60" ht="12.75" outlineLevel="1">
      <c r="A160" s="154">
        <v>104</v>
      </c>
      <c r="B160" s="154" t="s">
        <v>358</v>
      </c>
      <c r="C160" s="155" t="s">
        <v>359</v>
      </c>
      <c r="D160" s="156" t="s">
        <v>202</v>
      </c>
      <c r="E160" s="157">
        <v>0.16625</v>
      </c>
      <c r="F160" s="158">
        <v>750</v>
      </c>
      <c r="G160" s="158">
        <f t="shared" si="35"/>
        <v>124.6875</v>
      </c>
      <c r="H160" s="158">
        <v>0</v>
      </c>
      <c r="I160" s="158">
        <f t="shared" si="36"/>
        <v>0</v>
      </c>
      <c r="J160" s="158">
        <v>629</v>
      </c>
      <c r="K160" s="158">
        <f t="shared" si="37"/>
        <v>104.57</v>
      </c>
      <c r="L160" s="158">
        <v>0</v>
      </c>
      <c r="M160" s="158">
        <f t="shared" si="38"/>
        <v>124.6875</v>
      </c>
      <c r="N160" s="159">
        <v>0</v>
      </c>
      <c r="O160" s="159">
        <f t="shared" si="39"/>
        <v>0</v>
      </c>
      <c r="P160" s="159">
        <v>0</v>
      </c>
      <c r="Q160" s="159">
        <f t="shared" si="40"/>
        <v>0</v>
      </c>
      <c r="R160" s="159"/>
      <c r="S160" s="159"/>
      <c r="T160" s="160">
        <v>1.517</v>
      </c>
      <c r="U160" s="159">
        <f t="shared" si="41"/>
        <v>0.25</v>
      </c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 t="s">
        <v>108</v>
      </c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</row>
    <row r="161" spans="1:31" ht="12.75">
      <c r="A161" s="147" t="s">
        <v>103</v>
      </c>
      <c r="B161" s="148" t="s">
        <v>70</v>
      </c>
      <c r="C161" s="149" t="s">
        <v>71</v>
      </c>
      <c r="D161" s="150"/>
      <c r="E161" s="151"/>
      <c r="F161" s="152"/>
      <c r="G161" s="152">
        <f>SUM(G162:G163)</f>
        <v>0</v>
      </c>
      <c r="H161" s="165"/>
      <c r="I161" s="165">
        <f>SUM(I162:I163)</f>
        <v>0</v>
      </c>
      <c r="J161" s="165"/>
      <c r="K161" s="165">
        <f>SUM(K162:K163)</f>
        <v>0</v>
      </c>
      <c r="L161" s="165"/>
      <c r="M161" s="165">
        <f>SUM(M162:M163)</f>
        <v>0</v>
      </c>
      <c r="N161" s="166"/>
      <c r="O161" s="166">
        <f>SUM(O162:O163)</f>
        <v>0</v>
      </c>
      <c r="P161" s="166"/>
      <c r="Q161" s="166">
        <f>SUM(Q162:Q163)</f>
        <v>0</v>
      </c>
      <c r="R161" s="166"/>
      <c r="S161" s="166"/>
      <c r="T161" s="167"/>
      <c r="U161" s="166">
        <f>SUM(U162:U163)</f>
        <v>0</v>
      </c>
      <c r="AE161" t="s">
        <v>104</v>
      </c>
    </row>
    <row r="162" spans="1:60" ht="12.75" outlineLevel="1">
      <c r="A162" s="154">
        <v>105</v>
      </c>
      <c r="B162" s="154" t="s">
        <v>360</v>
      </c>
      <c r="C162" s="155" t="s">
        <v>361</v>
      </c>
      <c r="D162" s="156" t="s">
        <v>309</v>
      </c>
      <c r="E162" s="157">
        <v>0</v>
      </c>
      <c r="F162" s="168">
        <v>0</v>
      </c>
      <c r="G162" s="158">
        <f>E162*F162</f>
        <v>0</v>
      </c>
      <c r="H162" s="158">
        <v>4645.32</v>
      </c>
      <c r="I162" s="158">
        <f>ROUND(E162*H162,2)</f>
        <v>0</v>
      </c>
      <c r="J162" s="158">
        <v>874.68</v>
      </c>
      <c r="K162" s="158">
        <f>ROUND(E162*J162,2)</f>
        <v>0</v>
      </c>
      <c r="L162" s="158">
        <v>0</v>
      </c>
      <c r="M162" s="158">
        <f>G162*(1+L162/100)</f>
        <v>0</v>
      </c>
      <c r="N162" s="159">
        <v>0.018</v>
      </c>
      <c r="O162" s="159">
        <f>ROUND(E162*N162,5)</f>
        <v>0</v>
      </c>
      <c r="P162" s="159">
        <v>0</v>
      </c>
      <c r="Q162" s="159">
        <f>ROUND(E162*P162,5)</f>
        <v>0</v>
      </c>
      <c r="R162" s="159"/>
      <c r="S162" s="159"/>
      <c r="T162" s="160">
        <v>1.9</v>
      </c>
      <c r="U162" s="159">
        <f>ROUND(E162*T162,2)</f>
        <v>0</v>
      </c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 t="s">
        <v>108</v>
      </c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</row>
    <row r="163" spans="1:60" ht="22.5" outlineLevel="1">
      <c r="A163" s="169">
        <v>106</v>
      </c>
      <c r="B163" s="169" t="s">
        <v>362</v>
      </c>
      <c r="C163" s="170" t="s">
        <v>363</v>
      </c>
      <c r="D163" s="171" t="s">
        <v>202</v>
      </c>
      <c r="E163" s="172">
        <v>0</v>
      </c>
      <c r="F163" s="173">
        <v>0</v>
      </c>
      <c r="G163" s="174">
        <f>E163*F163</f>
        <v>0</v>
      </c>
      <c r="H163" s="174">
        <v>0</v>
      </c>
      <c r="I163" s="174">
        <f>ROUND(E163*H163,2)</f>
        <v>0</v>
      </c>
      <c r="J163" s="174">
        <v>691</v>
      </c>
      <c r="K163" s="174">
        <f>ROUND(E163*J163,2)</f>
        <v>0</v>
      </c>
      <c r="L163" s="174">
        <v>0</v>
      </c>
      <c r="M163" s="174">
        <f>G163*(1+L163/100)</f>
        <v>0</v>
      </c>
      <c r="N163" s="175">
        <v>0</v>
      </c>
      <c r="O163" s="175">
        <f>ROUND(E163*N163,5)</f>
        <v>0</v>
      </c>
      <c r="P163" s="175">
        <v>0</v>
      </c>
      <c r="Q163" s="175">
        <f>ROUND(E163*P163,5)</f>
        <v>0</v>
      </c>
      <c r="R163" s="175"/>
      <c r="S163" s="175"/>
      <c r="T163" s="176">
        <v>1.667</v>
      </c>
      <c r="U163" s="175">
        <f>ROUND(E163*T163,2)</f>
        <v>0</v>
      </c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 t="s">
        <v>108</v>
      </c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</row>
    <row r="164" spans="1:30" ht="12.75">
      <c r="A164" s="130"/>
      <c r="B164" s="134"/>
      <c r="C164" s="177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AC164">
        <v>15</v>
      </c>
      <c r="AD164">
        <v>21</v>
      </c>
    </row>
    <row r="165" spans="3:31" ht="12.75">
      <c r="C165" s="178"/>
      <c r="G165" t="s">
        <v>57</v>
      </c>
      <c r="AE165" t="s">
        <v>364</v>
      </c>
    </row>
    <row r="166" ht="12.75">
      <c r="G166" t="s">
        <v>57</v>
      </c>
    </row>
  </sheetData>
  <mergeCells count="4">
    <mergeCell ref="A1:G1"/>
    <mergeCell ref="C2:G2"/>
    <mergeCell ref="C3:G3"/>
    <mergeCell ref="C4:G4"/>
  </mergeCells>
  <printOptions/>
  <pageMargins left="0.590277777777778" right="0.39375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</dc:creator>
  <cp:keywords/>
  <dc:description/>
  <cp:lastModifiedBy>Dušan</cp:lastModifiedBy>
  <cp:lastPrinted>2014-02-28T09:52:57Z</cp:lastPrinted>
  <dcterms:created xsi:type="dcterms:W3CDTF">2009-04-08T07:15:50Z</dcterms:created>
  <dcterms:modified xsi:type="dcterms:W3CDTF">2022-04-04T07:19:09Z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RTS, a.s.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