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Rekapitulace stavby" sheetId="1" r:id="rId1"/>
    <sheet name="1 - Rekonstrukce fasády, ..." sheetId="2" r:id="rId2"/>
    <sheet name="2 - Rekonstrukce oken" sheetId="3" r:id="rId3"/>
    <sheet name="3 - Výtah" sheetId="4" r:id="rId4"/>
    <sheet name="4 - Demontáže a bourací p..." sheetId="5" r:id="rId5"/>
    <sheet name="6 - Výměna vodovodní příp..." sheetId="6" r:id="rId6"/>
    <sheet name="VRN - Vedlejší rozpočtové..." sheetId="7" r:id="rId7"/>
    <sheet name="Pokyny pro vyplnění" sheetId="8" r:id="rId8"/>
  </sheets>
  <definedNames>
    <definedName name="_xlnm._FilterDatabase" localSheetId="1" hidden="1">'1 - Rekonstrukce fasády, ...'!$C$93:$K$355</definedName>
    <definedName name="_xlnm._FilterDatabase" localSheetId="2" hidden="1">'2 - Rekonstrukce oken'!$C$94:$K$370</definedName>
    <definedName name="_xlnm._FilterDatabase" localSheetId="3" hidden="1">'3 - Výtah'!$C$86:$K$123</definedName>
    <definedName name="_xlnm._FilterDatabase" localSheetId="4" hidden="1">'4 - Demontáže a bourací p...'!$C$94:$K$279</definedName>
    <definedName name="_xlnm._FilterDatabase" localSheetId="5" hidden="1">'6 - Výměna vodovodní příp...'!$C$93:$K$239</definedName>
    <definedName name="_xlnm._FilterDatabase" localSheetId="6" hidden="1">'VRN - Vedlejší rozpočtové...'!$C$86:$K$171</definedName>
    <definedName name="_xlnm.Print_Area" localSheetId="1">'1 - Rekonstrukce fasády, ...'!$C$4:$J$41,'1 - Rekonstrukce fasády, ...'!$C$47:$J$73,'1 - Rekonstrukce fasády, ...'!$C$79:$K$355</definedName>
    <definedName name="_xlnm.Print_Area" localSheetId="2">'2 - Rekonstrukce oken'!$C$4:$J$41,'2 - Rekonstrukce oken'!$C$47:$J$74,'2 - Rekonstrukce oken'!$C$80:$K$370</definedName>
    <definedName name="_xlnm.Print_Area" localSheetId="3">'3 - Výtah'!$C$4:$J$41,'3 - Výtah'!$C$47:$J$66,'3 - Výtah'!$C$72:$K$123</definedName>
    <definedName name="_xlnm.Print_Area" localSheetId="4">'4 - Demontáže a bourací p...'!$C$4:$J$41,'4 - Demontáže a bourací p...'!$C$47:$J$74,'4 - Demontáže a bourací p...'!$C$80:$K$279</definedName>
    <definedName name="_xlnm.Print_Area" localSheetId="5">'6 - Výměna vodovodní příp...'!$C$4:$J$41,'6 - Výměna vodovodní příp...'!$C$47:$J$73,'6 - Výměna vodovodní příp...'!$C$79:$K$239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6">'VRN - Vedlejší rozpočtové...'!$C$4:$J$39,'VRN - Vedlejší rozpočtové...'!$C$45:$J$68,'VRN - Vedlejší rozpočtové...'!$C$74:$K$171</definedName>
    <definedName name="_xlnm.Print_Titles" localSheetId="0">'Rekapitulace stavby'!$52:$52</definedName>
    <definedName name="_xlnm.Print_Titles" localSheetId="2">'2 - Rekonstrukce oken'!$94:$94</definedName>
    <definedName name="_xlnm.Print_Titles" localSheetId="3">'3 - Výtah'!$86:$86</definedName>
    <definedName name="_xlnm.Print_Titles" localSheetId="4">'4 - Demontáže a bourací p...'!$94:$94</definedName>
    <definedName name="_xlnm.Print_Titles" localSheetId="5">'6 - Výměna vodovodní příp...'!$93:$93</definedName>
    <definedName name="_xlnm.Print_Titles" localSheetId="6">'VRN - Vedlejší rozpočtové...'!$86:$86</definedName>
  </definedNames>
  <calcPr calcId="152511"/>
  <extLst/>
</workbook>
</file>

<file path=xl/sharedStrings.xml><?xml version="1.0" encoding="utf-8"?>
<sst xmlns="http://schemas.openxmlformats.org/spreadsheetml/2006/main" count="10799" uniqueCount="1509">
  <si>
    <t>Export Komplet</t>
  </si>
  <si>
    <t>VZ</t>
  </si>
  <si>
    <t>2.0</t>
  </si>
  <si>
    <t/>
  </si>
  <si>
    <t>False</t>
  </si>
  <si>
    <t>{ffeff1fc-0af4-4eb9-8f10-0ce4bdac2d13}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</si>
  <si>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</si>
  <si>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</si>
  <si>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</si>
  <si>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</si>
  <si>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</si>
  <si>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</si>
  <si>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</si>
  <si>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</si>
  <si>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</si>
  <si>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202300115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</si>
  <si>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</si>
  <si>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</si>
  <si>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Breda</t>
  </si>
  <si>
    <t>KSO:</t>
  </si>
  <si>
    <t>801 81</t>
  </si>
  <si>
    <t>CC-CZ:</t>
  </si>
  <si>
    <t>12</t>
  </si>
  <si>
    <t>Místo:</t>
  </si>
  <si>
    <t>Nám. Republiky 159/10, Opava</t>
  </si>
  <si>
    <t>Datum:</t>
  </si>
  <si>
    <t>2. 2. 2023</t>
  </si>
  <si>
    <t>Zadavatel:</t>
  </si>
  <si>
    <t>IČ:</t>
  </si>
  <si>
    <t>Statutární město Opava</t>
  </si>
  <si>
    <t>DIČ:</t>
  </si>
  <si>
    <t>Uchazeč:</t>
  </si>
  <si>
    <t>Vyplň údaj</t>
  </si>
  <si>
    <t>Projektant:</t>
  </si>
  <si>
    <t>INFO Home, Opava</t>
  </si>
  <si>
    <t>True</t>
  </si>
  <si>
    <t>Zpracovatel:</t>
  </si>
  <si>
    <t>76445755</t>
  </si>
  <si>
    <t>Ing. Alena Chmelová, Opava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</si>
  <si>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</si>
  <si>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</si>
  <si>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</si>
  <si>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</si>
  <si>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</si>
  <si>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</si>
  <si>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</si>
  <si>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</si>
  <si>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</si>
  <si>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</si>
  <si>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</si>
  <si>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</si>
  <si>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</si>
  <si>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</si>
  <si>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</si>
  <si>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</si>
  <si>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</si>
  <si>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</si>
  <si>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</si>
  <si>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</si>
  <si>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</si>
  <si>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</si>
  <si>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</si>
  <si>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</si>
  <si>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</si>
  <si>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</si>
  <si>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</si>
  <si>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</si>
  <si>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</si>
  <si>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</si>
  <si>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</si>
  <si>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</si>
  <si>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</si>
  <si>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</si>
  <si>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</si>
  <si>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</si>
  <si>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</si>
  <si>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</si>
  <si>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</si>
  <si>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</si>
  <si>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</si>
  <si>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Architektonicko stavební řešení</t>
  </si>
  <si>
    <t>STA</t>
  </si>
  <si>
    <t>1</t>
  </si>
  <si>
    <t>{d99bdacd-cbd1-493a-b27b-dd8f9ce09817}</t>
  </si>
  <si>
    <t>2</t>
  </si>
  <si>
    <t>/</t>
  </si>
  <si>
    <t>Rekonstrukce fasády, lešení</t>
  </si>
  <si>
    <t>Soupis</t>
  </si>
  <si>
    <t>{8613f361-f5af-4b18-866f-bbe077165a3f}</t>
  </si>
  <si>
    <t>Rekonstrukce oken</t>
  </si>
  <si>
    <t>{6c9ae1ef-a4f7-4f88-b740-aff2738f70f2}</t>
  </si>
  <si>
    <t>3</t>
  </si>
  <si>
    <t>Výtah</t>
  </si>
  <si>
    <t>{1ec2fa85-3193-44ed-8a5a-30f3f3538304}</t>
  </si>
  <si>
    <t>4</t>
  </si>
  <si>
    <t>Demontáže a bourací práce</t>
  </si>
  <si>
    <t>{e89bce7c-e1c5-4e8b-9014-181ae437de7a}</t>
  </si>
  <si>
    <t>6</t>
  </si>
  <si>
    <t>Výměna vodovodní přípojky</t>
  </si>
  <si>
    <t>{ae2b6df3-6d08-436f-ad1e-be55388c7cff}</t>
  </si>
  <si>
    <t>VRN</t>
  </si>
  <si>
    <t>Vedlejší rozpočtové náklady</t>
  </si>
  <si>
    <t>VON</t>
  </si>
  <si>
    <t>{a1b83099-f970-43e8-9d5c-5432b6ac0db1}</t>
  </si>
  <si>
    <t>KRYCÍ LIST SOUPISU PRACÍ</t>
  </si>
  <si>
    <t>Objekt:</t>
  </si>
  <si>
    <t>D.1.1 - Architektonicko stavební řešení</t>
  </si>
  <si>
    <t>Soupis:</t>
  </si>
  <si>
    <t>1 - Rekonstrukce fasády, lešení</t>
  </si>
  <si>
    <t>CZ-CPV:</t>
  </si>
  <si>
    <t>45262521-9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</si>
  <si>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</si>
  <si>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</si>
  <si>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</si>
  <si>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</si>
  <si>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</si>
  <si>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</si>
  <si>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62.1 - Úprava povrchů vnějších - repase fasády z umělého kamene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</si>
  <si>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</si>
  <si>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</si>
  <si>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</si>
  <si>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</si>
  <si>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</si>
  <si>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</si>
  <si>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</si>
  <si>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</si>
  <si>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</si>
  <si>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</si>
  <si>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</si>
  <si>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</si>
  <si>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</si>
  <si>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</si>
  <si>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</si>
  <si>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</si>
  <si>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</si>
  <si>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</si>
  <si>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</si>
  <si>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</si>
  <si>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</si>
  <si>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</si>
  <si>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Úpravy povrchů, podlahy a osazování výplní</t>
  </si>
  <si>
    <t>K</t>
  </si>
  <si>
    <t>629991001</t>
  </si>
  <si>
    <t>Zakrytí vnějších ploch před znečištěním včetně pozdějšího odkrytí ploch podélných rovných (např. chodníků) fólií položenou volně</t>
  </si>
  <si>
    <t>m2</t>
  </si>
  <si>
    <t>CS ÚRS 2023 01</t>
  </si>
  <si>
    <t>1952202858</t>
  </si>
  <si>
    <t>Online PSC</t>
  </si>
  <si>
    <t>https://podminky.urs.cz/item/CS_URS_2023_01/629991001</t>
  </si>
  <si>
    <t>VV</t>
  </si>
  <si>
    <t>dle TZ a PD</t>
  </si>
  <si>
    <t>110,000</t>
  </si>
  <si>
    <t>629991011</t>
  </si>
  <si>
    <t>Zakrytí vnějších ploch před znečištěním včetně pozdějšího odkrytí výplní otvorů a svislých ploch fólií přilepenou lepící páskou</t>
  </si>
  <si>
    <t>1326202603</t>
  </si>
  <si>
    <t>https://podminky.urs.cz/item/CS_URS_2023_01/629991011</t>
  </si>
  <si>
    <t>523,000</t>
  </si>
  <si>
    <t>62.1</t>
  </si>
  <si>
    <t>Úprava povrchů vnějších - repase fasády z umělého kamene</t>
  </si>
  <si>
    <t>62.1-001R</t>
  </si>
  <si>
    <t>Čištění fasády - stupeň 1</t>
  </si>
  <si>
    <t>872798446</t>
  </si>
  <si>
    <t>P</t>
  </si>
  <si>
    <t>Poznámka k položce:
Oplach omítky horkou parou pomocí horkoparního čistícího stroje s regulovaným tlakem s přídavkem neutrálního detergentu</t>
  </si>
  <si>
    <t>dle TZ a PD, v.č. D.1.1-b1, b2,  restaurátorský záměr, TZ str. 13-15</t>
  </si>
  <si>
    <t>kompletní realizace vč. přesunů hmot</t>
  </si>
  <si>
    <t>510,000</t>
  </si>
  <si>
    <t>62.1-002R</t>
  </si>
  <si>
    <t>Čištění fasády - stupeň 2</t>
  </si>
  <si>
    <t>1991226254</t>
  </si>
  <si>
    <t>Poznámka k položce:
Oplach omítky horkou parou pomocí horkoparního čistícího stroje s regulovaným tlakem s přídavkem neutrálního detergentu, následně zábal plochy 15% roztokem hydrogenuhličitanu amonného v buničině na dobu 24 hodin, odstranění zábalu dřevěnou špachtlí, opětovný oplach omítky horkou parou pomocí horkoparního čistícího stroje s regulovaným tlakem</t>
  </si>
  <si>
    <t>650,000</t>
  </si>
  <si>
    <t>5</t>
  </si>
  <si>
    <t>62.1-003R</t>
  </si>
  <si>
    <t>Opravy prasklin</t>
  </si>
  <si>
    <t>m</t>
  </si>
  <si>
    <t>-985820721</t>
  </si>
  <si>
    <t>Poznámka k položce:
Injektáže dutin a prasklin, vč. zapravení a retuše</t>
  </si>
  <si>
    <t>350,000</t>
  </si>
  <si>
    <t>62.1-004R</t>
  </si>
  <si>
    <t>Opravy teraca</t>
  </si>
  <si>
    <t>-816061048</t>
  </si>
  <si>
    <t>Poznámka k položce:
Vytlučení starého tmelu, příprava lůžka pro nové teraco, penetrace, zhotovení nového teraca, povrchové úpravy</t>
  </si>
  <si>
    <t>26,000</t>
  </si>
  <si>
    <t>7</t>
  </si>
  <si>
    <t>62.1-005R</t>
  </si>
  <si>
    <t>Napuštění teracových omítek pro prodloužení životnosti</t>
  </si>
  <si>
    <t>1350088551</t>
  </si>
  <si>
    <t>Poznámka k položce:
Napuštění omítek organokřemičitanovým zpevňovacím prostředkem pro prodloužení životnosti fasády - organokřemičitan na bázi esteru kys. křemičité, modulární elastifikovaný prostředek s 10% vyloučením křemičitého gelu</t>
  </si>
  <si>
    <t>1330,000</t>
  </si>
  <si>
    <t>9</t>
  </si>
  <si>
    <t>Ostatní konstrukce a práce, bourání</t>
  </si>
  <si>
    <t>8</t>
  </si>
  <si>
    <t>941211112</t>
  </si>
  <si>
    <t>Montáž lešení řadového rámového lehkého pracovního s podlahami s provozním zatížením tř. 3 do 200 kg/m2 šířky tř. SW06 od 0,6 do 0,9 m, výšky přes 10 do 25 m</t>
  </si>
  <si>
    <t>-1472857403</t>
  </si>
  <si>
    <t>https://podminky.urs.cz/item/CS_URS_2023_01/941211112</t>
  </si>
  <si>
    <t>(54,000+26,000+1,500*2)*23,300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</si>
  <si>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</si>
  <si>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</si>
  <si>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824991671</t>
  </si>
  <si>
    <t>https://podminky.urs.cz/item/CS_URS_2023_01/941211211</t>
  </si>
  <si>
    <t>"předpoklad 12 měsíců"  365*1933,900</t>
  </si>
  <si>
    <t>10</t>
  </si>
  <si>
    <t>941211322</t>
  </si>
  <si>
    <t>Odborná prohlídka lešení řadového rámového lehkého pracovního s podlahami s provozním zatížením tř. 3 do 200 kg/m2 šířky tř. SW06 od 0,6 do 0,9 m výšky do 25 m, celkové plochy přes 500 do 2 000 m2 zakrytého sítí</t>
  </si>
  <si>
    <t>kus</t>
  </si>
  <si>
    <t>-1366059538</t>
  </si>
  <si>
    <t>https://podminky.urs.cz/item/CS_URS_2023_01/941211322</t>
  </si>
  <si>
    <t>11</t>
  </si>
  <si>
    <t>941211812</t>
  </si>
  <si>
    <t>Demontáž lešení řadového rámového lehkého pracovního s provozním zatížením tř. 3 do 200 kg/m2 šířky tř. SW06 od 0,6 do 0,9 m, výšky přes 10 do 25 m</t>
  </si>
  <si>
    <t>914022070</t>
  </si>
  <si>
    <t>https://podminky.urs.cz/item/CS_URS_2023_01/941211812</t>
  </si>
  <si>
    <t>941221111</t>
  </si>
  <si>
    <t>Montáž lešení řadového rámového těžkého pracovního s podlahami s provozním zatížením tř. 4 do 300 kg/m2 šířky tř. SW09 od 0,9 do 1,2 m, výšky do 10 m</t>
  </si>
  <si>
    <t>1801937613</t>
  </si>
  <si>
    <t>https://podminky.urs.cz/item/CS_URS_2023_01/941221111</t>
  </si>
  <si>
    <t>podchozí ochranné lešení pro chodce - nám. Republiky - majetek SMO</t>
  </si>
  <si>
    <t>"montáž před realizací stavby"  55,000*2,500</t>
  </si>
  <si>
    <t>13</t>
  </si>
  <si>
    <t>941221811</t>
  </si>
  <si>
    <t>Demontáž lešení řadového rámového těžkého pracovního s provozním zatížením tř. 4 do 300 kg/m2 šířky tř. SW09 od 0,9 do 1,2 m, výšky do 10 m</t>
  </si>
  <si>
    <t>-1581282176</t>
  </si>
  <si>
    <t>https://podminky.urs.cz/item/CS_URS_2023_01/941221811</t>
  </si>
  <si>
    <t>"demontáž před realizací stavby - pro stavbu fasádního lešení"  55,000*2,500</t>
  </si>
  <si>
    <t>"demontáž po realizaci stavby"  55,000*2,500</t>
  </si>
  <si>
    <t>Součet</t>
  </si>
  <si>
    <t>14</t>
  </si>
  <si>
    <t>942311112</t>
  </si>
  <si>
    <t>Montáž konzol šířky od 0,3 do 0,5 m u dílcového pracovního lešení výšky přes 10 do 25 m</t>
  </si>
  <si>
    <t>1451252290</t>
  </si>
  <si>
    <t>https://podminky.urs.cz/item/CS_URS_2023_01/942311112</t>
  </si>
  <si>
    <t>v místě pilastrů</t>
  </si>
  <si>
    <t>"nám. Republiky"  20*1,100*9</t>
  </si>
  <si>
    <t>"ul. Pivovarská"  11*1,100*9</t>
  </si>
  <si>
    <t>Mezisoučet</t>
  </si>
  <si>
    <t>konzola nad sousedními objekty pro uchycení plachty, viz TZ str. 5</t>
  </si>
  <si>
    <t>5,000*2</t>
  </si>
  <si>
    <t>316,900*0,350</t>
  </si>
  <si>
    <t>942311211</t>
  </si>
  <si>
    <t>Montáž konzol šířky od 0,3 do 0,5 m Příplatek za první a každý další den použití lešení k ceně -1111 nebo -1112</t>
  </si>
  <si>
    <t>-1496312834</t>
  </si>
  <si>
    <t>https://podminky.urs.cz/item/CS_URS_2023_01/942311211</t>
  </si>
  <si>
    <t>"předpoklad 12 měsíců"  365*110,915</t>
  </si>
  <si>
    <t>16</t>
  </si>
  <si>
    <t>942311812</t>
  </si>
  <si>
    <t>Demontáž konzol šířky od 0,3 do 0,5 m u dílcového pracovního lešení výšky přes 10 do 25 m</t>
  </si>
  <si>
    <t>-198346304</t>
  </si>
  <si>
    <t>https://podminky.urs.cz/item/CS_URS_2023_01/942311812</t>
  </si>
  <si>
    <t>17</t>
  </si>
  <si>
    <t>942321112</t>
  </si>
  <si>
    <t>Montáž konzol šířky přes 0,5 do 1,1 m u dílcového pracovního lešení výšky přes 10 do 25 m</t>
  </si>
  <si>
    <t>-758817318</t>
  </si>
  <si>
    <t>https://podminky.urs.cz/item/CS_URS_2023_01/942321112</t>
  </si>
  <si>
    <t>mezi pilastry</t>
  </si>
  <si>
    <t>"nám. Republiky"  19*1,600*9</t>
  </si>
  <si>
    <t>"ul. Pivovarská"  6*1,600*9+4*0,800*9</t>
  </si>
  <si>
    <t>koruna fasády</t>
  </si>
  <si>
    <t>57,000+30,000+3,000*2</t>
  </si>
  <si>
    <t>481,800*0,700</t>
  </si>
  <si>
    <t>18</t>
  </si>
  <si>
    <t>942321211</t>
  </si>
  <si>
    <t>Montáž konzol šířky přes 0,5 do 1,1 m Příplatek za první a každý další den použití lešení k ceně -1111 nebo -1112</t>
  </si>
  <si>
    <t>-496215958</t>
  </si>
  <si>
    <t>https://podminky.urs.cz/item/CS_URS_2023_01/942321211</t>
  </si>
  <si>
    <t>"předpoklad 12 měsíců"  365*337,260</t>
  </si>
  <si>
    <t>19</t>
  </si>
  <si>
    <t>942321812</t>
  </si>
  <si>
    <t>Demontáž konzol šířky přes 0,5 do 1,1 m u dílcového pracovního lešení výšky přes 10 do 25 m</t>
  </si>
  <si>
    <t>1033192949</t>
  </si>
  <si>
    <t>https://podminky.urs.cz/item/CS_URS_2023_01/942321812</t>
  </si>
  <si>
    <t>20</t>
  </si>
  <si>
    <t>942322111</t>
  </si>
  <si>
    <t>Montáž konzol pro založení lešení osazených na stěně lehkých s jednou úrovní pracovní podlahy šířky tř. SW06 přes 0,6 do 0,9 m s možností přitížení lešením výšky do 10 m</t>
  </si>
  <si>
    <t>221427289</t>
  </si>
  <si>
    <t>https://podminky.urs.cz/item/CS_URS_2023_01/942322111</t>
  </si>
  <si>
    <t>nad sousedními objekty</t>
  </si>
  <si>
    <t>3,000*2</t>
  </si>
  <si>
    <t>942322211</t>
  </si>
  <si>
    <t>Montáž konzol pro založení lešení Příplatek za první a každý další den použití lešení k ceně -2111</t>
  </si>
  <si>
    <t>-315180176</t>
  </si>
  <si>
    <t>https://podminky.urs.cz/item/CS_URS_2023_01/942322211</t>
  </si>
  <si>
    <t>"předpoklad 12 měsíců"  365*6,000</t>
  </si>
  <si>
    <t>22</t>
  </si>
  <si>
    <t>942322811</t>
  </si>
  <si>
    <t>Demontáž konzol pro založení lešení osazených na stěně lehkých s jednou úrovní pracovní podlahy šířky tř. SW06 přes 0,6 do 0,9 m s možností přitížení lešením výšky do 10 m</t>
  </si>
  <si>
    <t>1342739667</t>
  </si>
  <si>
    <t>https://podminky.urs.cz/item/CS_URS_2023_01/942322811</t>
  </si>
  <si>
    <t>23</t>
  </si>
  <si>
    <t>944121111</t>
  </si>
  <si>
    <t>Montáž ochranného zábradlí dílcového na vnějších volných stranách objektů odkloněného od svislice do 15°</t>
  </si>
  <si>
    <t>-553289297</t>
  </si>
  <si>
    <t>https://podminky.urs.cz/item/CS_URS_2023_01/944121111</t>
  </si>
  <si>
    <t>na konzole v koruně fasády</t>
  </si>
  <si>
    <t>57,000+30,000+5,000*2</t>
  </si>
  <si>
    <t>24</t>
  </si>
  <si>
    <t>944121211</t>
  </si>
  <si>
    <t>Montáž ochranného zábradlí dílcového Příplatek za první a každý další den použití zábradlí k ceně -1111</t>
  </si>
  <si>
    <t>-1558557756</t>
  </si>
  <si>
    <t>https://podminky.urs.cz/item/CS_URS_2023_01/944121211</t>
  </si>
  <si>
    <t>"předpoklad 12 měsíců"  365*97,000</t>
  </si>
  <si>
    <t>25</t>
  </si>
  <si>
    <t>944121811</t>
  </si>
  <si>
    <t>Demontáž ochranného zábradlí dílcového na vnějších volných stranách objektů odkloněného od svislice do 15°</t>
  </si>
  <si>
    <t>1457746733</t>
  </si>
  <si>
    <t>https://podminky.urs.cz/item/CS_URS_2023_01/944121811</t>
  </si>
  <si>
    <t>26</t>
  </si>
  <si>
    <t>944511111</t>
  </si>
  <si>
    <t>Montáž ochranné sítě zavěšené na konstrukci lešení z textilie z umělých vláken</t>
  </si>
  <si>
    <t>-2010031</t>
  </si>
  <si>
    <t>https://podminky.urs.cz/item/CS_URS_2023_01/944511111</t>
  </si>
  <si>
    <t>fasádní a zavěšené lešení</t>
  </si>
  <si>
    <t>(30,000+56,000+1,00*2)*25,000</t>
  </si>
  <si>
    <t>6,500*(8,000+10,000)</t>
  </si>
  <si>
    <t>"montáž před realizací stavby"  55,000*6,000</t>
  </si>
  <si>
    <t>27</t>
  </si>
  <si>
    <t>944511211</t>
  </si>
  <si>
    <t>Montáž ochranné sítě Příplatek za první a každý další den použití sítě k ceně -1111</t>
  </si>
  <si>
    <t>1391899698</t>
  </si>
  <si>
    <t>https://podminky.urs.cz/item/CS_URS_2023_01/944511211</t>
  </si>
  <si>
    <t>"předpoklad 12 měsíců"  365*2317,000</t>
  </si>
  <si>
    <t>28</t>
  </si>
  <si>
    <t>944511811</t>
  </si>
  <si>
    <t>Demontáž ochranné sítě zavěšené na konstrukci lešení z textilie z umělých vláken</t>
  </si>
  <si>
    <t>-1213734026</t>
  </si>
  <si>
    <t>https://podminky.urs.cz/item/CS_URS_2023_01/944511811</t>
  </si>
  <si>
    <t>"demontáž před realizací stavby - pro stavbu fasádního lešení"  55,000*6,000</t>
  </si>
  <si>
    <t>"demontáž po realizaci stavby"  55,000*6,000</t>
  </si>
  <si>
    <t>29</t>
  </si>
  <si>
    <t>944711114</t>
  </si>
  <si>
    <t>Montáž záchytné stříšky zřizované současně s lehkým nebo těžkým lešením, šířky přes 2,5 m</t>
  </si>
  <si>
    <t>2073129022</t>
  </si>
  <si>
    <t>https://podminky.urs.cz/item/CS_URS_2023_01/944711114</t>
  </si>
  <si>
    <t>podchozí ochranné lešení pro chodce - nám. Republiky</t>
  </si>
  <si>
    <t>55,000</t>
  </si>
  <si>
    <t>30</t>
  </si>
  <si>
    <t>944711214</t>
  </si>
  <si>
    <t>Montáž záchytné stříšky Příplatek za první a každý další den použití záchytné stříšky k ceně -1114</t>
  </si>
  <si>
    <t>756678523</t>
  </si>
  <si>
    <t>https://podminky.urs.cz/item/CS_URS_2023_01/944711214</t>
  </si>
  <si>
    <t>"předpoklad 12 měsíců"  365*55,000</t>
  </si>
  <si>
    <t>31</t>
  </si>
  <si>
    <t>944711814</t>
  </si>
  <si>
    <t>Demontáž záchytné stříšky zřizované současně s lehkým nebo těžkým lešením, šířky přes 2,5 m</t>
  </si>
  <si>
    <t>299845606</t>
  </si>
  <si>
    <t>https://podminky.urs.cz/item/CS_URS_2023_01/944711814</t>
  </si>
  <si>
    <t>32</t>
  </si>
  <si>
    <t>946321133</t>
  </si>
  <si>
    <t>Montáž zavěšeného řadového dílcového lešení šíře do 1,1 m s provozním zatížením tř. 3 přes 150 do 200 kg/m2, umístěného ve výšce přes 20 do 30 m</t>
  </si>
  <si>
    <t>674184687</t>
  </si>
  <si>
    <t>https://podminky.urs.cz/item/CS_URS_2023_01/946321133</t>
  </si>
  <si>
    <t>3,000*(2,000+8,000)</t>
  </si>
  <si>
    <t>33</t>
  </si>
  <si>
    <t>946321233</t>
  </si>
  <si>
    <t>Montáž zavěšeného řadového dílcového lešení šíře do 1,1 m Příplatek za první a každý další den použití lešení k ceně -1133</t>
  </si>
  <si>
    <t>1860980691</t>
  </si>
  <si>
    <t>https://podminky.urs.cz/item/CS_URS_2023_01/946321233</t>
  </si>
  <si>
    <t>"předpoklad 12 měsíců"  365*30,000</t>
  </si>
  <si>
    <t>34</t>
  </si>
  <si>
    <t>946321352</t>
  </si>
  <si>
    <t>Odborná prohlídka lešení zavěšeného řadového dílcového šíře do 1,1 m s podlahami umístěného ve výšce do 30 m s provozním zatížením tř. 3 přes 150 do 200 kg/m2, celkové délky do 30 m zakrytého sítí</t>
  </si>
  <si>
    <t>-2122040829</t>
  </si>
  <si>
    <t>https://podminky.urs.cz/item/CS_URS_2023_01/946321352</t>
  </si>
  <si>
    <t>35</t>
  </si>
  <si>
    <t>946321833</t>
  </si>
  <si>
    <t>Demontáž zavěšeného řadového dílcového lešení šíře do 1,1 m s provozním zatížením tř. 3 přes 150 do 200 kg/m2, umístěného ve výšce přes 20 do 30 m</t>
  </si>
  <si>
    <t>1872096505</t>
  </si>
  <si>
    <t>https://podminky.urs.cz/item/CS_URS_2023_01/946321833</t>
  </si>
  <si>
    <t>36</t>
  </si>
  <si>
    <t>949221112</t>
  </si>
  <si>
    <t>Montáž lešeňové podlahy pro dílcová lešení s příčníky nebo podélníky, ve výšce přes 10 do 25 m</t>
  </si>
  <si>
    <t>-860737104</t>
  </si>
  <si>
    <t>https://podminky.urs.cz/item/CS_URS_2023_01/949221112</t>
  </si>
  <si>
    <t>podlahy na konzolách</t>
  </si>
  <si>
    <t>110,915+337,260</t>
  </si>
  <si>
    <t>37</t>
  </si>
  <si>
    <t>949221211</t>
  </si>
  <si>
    <t>Montáž lešeňové podlahy pro dílcová lešení Příplatek za první a každý další den použití lešení k ceně -1111, -1112 nebo -1131</t>
  </si>
  <si>
    <t>-1134884404</t>
  </si>
  <si>
    <t>https://podminky.urs.cz/item/CS_URS_2023_01/949221211</t>
  </si>
  <si>
    <t>"předpoklad 12 měsíců"  365*448,175</t>
  </si>
  <si>
    <t>38</t>
  </si>
  <si>
    <t>949221812</t>
  </si>
  <si>
    <t>Demontáž lešeňové podlahy pro dílcová lešení s příčníky nebo podélníky, ve výšce přes 10 do 25 m</t>
  </si>
  <si>
    <t>1566746063</t>
  </si>
  <si>
    <t>https://podminky.urs.cz/item/CS_URS_2023_01/949221812</t>
  </si>
  <si>
    <t>39</t>
  </si>
  <si>
    <t>975111341</t>
  </si>
  <si>
    <t>Plošné podchycení konstrukcí systémovými prvky stojkami včetně nosníků výšky do 4 m, zatížení přes 11 do 15 kPa zřízení</t>
  </si>
  <si>
    <t>-238264736</t>
  </si>
  <si>
    <t>https://podminky.urs.cz/item/CS_URS_2023_01/975111341</t>
  </si>
  <si>
    <t>podstojkování stropů v 1.PP, viz TZ str. 4</t>
  </si>
  <si>
    <t>"ul. Pivovarská"  20,000</t>
  </si>
  <si>
    <t>40</t>
  </si>
  <si>
    <t>975111342</t>
  </si>
  <si>
    <t>Plošné podchycení konstrukcí systémovými prvky stojkami včetně nosníků výšky do 4 m, zatížení přes 11 do 15 kPa příplatek za první a každý další den použití</t>
  </si>
  <si>
    <t>-2128375148</t>
  </si>
  <si>
    <t>https://podminky.urs.cz/item/CS_URS_2023_01/975111342</t>
  </si>
  <si>
    <t>"předpoklad 12 měsíců"  365*20,000</t>
  </si>
  <si>
    <t>41</t>
  </si>
  <si>
    <t>975111343</t>
  </si>
  <si>
    <t>Plošné podchycení konstrukcí systémovými prvky stojkami včetně nosníků výšky do 4 m, zatížení přes 11 do 15 kPa odstranění</t>
  </si>
  <si>
    <t>1945291131</t>
  </si>
  <si>
    <t>https://podminky.urs.cz/item/CS_URS_2023_01/975111343</t>
  </si>
  <si>
    <t>42</t>
  </si>
  <si>
    <t>993111111</t>
  </si>
  <si>
    <t>Dovoz a odvoz lešení včetně naložení a složení řadového, na vzdálenost do 10 km</t>
  </si>
  <si>
    <t>-563994086</t>
  </si>
  <si>
    <t>https://podminky.urs.cz/item/CS_URS_2023_01/993111111</t>
  </si>
  <si>
    <t>"odvoz do depozitního skladu SMO"  55,000*2,500</t>
  </si>
  <si>
    <t>"fasádní lešení z ulice Pivovarská a nám. Republiky"  1933,900</t>
  </si>
  <si>
    <t>"zavěšené lešení nad sousedními objekty"  30,000</t>
  </si>
  <si>
    <t>"konzoly + podlahy"  444,675</t>
  </si>
  <si>
    <t>43</t>
  </si>
  <si>
    <t>993211111</t>
  </si>
  <si>
    <t>Dovoz a odvoz systémových prvků pro podchycování konstrukcí včetně naložení a složení stojek včetně nosníků, na vzdálenost do 10 km</t>
  </si>
  <si>
    <t>-2026258124</t>
  </si>
  <si>
    <t>https://podminky.urs.cz/item/CS_URS_2023_01/993211111</t>
  </si>
  <si>
    <t>435,000</t>
  </si>
  <si>
    <t>44</t>
  </si>
  <si>
    <t>949-001R</t>
  </si>
  <si>
    <t>Opatření k zabránění znečištění sousedních budov</t>
  </si>
  <si>
    <t>kpl</t>
  </si>
  <si>
    <t>1398987198</t>
  </si>
  <si>
    <t xml:space="preserve">Poznámka k položce:
Ochrana sousedních budov oddělením plachtou - podrobně viz TZ str. 5. Kotvení k fasádě pomocí desek a na lešení. Vč odvedení odstřikující vody mimo prostor lešení a fasády do kanalizace. </t>
  </si>
  <si>
    <t>45</t>
  </si>
  <si>
    <t>949-002R</t>
  </si>
  <si>
    <t>Ochrana lan trolejového vedení</t>
  </si>
  <si>
    <t>1254949254</t>
  </si>
  <si>
    <t>Poznámka k položce:
Viz TZ str. 5
K fasádě objektu je kotveno 6ks ocelových lan trolejového vedení, v místě průchozího profilu lešení budou lana vedení izolována a vyznačeny barevnou páskou. Lešení musí být postaveno tak aby nedošlo ke kolizi s lany lešením.</t>
  </si>
  <si>
    <t>46</t>
  </si>
  <si>
    <t>949-003R</t>
  </si>
  <si>
    <t>Dodávka, montáž a demontáž roznášecích prahů pod lešení</t>
  </si>
  <si>
    <t>-1495831620</t>
  </si>
  <si>
    <t>Nad 1.PP, celá ul. Pivovarská a část nám. republiky , viz TZ str. 4</t>
  </si>
  <si>
    <t>"délka 60 bm, 2x podélně s obvodovým zdivem = 120 bm, trámy 260/80 mm"  1</t>
  </si>
  <si>
    <t>997</t>
  </si>
  <si>
    <t>Přesun sutě</t>
  </si>
  <si>
    <t>47</t>
  </si>
  <si>
    <t>997013111</t>
  </si>
  <si>
    <t>Vnitrostaveništní doprava suti a vybouraných hmot vodorovně do 50 m svisle s použitím mechanizace pro budovy a haly výšky do 6 m</t>
  </si>
  <si>
    <t>t</t>
  </si>
  <si>
    <t>858814198</t>
  </si>
  <si>
    <t>https://podminky.urs.cz/item/CS_URS_2023_01/997013111</t>
  </si>
  <si>
    <t>48</t>
  </si>
  <si>
    <t>997013501</t>
  </si>
  <si>
    <t>Odvoz suti a vybouraných hmot na skládku nebo meziskládku se složením, na vzdálenost do 1 km</t>
  </si>
  <si>
    <t>-1322340162</t>
  </si>
  <si>
    <t>https://podminky.urs.cz/item/CS_URS_2023_01/997013501</t>
  </si>
  <si>
    <t>pozn: železo a další kovový odpad budou odvezeny na skládku kovových odpadů Kovošrot Ritschny</t>
  </si>
  <si>
    <t>Vážní lístky a avízo budou vystaveny na Statutární město Opava</t>
  </si>
  <si>
    <t>10,878</t>
  </si>
  <si>
    <t>49</t>
  </si>
  <si>
    <t>997013509</t>
  </si>
  <si>
    <t>Odvoz suti a vybouraných hmot na skládku nebo meziskládku se složením, na vzdálenost Příplatek k ceně za každý další i započatý 1 km přes 1 km</t>
  </si>
  <si>
    <t>-697647368</t>
  </si>
  <si>
    <t>https://podminky.urs.cz/item/CS_URS_2023_01/997013509</t>
  </si>
  <si>
    <t>10,878*14 'Přepočtené koeficientem množství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</si>
  <si>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</si>
  <si>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</si>
  <si>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</si>
  <si>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426047699</t>
  </si>
  <si>
    <t>https://podminky.urs.cz/item/CS_URS_2023_01/997013631</t>
  </si>
  <si>
    <t>998</t>
  </si>
  <si>
    <t>Přesun hmot</t>
  </si>
  <si>
    <t>51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</si>
  <si>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</si>
  <si>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</si>
  <si>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1300680176</t>
  </si>
  <si>
    <t>https://podminky.urs.cz/item/CS_URS_2023_01/998017004</t>
  </si>
  <si>
    <t>PSV</t>
  </si>
  <si>
    <t>Práce a dodávky PSV</t>
  </si>
  <si>
    <t>741</t>
  </si>
  <si>
    <t>Elektroinstalace - silnoproud</t>
  </si>
  <si>
    <t>52</t>
  </si>
  <si>
    <t>741112803</t>
  </si>
  <si>
    <t>Demotáž elektroinstalačních lišt a kanálů nástěnných uložených pevně protahovacích</t>
  </si>
  <si>
    <t>-1926897265</t>
  </si>
  <si>
    <t>https://podminky.urs.cz/item/CS_URS_2023_01/741112803</t>
  </si>
  <si>
    <t>dle TZ a PD, TZ str. 17</t>
  </si>
  <si>
    <t>"stáv. venkovní osvětlení - zaklapávací plastové lišty"  660,000</t>
  </si>
  <si>
    <t>53</t>
  </si>
  <si>
    <t>741120821</t>
  </si>
  <si>
    <t>Demontáž vodičů izolovaných měděných uložených v trubkách nebo lištách plných a laněných s PVC pláštěm, bezhalogenových, ohniodolných průřezu žíly 0,15 až 70 mm2</t>
  </si>
  <si>
    <t>-993267818</t>
  </si>
  <si>
    <t>https://podminky.urs.cz/item/CS_URS_2023_01/741120821</t>
  </si>
  <si>
    <t>"stáv. venkovní osvětlení - CYKY 3x2,5"  2500,000</t>
  </si>
  <si>
    <t>54</t>
  </si>
  <si>
    <t>74133383R</t>
  </si>
  <si>
    <t>Demontáž objímky do suti, demontáž žárovky k uskladnění</t>
  </si>
  <si>
    <t>927576397</t>
  </si>
  <si>
    <t>"stáv. venkovní osvětlení , uskladnění žárovek v objektu stavby "  1475</t>
  </si>
  <si>
    <t>62</t>
  </si>
  <si>
    <t>998741104</t>
  </si>
  <si>
    <t>Přesun hmot pro silnoproud stanovený z hmotnosti přesunovaného materiálu vodorovná dopravní vzdálenost do 50 m v objektech výšky přes 24 do 36 m</t>
  </si>
  <si>
    <t>-1957078859</t>
  </si>
  <si>
    <t>https://podminky.urs.cz/item/CS_URS_2023_01/998741104</t>
  </si>
  <si>
    <t>764</t>
  </si>
  <si>
    <t>Konstrukce klempířské</t>
  </si>
  <si>
    <t>55</t>
  </si>
  <si>
    <t>764002841</t>
  </si>
  <si>
    <t>Demontáž klempířských konstrukcí oplechování horních ploch zdí a nadezdívek do suti</t>
  </si>
  <si>
    <t>-106982250</t>
  </si>
  <si>
    <t>https://podminky.urs.cz/item/CS_URS_2023_01/764002841</t>
  </si>
  <si>
    <t>dle TZ a PD, v.č. D.1.1-b13</t>
  </si>
  <si>
    <t>91,000+35,000</t>
  </si>
  <si>
    <t>56</t>
  </si>
  <si>
    <t>764002861</t>
  </si>
  <si>
    <t>Demontáž klempířských konstrukcí oplechování říms do suti</t>
  </si>
  <si>
    <t>1440092740</t>
  </si>
  <si>
    <t>https://podminky.urs.cz/item/CS_URS_2023_01/764002861</t>
  </si>
  <si>
    <t>dle TZ a PD,  v.č. D.1.1-b13</t>
  </si>
  <si>
    <t>86,000</t>
  </si>
  <si>
    <t>57</t>
  </si>
  <si>
    <t>764214405</t>
  </si>
  <si>
    <t>Oplechování horních ploch zdí a nadezdívek (atik) z pozinkovaného plechu mechanicky kotvené rš 400 mm</t>
  </si>
  <si>
    <t>1546318392</t>
  </si>
  <si>
    <t>https://podminky.urs.cz/item/CS_URS_2023_01/764214405</t>
  </si>
  <si>
    <t>"r.š. 380 mm"  91,000</t>
  </si>
  <si>
    <t>58</t>
  </si>
  <si>
    <t>764214407</t>
  </si>
  <si>
    <t>Oplechování horních ploch zdí a nadezdívek (atik) z pozinkovaného plechu mechanicky kotvené rš 670 mm</t>
  </si>
  <si>
    <t>576934333</t>
  </si>
  <si>
    <t>https://podminky.urs.cz/item/CS_URS_2023_01/764214407</t>
  </si>
  <si>
    <t>"r.š. 580 mm"  35,000</t>
  </si>
  <si>
    <t>59</t>
  </si>
  <si>
    <t>764218411</t>
  </si>
  <si>
    <t>Oplechování říms a ozdobných prvků z pozinkovaného plechu rovných, bez rohů mechanicky kotvené přes rš 670 mm</t>
  </si>
  <si>
    <t>375678106</t>
  </si>
  <si>
    <t>https://podminky.urs.cz/item/CS_URS_2023_01/764218411</t>
  </si>
  <si>
    <t>86,000*0,960</t>
  </si>
  <si>
    <t>60</t>
  </si>
  <si>
    <t>764218447</t>
  </si>
  <si>
    <t>Oplechování říms a ozdobných prvků z pozinkovaného plechu rovných, bez rohů Příplatek k cenám za zvýšenou pracnost při provedení rohu nebo koutu rovné římsy přes rš 400 mm</t>
  </si>
  <si>
    <t>-234415586</t>
  </si>
  <si>
    <t>https://podminky.urs.cz/item/CS_URS_2023_01/764218447</t>
  </si>
  <si>
    <t>61</t>
  </si>
  <si>
    <t>998764104</t>
  </si>
  <si>
    <t>Přesun hmot pro konstrukce klempířské stanovený z hmotnosti přesunovaného materiálu vodorovná dopravní vzdálenost do 50 m v objektech výšky přes 24 do 36 m</t>
  </si>
  <si>
    <t>1028732354</t>
  </si>
  <si>
    <t>https://podminky.urs.cz/item/CS_URS_2023_01/998764104</t>
  </si>
  <si>
    <t>2 - Rekonstrukce oken</t>
  </si>
  <si>
    <t>44221100-6</t>
  </si>
  <si>
    <t xml:space="preserve">    3 - Svislé a kompletní konstrukce</t>
  </si>
  <si>
    <t xml:space="preserve">    711 - Izolace proti vodě, vlhkosti a plynům</t>
  </si>
  <si>
    <t xml:space="preserve">    766 - Konstrukce truhlářské</t>
  </si>
  <si>
    <t xml:space="preserve">    784 - Dokončovací práce - malby a tapety</t>
  </si>
  <si>
    <t>Svislé a kompletní konstrukce</t>
  </si>
  <si>
    <t>319202321</t>
  </si>
  <si>
    <t>Vyrovnání nerovného povrchu vnitřního i vnějšího zdiva přizděním, tl. přes 30 do 80 mm</t>
  </si>
  <si>
    <t>-1126796919</t>
  </si>
  <si>
    <t>https://podminky.urs.cz/item/CS_URS_2023_01/319202321</t>
  </si>
  <si>
    <t>oprava ostění oken - viz pol. Přisekání ostění...</t>
  </si>
  <si>
    <t>425,530</t>
  </si>
  <si>
    <t>612325225</t>
  </si>
  <si>
    <t>Vápenocementová omítka jednotlivých malých ploch štuková na stěnách, plochy jednotlivě přes 1,0 do 4 m2</t>
  </si>
  <si>
    <t>-124257183</t>
  </si>
  <si>
    <t>https://podminky.urs.cz/item/CS_URS_2023_01/612325225</t>
  </si>
  <si>
    <t>oprava kolem oken v ploše stěn</t>
  </si>
  <si>
    <t>kastlíková okna:</t>
  </si>
  <si>
    <t>ul. Pivovarská, T1.001-T1.006, T1.026-T1.031, T1.051-T1.056, T1.076-T1.081</t>
  </si>
  <si>
    <t>6*4</t>
  </si>
  <si>
    <t>nám. Republiky, T1.007-T1.017, T1.032-T1.041, T1.057-T1.066, T1.082-T1.100</t>
  </si>
  <si>
    <t>11+10*2+19</t>
  </si>
  <si>
    <t>nám. Republiky, ul. Pivovarská, T2.001-T2.025</t>
  </si>
  <si>
    <t>6+19</t>
  </si>
  <si>
    <t>ul. Pivovarská, T4.001-T4.032</t>
  </si>
  <si>
    <t>ul. Pivovarská, T5.001- T5.004</t>
  </si>
  <si>
    <t>špaletová okna:</t>
  </si>
  <si>
    <t>nám. Republiky, T1.018-T1.025, T1.042-T1.050, T1.067-T1.075</t>
  </si>
  <si>
    <t>8+9*2</t>
  </si>
  <si>
    <t>612325301</t>
  </si>
  <si>
    <t>Vápenocementová omítka ostění nebo nadpraží hladká</t>
  </si>
  <si>
    <t>-402803662</t>
  </si>
  <si>
    <t>https://podminky.urs.cz/item/CS_URS_2023_01/612325301</t>
  </si>
  <si>
    <t>oprava ostění oken</t>
  </si>
  <si>
    <t>(1,680+2,560)*2*0,400*6*4</t>
  </si>
  <si>
    <t>(1,680+2,560)*2*0,400*(11+10*2+19)</t>
  </si>
  <si>
    <t>3,14*0,950*0,400*(6+19)</t>
  </si>
  <si>
    <t>(1,000+1,000)*2*0,400*32</t>
  </si>
  <si>
    <t>(0,800+0,800)*2*0,400*4</t>
  </si>
  <si>
    <t>612325302</t>
  </si>
  <si>
    <t>Vápenocementová omítka ostění nebo nadpraží štuková</t>
  </si>
  <si>
    <t>-106447997</t>
  </si>
  <si>
    <t>https://podminky.urs.cz/item/CS_URS_2023_01/612325302</t>
  </si>
  <si>
    <t>(1,680+2,560)*2*0,400*(8+9*2)</t>
  </si>
  <si>
    <t>949101111</t>
  </si>
  <si>
    <t>Lešení pomocné pracovní pro objekty pozemních staveb pro zatížení do 150 kg/m2, o výšce lešeňové podlahy do 1,9 m</t>
  </si>
  <si>
    <t>1432625599</t>
  </si>
  <si>
    <t>https://podminky.urs.cz/item/CS_URS_2023_01/949101111</t>
  </si>
  <si>
    <t>pro demontáž, montáž, repasi oken a stavební práce kolem oken</t>
  </si>
  <si>
    <t>ul. Pivovarská</t>
  </si>
  <si>
    <t>16,000*1,000*5</t>
  </si>
  <si>
    <t>7,000*1,000*9</t>
  </si>
  <si>
    <t>nám. Republiky</t>
  </si>
  <si>
    <t>50,000*1,000*5</t>
  </si>
  <si>
    <t>952902121</t>
  </si>
  <si>
    <t>Čištění budov při provádění oprav a udržovacích prací podlah drsných nebo chodníků zametením</t>
  </si>
  <si>
    <t>-575241658</t>
  </si>
  <si>
    <t>https://podminky.urs.cz/item/CS_URS_2023_01/952902121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</si>
  <si>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</si>
  <si>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</si>
  <si>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1697827602</t>
  </si>
  <si>
    <t>https://podminky.urs.cz/item/CS_URS_2023_01/967031732</t>
  </si>
  <si>
    <t>968062354</t>
  </si>
  <si>
    <t>Vybourání dřevěných rámů oken s křídly, dveřních zárubní, vrat, stěn, ostění nebo obkladů rámů oken s křídly dvojitých, plochy do 1 m2</t>
  </si>
  <si>
    <t>-633569112</t>
  </si>
  <si>
    <t>https://podminky.urs.cz/item/CS_URS_2023_01/968062354</t>
  </si>
  <si>
    <t>ul. Pivovarská, T4.003-4, T4.007-8, T4.011-12, T4.015-16, 19, 20, 23, 24, 27, 28, 31, 32</t>
  </si>
  <si>
    <t>1,000*1,000*16</t>
  </si>
  <si>
    <t>ul. Pivovarská, T5.003, T5.004</t>
  </si>
  <si>
    <t>0,800*0,800*2</t>
  </si>
  <si>
    <t>968062357</t>
  </si>
  <si>
    <t>Vybourání dřevěných rámů oken s křídly, dveřních zárubní, vrat, stěn, ostění nebo obkladů rámů oken s křídly dvojitých, plochy přes 4 m2</t>
  </si>
  <si>
    <t>-2111935059</t>
  </si>
  <si>
    <t>https://podminky.urs.cz/item/CS_URS_2023_01/968062357</t>
  </si>
  <si>
    <t>1,680*2,560*6*4</t>
  </si>
  <si>
    <t>1,680*2,560*(11+10*2+19)</t>
  </si>
  <si>
    <t>1,680*2,560*(8+9*2)</t>
  </si>
  <si>
    <t>968062991</t>
  </si>
  <si>
    <t>Vybourání dřevěných rámů oken s křídly, dveřních zárubní, vrat, stěn, ostění nebo obkladů vnitřních deštění výkladů, ostění a obkladů stěn jakékoliv plochy</t>
  </si>
  <si>
    <t>-1066068467</t>
  </si>
  <si>
    <t>https://podminky.urs.cz/item/CS_URS_2023_01/968062991</t>
  </si>
  <si>
    <t>(1,000+1,000)*2*0,400*16</t>
  </si>
  <si>
    <t>(0,800+0,800)*2*0,400*2</t>
  </si>
  <si>
    <t>-1084414566</t>
  </si>
  <si>
    <t>2142625917</t>
  </si>
  <si>
    <t>342835022</t>
  </si>
  <si>
    <t>100,465*14 'Přepočtené koeficientem množství</t>
  </si>
  <si>
    <t>997013603</t>
  </si>
  <si>
    <t>Poplatek za uložení stavebního odpadu na skládce (skládkovné) cihelného zatříděného do Katalogu odpadů pod kódem 17 01 02</t>
  </si>
  <si>
    <t>-1854613272</t>
  </si>
  <si>
    <t>https://podminky.urs.cz/item/CS_URS_2023_01/997013603</t>
  </si>
  <si>
    <t>-455897827</t>
  </si>
  <si>
    <t>100,465-77,839</t>
  </si>
  <si>
    <t>1359603778</t>
  </si>
  <si>
    <t>711</t>
  </si>
  <si>
    <t>Izolace proti vodě, vlhkosti a plynům</t>
  </si>
  <si>
    <t>711132101</t>
  </si>
  <si>
    <t>Provedení izolace proti zemní vlhkosti pásy na sucho AIP nebo tkaniny na ploše svislé S</t>
  </si>
  <si>
    <t>-1018841995</t>
  </si>
  <si>
    <t>https://podminky.urs.cz/item/CS_URS_2023_01/711132101</t>
  </si>
  <si>
    <t>obalení rámů oken</t>
  </si>
  <si>
    <t>(1,680+2,560)*2*0,550*6*4</t>
  </si>
  <si>
    <t>(1,680+2,560)*2*0,550*(11+10*2+19)</t>
  </si>
  <si>
    <t>3,14*0,950*0,550*(6+19)</t>
  </si>
  <si>
    <t>(1,000+1,000)*2*0,550*32</t>
  </si>
  <si>
    <t>(0,800+0,800)*2*0,550*4</t>
  </si>
  <si>
    <t>(1,680+2,560)*2*0,150*2*(8+9*2)</t>
  </si>
  <si>
    <t>M</t>
  </si>
  <si>
    <t>62811120</t>
  </si>
  <si>
    <t>asfaltový pás separační bez krycí vrstvy (impregnovaná vložka), typu A</t>
  </si>
  <si>
    <t>1236647928</t>
  </si>
  <si>
    <t>382,283711340207*1,221 'Přepočtené koeficientem množství</t>
  </si>
  <si>
    <t>998711103</t>
  </si>
  <si>
    <t>Přesun hmot pro izolace proti vodě, vlhkosti a plynům stanovený z hmotnosti přesunovaného materiálu vodorovná dopravní vzdálenost do 50 m v objektech výšky přes 12 do 60 m</t>
  </si>
  <si>
    <t>1044206391</t>
  </si>
  <si>
    <t>https://podminky.urs.cz/item/CS_URS_2023_01/998711103</t>
  </si>
  <si>
    <t>766</t>
  </si>
  <si>
    <t>Konstrukce truhlářské</t>
  </si>
  <si>
    <t>766622861</t>
  </si>
  <si>
    <t>Demontáž okenních konstrukcí k opětovnému použití vyvěšení křídel dřevěných nebo plastových okenních, plochy otvoru do 1,5 m2</t>
  </si>
  <si>
    <t>-1007402324</t>
  </si>
  <si>
    <t>https://podminky.urs.cz/item/CS_URS_2023_01/766622861</t>
  </si>
  <si>
    <t>dle TZ a PD, v.č. D.1.1-b01 až b13, výpisy oken</t>
  </si>
  <si>
    <t>ul. Pivovarská, T2.001-T2.006</t>
  </si>
  <si>
    <t>nám. Republiky, T2.007-T2.025</t>
  </si>
  <si>
    <t>19*4</t>
  </si>
  <si>
    <t>ul. Pivovarská, T4.001-002, 5, 6, 9, 10, 13, 14, 17, 18, 21, 22, 25, 26, 29, 30</t>
  </si>
  <si>
    <t>2*8*6</t>
  </si>
  <si>
    <t>ul. Pivovarská, T5.001-T5.002</t>
  </si>
  <si>
    <t>2*4</t>
  </si>
  <si>
    <t>766-T2.dmt</t>
  </si>
  <si>
    <t>Demontáž dřevěného kastlíkového okna T2, průměr 950 mm (k repasi), vč. vnitřního dřevěného deštění ostění, vč. odvozu na dílnu</t>
  </si>
  <si>
    <t>-898543966</t>
  </si>
  <si>
    <t>766-T4.dmt</t>
  </si>
  <si>
    <t>Demontáž dřevěného kastlíkového okna T4, 1000x1000 mm (k repasi), vč. vnitřního dřevěného deštění ostění, vč. odvozu na dílnu</t>
  </si>
  <si>
    <t>-839429008</t>
  </si>
  <si>
    <t>766-T5.dmt</t>
  </si>
  <si>
    <t>Demontáž dřevěného kastlíkového okna T5, 800x800 mm (k repasi), vč. vnitřního dřevěného deštění ostění, vč. odvozu na dílnu</t>
  </si>
  <si>
    <t>-1624258384</t>
  </si>
  <si>
    <t>766-T1ka</t>
  </si>
  <si>
    <t>D+M repliky dřevěného kastlíkového okna, rozměr 1680x2560 mm, vč. vnitřního dřevěného deštění ostění</t>
  </si>
  <si>
    <t>-2080964229</t>
  </si>
  <si>
    <t>766-T4ka</t>
  </si>
  <si>
    <t>D+M repliky dřevěného kastlíkového okna, rozměr 1000x1000 mm, vč. vnitřního dřevěného deštění ostění</t>
  </si>
  <si>
    <t>-278302354</t>
  </si>
  <si>
    <t>766-T5ka</t>
  </si>
  <si>
    <t>D+M repliky dřevěného kastlíkového okna, rozměr 800x800 mm, vč. vnitřního dřevěného deštění ostění</t>
  </si>
  <si>
    <t>1031196684</t>
  </si>
  <si>
    <t>766-T1šp</t>
  </si>
  <si>
    <t>D+M repliky dřevěného špaletového okna, rozměr 1680x2560 mm</t>
  </si>
  <si>
    <t>-346664170</t>
  </si>
  <si>
    <t>766-T2</t>
  </si>
  <si>
    <t>Repase dřevěného kastlíkového okna kulatého, průměr 950 mm, vč. vnitřního dřevěného deštění ostění</t>
  </si>
  <si>
    <t>-1659801481</t>
  </si>
  <si>
    <t>kompletní provedení vč.  zavěšení křídel</t>
  </si>
  <si>
    <t>766-T4</t>
  </si>
  <si>
    <t>Repase dřevěného kastlíkového okna, rozměr 1000x1000 mm, vč. vnitřního dřevěného deštění ostění</t>
  </si>
  <si>
    <t>1136394857</t>
  </si>
  <si>
    <t>kompletní provedení vč. zavěšení křídel</t>
  </si>
  <si>
    <t>2*8</t>
  </si>
  <si>
    <t>766-T5</t>
  </si>
  <si>
    <t>Repase dřevěného kastlíkového okna, rozměr 800x800 mm, vč. vnitřního dřevěného deštění ostění</t>
  </si>
  <si>
    <t>-373484723</t>
  </si>
  <si>
    <t>766-001R</t>
  </si>
  <si>
    <t>Demontáž kování ze všech oken, repase a zpětná montáž kování na repasovaná nebo nová okna (repliky)</t>
  </si>
  <si>
    <t>-954332402</t>
  </si>
  <si>
    <t>kompletní kování na 1 ks okna</t>
  </si>
  <si>
    <t>"špaletová"  26</t>
  </si>
  <si>
    <t>"kastlíková"  74+25+32+4</t>
  </si>
  <si>
    <t>766-002R</t>
  </si>
  <si>
    <t>D+M chybějících částí kování - vyrobeno v replice stávajícího kování</t>
  </si>
  <si>
    <t>-292095719</t>
  </si>
  <si>
    <t>"rozsah bude upřesněn při realizaci"  1</t>
  </si>
  <si>
    <t>998766204</t>
  </si>
  <si>
    <t>Přesun hmot pro konstrukce truhlářské stanovený procentní sazbou (%) z ceny vodorovná dopravní vzdálenost do 50 m v objektech výšky přes 24 do 36 m</t>
  </si>
  <si>
    <t>%</t>
  </si>
  <si>
    <t>-1032180766</t>
  </si>
  <si>
    <t>https://podminky.urs.cz/item/CS_URS_2023_01/998766204</t>
  </si>
  <si>
    <t>784</t>
  </si>
  <si>
    <t>Dokončovací práce - malby a tapety</t>
  </si>
  <si>
    <t>784171111</t>
  </si>
  <si>
    <t>Zakrytí nemalovaných ploch (materiál ve specifikaci) včetně pozdějšího odkrytí svislých ploch např. stěn, oken, dveří v místnostech výšky do 3,80</t>
  </si>
  <si>
    <t>-413904630</t>
  </si>
  <si>
    <t>https://podminky.urs.cz/item/CS_URS_2023_01/784171111</t>
  </si>
  <si>
    <t>(1,680*2,560)*2*24</t>
  </si>
  <si>
    <t>(1,680*2,560)*2*50</t>
  </si>
  <si>
    <t>3,14*0,950*0,950*2*26</t>
  </si>
  <si>
    <t>(1,000*1,000)*2*32</t>
  </si>
  <si>
    <t>(0,800*0,800)*2*4</t>
  </si>
  <si>
    <t>(1,680+2,560)*2*26</t>
  </si>
  <si>
    <t>28323157</t>
  </si>
  <si>
    <t>fólie pro malířské potřeby zakrývací tl 14µ 4x5m</t>
  </si>
  <si>
    <t>501414288</t>
  </si>
  <si>
    <t>1073,478*1,05 'Přepočtené koeficientem množství</t>
  </si>
  <si>
    <t>58124838</t>
  </si>
  <si>
    <t>páska maskovací krepová pro malířské potřeby š 50mm</t>
  </si>
  <si>
    <t>1579213406</t>
  </si>
  <si>
    <t>784181101</t>
  </si>
  <si>
    <t>Penetrace podkladu jednonásobná základní akrylátová bezbarvá v místnostech výšky do 3,80 m</t>
  </si>
  <si>
    <t>748394170</t>
  </si>
  <si>
    <t>https://podminky.urs.cz/item/CS_URS_2023_01/784181101</t>
  </si>
  <si>
    <t>špaletová okna - vnitřní ostění</t>
  </si>
  <si>
    <t>(1,680+2,560)*2*0,300*(8+9*2)</t>
  </si>
  <si>
    <t>784221001</t>
  </si>
  <si>
    <t>Malby z malířských směsí otěruvzdorných za sucha jednonásobné, bílé za sucha otěruvzdorné dobře v místnostech výšky do 3,80 m</t>
  </si>
  <si>
    <t>1171303586</t>
  </si>
  <si>
    <t>https://podminky.urs.cz/item/CS_URS_2023_01/784221001</t>
  </si>
  <si>
    <t>784221051</t>
  </si>
  <si>
    <t>Malby z malířských směsí otěruvzdorných za sucha Příplatek k cenám jednonásobných maleb na tónovacích automatech, v odstínu světlém</t>
  </si>
  <si>
    <t>328367042</t>
  </si>
  <si>
    <t>https://podminky.urs.cz/item/CS_URS_2023_01/784221051</t>
  </si>
  <si>
    <t>3 - Výtah</t>
  </si>
  <si>
    <t>42417000-2</t>
  </si>
  <si>
    <t>M - Práce a dodávky M</t>
  </si>
  <si>
    <t xml:space="preserve">    33-M - Montáže dopr.zaříz.,sklad. zař. a váh</t>
  </si>
  <si>
    <t>Práce a dodávky M</t>
  </si>
  <si>
    <t>33-M</t>
  </si>
  <si>
    <t>Montáže dopr.zaříz.,sklad. zař. a váh</t>
  </si>
  <si>
    <t>M33-001R</t>
  </si>
  <si>
    <t>Demontáž osobního výtahu</t>
  </si>
  <si>
    <t>64</t>
  </si>
  <si>
    <t>-1509028883</t>
  </si>
  <si>
    <t>dle TZ a PD, v.č. D.1.1-b01 ažb 09</t>
  </si>
  <si>
    <t>- spuštění výtahové kabiny vč. protiváhy</t>
  </si>
  <si>
    <t>- spuštění lanoví a kompletního příslušenství</t>
  </si>
  <si>
    <t>- komplení demontáž z prostoru výtahové šachty</t>
  </si>
  <si>
    <t>M33-002R</t>
  </si>
  <si>
    <t>Demontáž nákladního výtahu</t>
  </si>
  <si>
    <t>2053012722</t>
  </si>
  <si>
    <t>M33-003R</t>
  </si>
  <si>
    <t>Zabezpečení vstupních dveří výtahových šachet svařováním</t>
  </si>
  <si>
    <t>hod</t>
  </si>
  <si>
    <t>845264613</t>
  </si>
  <si>
    <t>- 2x osobní výtah v m.č. 111    1x 2.PP až 5.NP = 6 dveří, 1x 1.NP až 5.NP = 5 dveří</t>
  </si>
  <si>
    <t>- 1x nákladní výtah v m.č. 138 vlevo    1x2.PP až 6.NP = 8 dveří</t>
  </si>
  <si>
    <t>M33-004R</t>
  </si>
  <si>
    <t>Demontáž vstupních dveří výtahové šachty stavebního výtahu a uskladnění dveří v objektu stavby</t>
  </si>
  <si>
    <t>-728579976</t>
  </si>
  <si>
    <t>- viz poznámka č. 2 v půdorysech, m.č. 138 vpravo</t>
  </si>
  <si>
    <t>1x2.PP až 6.NP = 8 dveří</t>
  </si>
  <si>
    <t>M33-006R</t>
  </si>
  <si>
    <t xml:space="preserve">Dodávka a montáž stavebního výtahu </t>
  </si>
  <si>
    <t>1201737078</t>
  </si>
  <si>
    <t>- nosnost materiálu 850 kg nebo osob 500 kg</t>
  </si>
  <si>
    <t>- vč. el. přípojky 3,0/6,1 kW/400V/50Hz/16A</t>
  </si>
  <si>
    <t>M33-007R</t>
  </si>
  <si>
    <t>Pravidelná kontrola a revize výrobce výtahu v období 1 roku</t>
  </si>
  <si>
    <t>-1952985015</t>
  </si>
  <si>
    <t>M33-005R</t>
  </si>
  <si>
    <t>Vnitrostavenišťní doprava demontovaných výtahů, naložení a odvoz na skládku směsných odpadů, vč. poplatku za uložení suti</t>
  </si>
  <si>
    <t>1140980749</t>
  </si>
  <si>
    <t>"odhad"  1,0</t>
  </si>
  <si>
    <t>M33-008R</t>
  </si>
  <si>
    <t>Vnitrostavenišťní doprava demontovaných výtahů, naložení a odvoz na skládku kovových odpadů - Kovošrot Ritschny s.r.o.</t>
  </si>
  <si>
    <t>-1586307243</t>
  </si>
  <si>
    <t>"odhad"  12,0</t>
  </si>
  <si>
    <t>4 - Demontáže a bourací práce</t>
  </si>
  <si>
    <t>45111300-1</t>
  </si>
  <si>
    <t xml:space="preserve">    751 - Vzduchotechnika</t>
  </si>
  <si>
    <t xml:space="preserve">    763 - Konstrukce suché výstavby</t>
  </si>
  <si>
    <t xml:space="preserve">    767 - Konstrukce zámečnické</t>
  </si>
  <si>
    <t xml:space="preserve">    775 - Podlahy skládané</t>
  </si>
  <si>
    <t xml:space="preserve">    776 - Podlahy povlakové</t>
  </si>
  <si>
    <t>55982777</t>
  </si>
  <si>
    <t>pro demontáž podhledu SDK a mineral</t>
  </si>
  <si>
    <t>294,000+102,000</t>
  </si>
  <si>
    <t>pro demontáž dřevěných prosklených výloh</t>
  </si>
  <si>
    <t>142,000/3,600*1,500</t>
  </si>
  <si>
    <t>pro demontáž SDK příček</t>
  </si>
  <si>
    <t>960,000/3,600*1,500</t>
  </si>
  <si>
    <t>1881831947</t>
  </si>
  <si>
    <t>"2.PP"  1055*1/3</t>
  </si>
  <si>
    <t>"1.PP"  1163,23*2/3</t>
  </si>
  <si>
    <t>"1.NP"  1514,38</t>
  </si>
  <si>
    <t>"2.NP"  1532,95</t>
  </si>
  <si>
    <t>"3.NP"  1415,00</t>
  </si>
  <si>
    <t>"4.NP"  1294,18</t>
  </si>
  <si>
    <t>"5.NP"  1328,20</t>
  </si>
  <si>
    <t>"6.NP"  686,87</t>
  </si>
  <si>
    <t>965081213</t>
  </si>
  <si>
    <t>Bourání podlah z dlaždic bez podkladního lože nebo mazaniny, s jakoukoliv výplní spár keramických nebo xylolitových tl. do 10 mm, plochy přes 1 m2</t>
  </si>
  <si>
    <t>-317480956</t>
  </si>
  <si>
    <t>https://podminky.urs.cz/item/CS_URS_2023_01/965081213</t>
  </si>
  <si>
    <t>dle TZ a PD, v.č. D.1.1-b01 až b09</t>
  </si>
  <si>
    <t>viz Legenda místností - ker. dlažba</t>
  </si>
  <si>
    <t>"4.NP, m.č. 411, 412"  121,0+10,71</t>
  </si>
  <si>
    <t>"5.NP, m.č. 503-509"  93,81+55,89+3,75+13,69+8,80+2,94+13,07</t>
  </si>
  <si>
    <t>965081611</t>
  </si>
  <si>
    <t>Odsekání soklíků včetně otlučení podkladní omítky až na zdivo rovných</t>
  </si>
  <si>
    <t>1401911172</t>
  </si>
  <si>
    <t>https://podminky.urs.cz/item/CS_URS_2023_01/965081611</t>
  </si>
  <si>
    <t>4.NP, m.č...</t>
  </si>
  <si>
    <t>"411, 412"  50,000+14,500</t>
  </si>
  <si>
    <t>5.NP, m.č...</t>
  </si>
  <si>
    <t>"503"  65,000</t>
  </si>
  <si>
    <t>"504, 505, 506, 507, 508, 509"  70,000+8,000+20,000+13,000+7,000+17,000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</si>
  <si>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</si>
  <si>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</si>
  <si>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-420166550</t>
  </si>
  <si>
    <t>https://podminky.urs.cz/item/CS_URS_2023_01/968062747</t>
  </si>
  <si>
    <t>viz tabulka   Plocha bouraných kcí příčky a stropy</t>
  </si>
  <si>
    <t>"1.NP"  141,464</t>
  </si>
  <si>
    <t>968072455</t>
  </si>
  <si>
    <t>Vybourání kovových rámů oken s křídly, dveřních zárubní, vrat, stěn, ostění nebo obkladů dveřních zárubní, plochy do 2 m2</t>
  </si>
  <si>
    <t>-396431814</t>
  </si>
  <si>
    <t>https://podminky.urs.cz/item/CS_URS_2023_01/968072455</t>
  </si>
  <si>
    <t>"2.PP"  0,900*2,020</t>
  </si>
  <si>
    <t>"1.PP"  0,900*2,020*4</t>
  </si>
  <si>
    <t>"1.NP"  0,900*2,020*5</t>
  </si>
  <si>
    <t>"2.NP"  0,900*2,020*2</t>
  </si>
  <si>
    <t>"4.NP"  0,900*2,020*7</t>
  </si>
  <si>
    <t>"5.NP"  0,900*2,020*9</t>
  </si>
  <si>
    <t>"6.NP"  0,900*2,020*6</t>
  </si>
  <si>
    <t>968072456</t>
  </si>
  <si>
    <t>Vybourání kovových rámů oken s křídly, dveřních zárubní, vrat, stěn, ostění nebo obkladů dveřních zárubní, plochy přes 2 m2</t>
  </si>
  <si>
    <t>-1077221049</t>
  </si>
  <si>
    <t>https://podminky.urs.cz/item/CS_URS_2023_01/968072456</t>
  </si>
  <si>
    <t>"1.PP"  1,600*2,020</t>
  </si>
  <si>
    <t>"1.NP"  1,600*2,020</t>
  </si>
  <si>
    <t>"2.NP"  1,600*2,020</t>
  </si>
  <si>
    <t>976074121</t>
  </si>
  <si>
    <t>Vybourání kovových madel, zábradlí, dvířek, zděří, kotevních želez kotevních želez zapuštěných do 300 mm, ve zdivu nebo dlažbě z cihel na maltu vápennou nebo vápenocementovou</t>
  </si>
  <si>
    <t>-1904128023</t>
  </si>
  <si>
    <t>https://podminky.urs.cz/item/CS_URS_2023_01/976074121</t>
  </si>
  <si>
    <t>dle TZ a PD,  TZ str. 12</t>
  </si>
  <si>
    <t>"trolejové vedení"  4</t>
  </si>
  <si>
    <t>"původní klimatizace"  2</t>
  </si>
  <si>
    <t>"lana s háky"  2</t>
  </si>
  <si>
    <t>289412864</t>
  </si>
  <si>
    <t>-1824673050</t>
  </si>
  <si>
    <t>pozn: železo a další kovový odpad (25,365 t)budou odvezeny na skládku kovových odpadů Kovošrot Ritschny</t>
  </si>
  <si>
    <t>178,371</t>
  </si>
  <si>
    <t>1928479306</t>
  </si>
  <si>
    <t>178,371*14 'Přepočtené koeficientem množství</t>
  </si>
  <si>
    <t>1520898859</t>
  </si>
  <si>
    <t>997013804</t>
  </si>
  <si>
    <t>Poplatek za uložení stavebního odpadu na skládce (skládkovné) ze skla zatříděného do Katalogu odpadů pod kódem 17 02 02</t>
  </si>
  <si>
    <t>203453169</t>
  </si>
  <si>
    <t>https://podminky.urs.cz/item/CS_URS_2023_01/997013804</t>
  </si>
  <si>
    <t>997013811</t>
  </si>
  <si>
    <t>Poplatek za uložení stavebního odpadu na skládce (skládkovné) dřevěného zatříděného do Katalogu odpadů pod kódem 17 02 01</t>
  </si>
  <si>
    <t>1693342446</t>
  </si>
  <si>
    <t>https://podminky.urs.cz/item/CS_URS_2023_01/997013811</t>
  </si>
  <si>
    <t>997013813</t>
  </si>
  <si>
    <t>Poplatek za uložení stavebního odpadu na skládce (skládkovné) z plastických hmot zatříděného do Katalogu odpadů pod kódem 17 02 03</t>
  </si>
  <si>
    <t>962247458</t>
  </si>
  <si>
    <t>https://podminky.urs.cz/item/CS_URS_2023_01/997013813</t>
  </si>
  <si>
    <t>820672667</t>
  </si>
  <si>
    <t>751</t>
  </si>
  <si>
    <t>Vzduchotechnika</t>
  </si>
  <si>
    <t>751-001R</t>
  </si>
  <si>
    <t>Demontáž vzduchotechniky v m.č. S110, 1.PP, vč. naložení a odvoz na skládku kovových odpadů - Kovošrot Ritschny s.r.o.</t>
  </si>
  <si>
    <t>279627020</t>
  </si>
  <si>
    <t>dle TZ a PD, TZ str. 16</t>
  </si>
  <si>
    <t>- pozinkované potrubí, motory a vrtule vzduchotechniky</t>
  </si>
  <si>
    <t>- Vážní lístky a avízo budou vystaveny na Statutární město Opava</t>
  </si>
  <si>
    <t>763</t>
  </si>
  <si>
    <t>Konstrukce suché výstavby</t>
  </si>
  <si>
    <t>763111811</t>
  </si>
  <si>
    <t>Demontáž příček ze sádrokartonových desek s nosnou konstrukcí z ocelových profilů jednoduchých, opláštění jednoduché</t>
  </si>
  <si>
    <t>1682780784</t>
  </si>
  <si>
    <t>https://podminky.urs.cz/item/CS_URS_2023_01/763111811</t>
  </si>
  <si>
    <t>"2.PP-6.NP"  959,313</t>
  </si>
  <si>
    <t>763131821</t>
  </si>
  <si>
    <t>Demontáž podhledu nebo samostatného požárního předělu ze sádrokartonových desek s nosnou konstrukcí dvouvrstvou z ocelových profilů, opláštění jednoduché</t>
  </si>
  <si>
    <t>-197757095</t>
  </si>
  <si>
    <t>https://podminky.urs.cz/item/CS_URS_2023_01/763131821</t>
  </si>
  <si>
    <t>"1.NP"  294,000</t>
  </si>
  <si>
    <t>763431801</t>
  </si>
  <si>
    <t>Demontáž podhledu minerálního na zavěšeném na roštu viditelném</t>
  </si>
  <si>
    <t>-783561839</t>
  </si>
  <si>
    <t>https://podminky.urs.cz/item/CS_URS_2023_01/763431801</t>
  </si>
  <si>
    <t>"6.NP"  101,770</t>
  </si>
  <si>
    <t>767</t>
  </si>
  <si>
    <t>Konstrukce zámečnické</t>
  </si>
  <si>
    <t>767996702</t>
  </si>
  <si>
    <t>Demontáž ostatních zámečnických konstrukcí řezáním o hmotnosti jednotlivých dílů přes 50 do 100 kg</t>
  </si>
  <si>
    <t>kg</t>
  </si>
  <si>
    <t>1986152304</t>
  </si>
  <si>
    <t>https://podminky.urs.cz/item/CS_URS_2023_01/767996702</t>
  </si>
  <si>
    <t>2.PP, demontáž stávajících ocelových konstrukcí</t>
  </si>
  <si>
    <t>"odhad - bude upřesněno podle skutečnosti "  20000</t>
  </si>
  <si>
    <t>775</t>
  </si>
  <si>
    <t>Podlahy skládané</t>
  </si>
  <si>
    <t>775-001R</t>
  </si>
  <si>
    <t>Příplatek za demontáž podlah vlysových (parket) lepených asfaltem</t>
  </si>
  <si>
    <t>-1560126038</t>
  </si>
  <si>
    <t>775511800</t>
  </si>
  <si>
    <t>Demontáž podlah vlysových do suti s lištami lepených</t>
  </si>
  <si>
    <t>-595143590</t>
  </si>
  <si>
    <t>https://podminky.urs.cz/item/CS_URS_2023_01/775511800</t>
  </si>
  <si>
    <t>viz Legenda místností - parkety</t>
  </si>
  <si>
    <t>"1.PP, m.č. S109-S115"  36,41+68,92+16,11+15,68+10,45+5,51+27,76</t>
  </si>
  <si>
    <t>"2.NP, m.č. 204, 208, 210, 213"  82,61+60,39+931,19+41,58</t>
  </si>
  <si>
    <t>"3.NP, m.č.306-308, 314"  29,16+8,44+4,40+12,45</t>
  </si>
  <si>
    <t>"4.NP, m.č. 404-410, 411, 413, 415"  22,25+13,29+2,07+6,13+22,91+28,61+5,77+41,0+66,02+699,30</t>
  </si>
  <si>
    <t>"5.NP, m.č. 510, 512-516"  121,17+770,70+7,42+23,01+4,70+3,45</t>
  </si>
  <si>
    <t>775541821</t>
  </si>
  <si>
    <t>Demontáž plovoucích podlah laminátových, dýhovaných, vinylových ap. zaklapávacích (spojených na zámek)</t>
  </si>
  <si>
    <t>1058157746</t>
  </si>
  <si>
    <t>https://podminky.urs.cz/item/CS_URS_2023_01/775541821</t>
  </si>
  <si>
    <t>viz Legenda místností - laminát</t>
  </si>
  <si>
    <t>"3.NP , m.č. 304, 305"  177,01+64,81</t>
  </si>
  <si>
    <t>776</t>
  </si>
  <si>
    <t>Podlahy povlakové</t>
  </si>
  <si>
    <t>776201811</t>
  </si>
  <si>
    <t>Demontáž povlakových podlahovin lepených ručně bez podložky</t>
  </si>
  <si>
    <t>721803815</t>
  </si>
  <si>
    <t>https://podminky.urs.cz/item/CS_URS_2023_01/776201811</t>
  </si>
  <si>
    <t>viz Legenda místností - PVC a koberec</t>
  </si>
  <si>
    <t>viz tabulka   Plocha všech jednotlivých vrstev podlah</t>
  </si>
  <si>
    <t>"1.PP-6.NP    PVC + koberec"  4503,78+3248,91</t>
  </si>
  <si>
    <t>776410811</t>
  </si>
  <si>
    <t>Demontáž soklíků nebo lišt pryžových nebo plastových</t>
  </si>
  <si>
    <t>-1715709133</t>
  </si>
  <si>
    <t>https://podminky.urs.cz/item/CS_URS_2023_01/776410811</t>
  </si>
  <si>
    <t>1.PP, m.č...</t>
  </si>
  <si>
    <t>"101, 102, 104"  170,000+14,000+29,000</t>
  </si>
  <si>
    <t>"107, 108"  7,000+8,000</t>
  </si>
  <si>
    <t>"113, 116"  14,500+14,000</t>
  </si>
  <si>
    <t>"117, 118, 119"  29,000+19,000</t>
  </si>
  <si>
    <t>1.NP, m.č...</t>
  </si>
  <si>
    <t>"102, 103"  21,500+13,500</t>
  </si>
  <si>
    <t>"106, 107, 108, 109, 110"  21,000+14,000+18,500+38,000+28,000</t>
  </si>
  <si>
    <t>"117"  8,000</t>
  </si>
  <si>
    <t>"125-130, 131, 133, 137, 139"  14,000*6+20,000+25,000+8,000+13,000</t>
  </si>
  <si>
    <t>2.NP, m.č...</t>
  </si>
  <si>
    <t>"203, 204, 207"  38,000+37,000</t>
  </si>
  <si>
    <t>"208, 210, 213"  55,000+110,000+30,000</t>
  </si>
  <si>
    <t>3.NP, m.č...</t>
  </si>
  <si>
    <t>"302, 303, 304, 305"  16,000+110,000</t>
  </si>
  <si>
    <t>"309, 310, 311, 312, 314"    25,000+170,000+19,000+12,000+15,000</t>
  </si>
  <si>
    <t>"413, 414, 415"  28,000+24,000+200,000</t>
  </si>
  <si>
    <t>"416, 417"  16,000+17,000</t>
  </si>
  <si>
    <t>"420-423"  6,000+4,000+4,200+4,500+5,500+8,000</t>
  </si>
  <si>
    <t>"510, 512"  250,000</t>
  </si>
  <si>
    <t>"511, 513, 514, 515"  30,000+10,500+21,000+8,500</t>
  </si>
  <si>
    <t>6.NP, m.č...</t>
  </si>
  <si>
    <t>"602, 603"  68,000+48,000</t>
  </si>
  <si>
    <t>"604-608, 609"  17,000+23,000+37,000+20,000+36,000+21,000</t>
  </si>
  <si>
    <t>6 - Výměna vodovodní přípojky</t>
  </si>
  <si>
    <t>44162500-8</t>
  </si>
  <si>
    <t xml:space="preserve">HSV - Práce a dodávky HSV   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</si>
  <si>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</si>
  <si>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</si>
  <si>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</si>
  <si>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   </t>
  </si>
  <si>
    <t xml:space="preserve">    999 - Ostatní   </t>
  </si>
  <si>
    <t xml:space="preserve">Práce a dodávky HSV   </t>
  </si>
  <si>
    <t>Zemní práce</t>
  </si>
  <si>
    <t>113107444</t>
  </si>
  <si>
    <t>Odstranění podkladů nebo krytů při překopech inženýrských sítí s přemístěním hmot na skládku ve vzdálenosti do 3 m nebo s naložením na dopravní prostředek strojně plochy jednotlivě do 15 m2 živičných, o tl. vrstvy přes 150 do 200 mm</t>
  </si>
  <si>
    <t>-1904537429</t>
  </si>
  <si>
    <t>https://podminky.urs.cz/item/CS_URS_2023_01/113107444</t>
  </si>
  <si>
    <t>dle TZ a PD, D.2.3</t>
  </si>
  <si>
    <t>10,000*1,800</t>
  </si>
  <si>
    <t>113201112</t>
  </si>
  <si>
    <t>Vytrhání obrub s vybouráním lože, s přemístěním hmot na skládku na vzdálenost do 3 m nebo s naložením na dopravní prostředek silničních ležatých</t>
  </si>
  <si>
    <t>-1380147933</t>
  </si>
  <si>
    <t>https://podminky.urs.cz/item/CS_URS_2023_01/113201112</t>
  </si>
  <si>
    <t>4,000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</si>
  <si>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</si>
  <si>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</si>
  <si>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-1552763385</t>
  </si>
  <si>
    <t>https://podminky.urs.cz/item/CS_URS_2023_01/119001401</t>
  </si>
  <si>
    <t>"plyn"  1,000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</si>
  <si>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</si>
  <si>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</si>
  <si>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-1008509468</t>
  </si>
  <si>
    <t>https://podminky.urs.cz/item/CS_URS_2023_01/119001412</t>
  </si>
  <si>
    <t>"DN 300 kanalizace"  1,000</t>
  </si>
  <si>
    <t>132312122</t>
  </si>
  <si>
    <t>Hloubení zapažených rýh šířky do 800 mm ručně s urovnáním dna do předepsaného profilu a spádu v hornině třídy těžitelnosti II skupiny 4 nesoudržných</t>
  </si>
  <si>
    <t>m3</t>
  </si>
  <si>
    <t>513853456</t>
  </si>
  <si>
    <t>https://podminky.urs.cz/item/CS_URS_2023_01/132312122</t>
  </si>
  <si>
    <t>10,000*0,800*1,300/2</t>
  </si>
  <si>
    <t>132351101</t>
  </si>
  <si>
    <t>Hloubení nezapažených rýh šířky do 800 mm strojně s urovnáním dna do předepsaného profilu a spádu v hornině třídy těžitelnosti II skupiny 4 do 20 m3</t>
  </si>
  <si>
    <t>-2067128515</t>
  </si>
  <si>
    <t>https://podminky.urs.cz/item/CS_URS_2023_01/132351101</t>
  </si>
  <si>
    <t>151102101</t>
  </si>
  <si>
    <t>Zřízení pažení a rozepření stěn rýh při překopech inženýrských sítí plochy do 20 m2 pro jakoukoliv mezerovitost příložné, hloubky do 2 m</t>
  </si>
  <si>
    <t>-407433824</t>
  </si>
  <si>
    <t>https://podminky.urs.cz/item/CS_URS_2023_01/151102101</t>
  </si>
  <si>
    <t>10,000*1,500*2</t>
  </si>
  <si>
    <t>151102111</t>
  </si>
  <si>
    <t>Odstranění pažení a rozepření stěn rýh při překopech inženýrských sítí plochy do 20 m2 s uložením materiálu na vzdálenost do 3 m od kraje výkopu příložné, hloubky do 2 m</t>
  </si>
  <si>
    <t>579022258</t>
  </si>
  <si>
    <t>https://podminky.urs.cz/item/CS_URS_2023_01/151102111</t>
  </si>
  <si>
    <t>151102301</t>
  </si>
  <si>
    <t>Zřízení rozepření zapažených stěn výkopů při překopech inženýrských sítí objemu do 30 m3 s potřebným přepažováním při roubení příložném, hloubky do 4 m</t>
  </si>
  <si>
    <t>1789673758</t>
  </si>
  <si>
    <t>https://podminky.urs.cz/item/CS_URS_2023_01/151102301</t>
  </si>
  <si>
    <t>10,000*0,800*1,500</t>
  </si>
  <si>
    <t>151102311</t>
  </si>
  <si>
    <t>Odstranění rozepření stěn výkopů při překopech inženýrských sítí objemu do 30 m3 s uložením materiálu na vzdálenost do 3 m od okraje výkopu roubení příložného, hloubky do 4 m</t>
  </si>
  <si>
    <t>-1472153768</t>
  </si>
  <si>
    <t>https://podminky.urs.cz/item/CS_URS_2023_01/151102311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</si>
  <si>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</si>
  <si>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</si>
  <si>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41036787</t>
  </si>
  <si>
    <t>https://podminky.urs.cz/item/CS_URS_2023_01/162751137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</si>
  <si>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</si>
  <si>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</si>
  <si>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-607688845</t>
  </si>
  <si>
    <t>https://podminky.urs.cz/item/CS_URS_2023_01/162751139</t>
  </si>
  <si>
    <t>10,4*5 'Přepočtené koeficientem množství</t>
  </si>
  <si>
    <t>171201221</t>
  </si>
  <si>
    <t>Poplatek za uložení stavebního odpadu na skládce (skládkovné) zeminy a kamení zatříděného do Katalogu odpadů pod kódem 17 05 04</t>
  </si>
  <si>
    <t>697686621</t>
  </si>
  <si>
    <t>https://podminky.urs.cz/item/CS_URS_2023_01/171201221</t>
  </si>
  <si>
    <t>10,4*2 'Přepočtené koeficientem množství</t>
  </si>
  <si>
    <t>171251201</t>
  </si>
  <si>
    <t>Uložení sypaniny na skládky nebo meziskládky bez hutnění s upravením uložené sypaniny do předepsaného tvaru</t>
  </si>
  <si>
    <t>-272227759</t>
  </si>
  <si>
    <t>https://podminky.urs.cz/item/CS_URS_2023_01/171251201</t>
  </si>
  <si>
    <t>174151101</t>
  </si>
  <si>
    <t>Zásyp sypaninou z jakékoliv horniny strojně s uložením výkopku ve vrstvách se zhutněním jam, šachet, rýh nebo kolem objektů v těchto vykopávkách</t>
  </si>
  <si>
    <t>-1117047023</t>
  </si>
  <si>
    <t>https://podminky.urs.cz/item/CS_URS_2023_01/174151101</t>
  </si>
  <si>
    <t>10,000*0,800*0,390</t>
  </si>
  <si>
    <t>58344197</t>
  </si>
  <si>
    <t>štěrkodrť frakce 0/63</t>
  </si>
  <si>
    <t>-989362434</t>
  </si>
  <si>
    <t>3,12*2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</si>
  <si>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</si>
  <si>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</si>
  <si>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-1184420587</t>
  </si>
  <si>
    <t>https://podminky.urs.cz/item/CS_URS_2023_01/175151101</t>
  </si>
  <si>
    <t>10,000*0,800*0,400</t>
  </si>
  <si>
    <t>58337310</t>
  </si>
  <si>
    <t>štěrkopísek frakce 0/4</t>
  </si>
  <si>
    <t>-283034451</t>
  </si>
  <si>
    <t>3,2*2 'Přepočtené koeficientem množství</t>
  </si>
  <si>
    <t>Vodorovné konstrukce</t>
  </si>
  <si>
    <t>451572111</t>
  </si>
  <si>
    <t>Lože pod potrubí, stoky a drobné objekty v otevřeném výkopu z kameniva drobného těženého 0 až 4 mm</t>
  </si>
  <si>
    <t>1693631252</t>
  </si>
  <si>
    <t>https://podminky.urs.cz/item/CS_URS_2023_01/451572111</t>
  </si>
  <si>
    <t>10,000*0,800*0,100</t>
  </si>
  <si>
    <t>Komunikace pozemní</t>
  </si>
  <si>
    <t>566901143</t>
  </si>
  <si>
    <t>Vyspravení podkladu po překopech inženýrských sítí plochy do 15 m2 s rozprostřením a zhutněním kamenivem hrubým drceným tl. 200 mm</t>
  </si>
  <si>
    <t>183826420</t>
  </si>
  <si>
    <t>https://podminky.urs.cz/item/CS_URS_2023_01/566901143</t>
  </si>
  <si>
    <t>10,000*1,800*2</t>
  </si>
  <si>
    <t>573111112</t>
  </si>
  <si>
    <t>Postřik infiltrační PI z asfaltu silničního s posypem kamenivem, v množství 1,00 kg/m2</t>
  </si>
  <si>
    <t>-1619320277</t>
  </si>
  <si>
    <t>https://podminky.urs.cz/item/CS_URS_2023_01/573111112</t>
  </si>
  <si>
    <t>573211108</t>
  </si>
  <si>
    <t>Postřik spojovací PS bez posypu kamenivem z asfaltu silničního, v množství 0,40 kg/m2</t>
  </si>
  <si>
    <t>1149327429</t>
  </si>
  <si>
    <t>https://podminky.urs.cz/item/CS_URS_2023_01/573211108</t>
  </si>
  <si>
    <t>574381111</t>
  </si>
  <si>
    <t>Penetrační makadam PM s rozprostřením kameniva na sucho, s prolitím živicí, s posypem drtí a se zhutněním hrubý (PMH) z kameniva hrubého drceného, po zhutnění tl. 90 mm</t>
  </si>
  <si>
    <t>175626887</t>
  </si>
  <si>
    <t>https://podminky.urs.cz/item/CS_URS_2023_01/574381111</t>
  </si>
  <si>
    <t>577144111</t>
  </si>
  <si>
    <t>Asfaltový beton vrstva obrusná ACO 11 (ABS) s rozprostřením a se zhutněním z nemodifikovaného asfaltu v pruhu šířky do 3 m tř. I, po zhutnění tl. 50 mm</t>
  </si>
  <si>
    <t>2031841323</t>
  </si>
  <si>
    <t>https://podminky.urs.cz/item/CS_URS_2023_01/577144111</t>
  </si>
  <si>
    <t>577165112</t>
  </si>
  <si>
    <t>Asfaltový beton vrstva ložní ACL 16 (ABH) s rozprostřením a zhutněním z nemodifikovaného asfaltu v pruhu šířky do 3 m, po zhutnění tl. 70 mm</t>
  </si>
  <si>
    <t>-951956389</t>
  </si>
  <si>
    <t>https://podminky.urs.cz/item/CS_URS_2023_01/577165112</t>
  </si>
  <si>
    <t xml:space="preserve">Trubní vedení   </t>
  </si>
  <si>
    <t>850311811</t>
  </si>
  <si>
    <t>Bourání stávajícího potrubí z trub litinových hrdlových nebo přírubových v otevřeném výkopu DN do 150</t>
  </si>
  <si>
    <t>61394340</t>
  </si>
  <si>
    <t>https://podminky.urs.cz/item/CS_URS_2023_01/850311811</t>
  </si>
  <si>
    <t>871251211</t>
  </si>
  <si>
    <t>Montáž vodovodního potrubí z plastů v otevřeném výkopu z polyetylenu PE 100 svařovaných elektrotvarovkou SDR 11/PN16 D 110 x 10,0 mm</t>
  </si>
  <si>
    <t>https://podminky.urs.cz/item/CS_URS_2023_01/871251211</t>
  </si>
  <si>
    <t>28613557</t>
  </si>
  <si>
    <t>potrubí dvouvrstvé PE100 RC SDR11 110x10,0 dl 12m</t>
  </si>
  <si>
    <t>Poznámka k položce:
Trubka dvouvrstvá PE 100 RC, hladká; použití pro vodovody, modrá barva - SDR11 110x10.0 12m</t>
  </si>
  <si>
    <t>877251101</t>
  </si>
  <si>
    <t>Montáž tvarovek na vodovodním plastovém potrubí z polyetylenu PE 100 elektrotvarovek SDR 11/PN16 spojek, oblouků nebo redukcí d 110</t>
  </si>
  <si>
    <t>https://podminky.urs.cz/item/CS_URS_2023_01/877251101</t>
  </si>
  <si>
    <t>28614937</t>
  </si>
  <si>
    <t>elektrokoleno 90° PE 100 PN16 D 110mm</t>
  </si>
  <si>
    <t>28615975</t>
  </si>
  <si>
    <t>elektrospojka SDR11 PE 100 PN16 D 110mm</t>
  </si>
  <si>
    <t>286-01R</t>
  </si>
  <si>
    <t>elektrolemový nákružek SDR11 PE 100 PN16 D 110mm</t>
  </si>
  <si>
    <t>286-02R</t>
  </si>
  <si>
    <t>zpětná klapka PE 100 PN16 D 110 mm</t>
  </si>
  <si>
    <t>422-01R</t>
  </si>
  <si>
    <t>šoupátko vevařovací použití uzavírací armatura vevařovací s PE konci; médium pitná a užitková voda, odpadní voda; DN 80; l = 950 mm; PN 16; D ex. 90 mm; max.provozní tlak 10 bar; max teplota 20 °C; povrch.ochrana vně i uvnitř epoxidovým práškem</t>
  </si>
  <si>
    <t>892241111</t>
  </si>
  <si>
    <t>Tlakové zkoušky vodou na potrubí DN do 80</t>
  </si>
  <si>
    <t>https://podminky.urs.cz/item/CS_URS_2023_01/892241111</t>
  </si>
  <si>
    <t>892273122</t>
  </si>
  <si>
    <t>Proplach a dezinfekce vodovodního potrubí DN od 80 do 125</t>
  </si>
  <si>
    <t>https://podminky.urs.cz/item/CS_URS_2023_01/892273122</t>
  </si>
  <si>
    <t>899721111</t>
  </si>
  <si>
    <t>Signalizační vodič na potrubí DN do 150 mm</t>
  </si>
  <si>
    <t>https://podminky.urs.cz/item/CS_URS_2023_01/899721111</t>
  </si>
  <si>
    <t>899722112</t>
  </si>
  <si>
    <t>Krytí potrubí z plastů výstražnou fólií z PVC šířky 25 cm</t>
  </si>
  <si>
    <t>https://podminky.urs.cz/item/CS_URS_2023_01/899722112</t>
  </si>
  <si>
    <t>722270105</t>
  </si>
  <si>
    <t>Vodoměrové sestavy závitové G 2"</t>
  </si>
  <si>
    <t>soubor</t>
  </si>
  <si>
    <t>https://podminky.urs.cz/item/CS_URS_2023_01/722270105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</si>
  <si>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</si>
  <si>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</si>
  <si>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-886791374</t>
  </si>
  <si>
    <t>https://podminky.urs.cz/item/CS_URS_2023_01/916131113</t>
  </si>
  <si>
    <t>"zpětná montáž"  4,000</t>
  </si>
  <si>
    <t>919121212</t>
  </si>
  <si>
    <t>Utěsnění dilatačních spár zálivkou za studena v cementobetonovém nebo živičném krytu včetně adhezního nátěru bez těsnicího profilu pod zálivkou, pro komůrky šířky 10 mm, hloubky 20 mm</t>
  </si>
  <si>
    <t>-615231436</t>
  </si>
  <si>
    <t>https://podminky.urs.cz/item/CS_URS_2023_01/919121212</t>
  </si>
  <si>
    <t>10,500*2+1,800</t>
  </si>
  <si>
    <t>919735114</t>
  </si>
  <si>
    <t>Řezání stávajícího živičného krytu nebo podkladu hloubky přes 150 do 200 mm</t>
  </si>
  <si>
    <t>383819056</t>
  </si>
  <si>
    <t>https://podminky.urs.cz/item/CS_URS_2023_01/919735114</t>
  </si>
  <si>
    <t>(10,500*2+1,800)+(10,000*2+0,800)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</si>
  <si>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</si>
  <si>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</si>
  <si>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1487736062</t>
  </si>
  <si>
    <t>https://podminky.urs.cz/item/CS_URS_2023_01/979021113</t>
  </si>
  <si>
    <t>"obruby"  4,000</t>
  </si>
  <si>
    <t>997221561</t>
  </si>
  <si>
    <t>Vodorovná doprava suti bez naložení, ale se složením a s hrubým urovnáním z kusových materiálů, na vzdálenost do 1 km</t>
  </si>
  <si>
    <t>723302518</t>
  </si>
  <si>
    <t>https://podminky.urs.cz/item/CS_URS_2023_01/997221561</t>
  </si>
  <si>
    <t>8,980</t>
  </si>
  <si>
    <t>997221569</t>
  </si>
  <si>
    <t>Vodorovná doprava suti bez naložení, ale se složením a s hrubým urovnáním Příplatek k ceně za každý další i započatý 1 km přes 1 km</t>
  </si>
  <si>
    <t>-616001362</t>
  </si>
  <si>
    <t>https://podminky.urs.cz/item/CS_URS_2023_01/997221569</t>
  </si>
  <si>
    <t>8,98*14 'Přepočtené koeficientem množství</t>
  </si>
  <si>
    <t>997221612</t>
  </si>
  <si>
    <t>Nakládání na dopravní prostředky pro vodorovnou dopravu vybouraných hmot</t>
  </si>
  <si>
    <t>-1952016289</t>
  </si>
  <si>
    <t>https://podminky.urs.cz/item/CS_URS_2023_01/997221612</t>
  </si>
  <si>
    <t>997221645</t>
  </si>
  <si>
    <t>Poplatek za uložení stavebního odpadu na skládce (skládkovné) asfaltového bez obsahu dehtu zatříděného do Katalogu odpadů pod kódem 17 03 02</t>
  </si>
  <si>
    <t>-1143049600</t>
  </si>
  <si>
    <t>https://podminky.urs.cz/item/CS_URS_2023_01/997221645</t>
  </si>
  <si>
    <t>998276101</t>
  </si>
  <si>
    <t>Přesun hmot pro trubní vedení hloubené z trub z plastických hmot nebo sklolaminátových pro vodovody nebo kanalizace v otevřeném výkopu dopravní vzdálenost do 15 m</t>
  </si>
  <si>
    <t>-671329994</t>
  </si>
  <si>
    <t>https://podminky.urs.cz/item/CS_URS_2023_01/998276101</t>
  </si>
  <si>
    <t>999</t>
  </si>
  <si>
    <t xml:space="preserve">Ostatní   </t>
  </si>
  <si>
    <t>005721000</t>
  </si>
  <si>
    <t>Čas na přípravu materiálu a dopravu pracovníků</t>
  </si>
  <si>
    <t>512</t>
  </si>
  <si>
    <t>58128333</t>
  </si>
  <si>
    <t>Ostatní montážní, demontážní a sekací práce</t>
  </si>
  <si>
    <t>999259693</t>
  </si>
  <si>
    <t>Závěsný systém</t>
  </si>
  <si>
    <t>soub.</t>
  </si>
  <si>
    <t>9995963287</t>
  </si>
  <si>
    <t>Drobný instal. mat. (těsnění a šrouby)</t>
  </si>
  <si>
    <t>005724100</t>
  </si>
  <si>
    <t>VRN - Doprava, zajištění mat. a telekomunikace</t>
  </si>
  <si>
    <t>VRN - Vedlejší rozpočtové náklady</t>
  </si>
  <si>
    <t>45100000-8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</si>
  <si>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</si>
  <si>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</si>
  <si>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</si>
  <si>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</si>
  <si>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</si>
  <si>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</si>
  <si>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</si>
  <si>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</si>
  <si>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</si>
  <si>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012002000</t>
  </si>
  <si>
    <t>Geodetické práce</t>
  </si>
  <si>
    <t>1024</t>
  </si>
  <si>
    <t>315946198</t>
  </si>
  <si>
    <t>https://podminky.urs.cz/item/CS_URS_2023_01/012002000</t>
  </si>
  <si>
    <t xml:space="preserve">- vytýčení inženýrských sítí na staveništi jejich správci, s případným provedením průzkumných sond </t>
  </si>
  <si>
    <t>- zpětné předání inženýrských sítí jednotlivým vlastníkům/správcům a příp. geodet zaměření, pokud nebude uložena v původní trase</t>
  </si>
  <si>
    <t xml:space="preserve">- náklady na aktualizaci vyjádření k existenci sítí </t>
  </si>
  <si>
    <t>- vše ve standardech SmVaK Ostrava</t>
  </si>
  <si>
    <t>013254000</t>
  </si>
  <si>
    <t>Dokumentace skutečného provedení stavby</t>
  </si>
  <si>
    <t>-2075150088</t>
  </si>
  <si>
    <t>https://podminky.urs.cz/item/CS_URS_2023_01/013254000</t>
  </si>
  <si>
    <t>- Vypracování DOKUMENTACE SKUTEČNÉHO PROVEDENÍ STAVBY v počtu 4x tištěná + 1x digitální</t>
  </si>
  <si>
    <t>013294000</t>
  </si>
  <si>
    <t>Ostatní dokumentace</t>
  </si>
  <si>
    <t>1500745155</t>
  </si>
  <si>
    <t>https://podminky.urs.cz/item/CS_URS_2023_01/013294000</t>
  </si>
  <si>
    <t>- Vypracování kotevního plánu lešení a posouzení založení lešení - viz TZ str. 5</t>
  </si>
  <si>
    <t>- Vypracování výrobní dokumentace pro kastlíková a špaletová okna</t>
  </si>
  <si>
    <t>0100-001R</t>
  </si>
  <si>
    <t>Náklady zhotovitele na fotodokumentaci v průběhu výstavby</t>
  </si>
  <si>
    <t>-1151005088</t>
  </si>
  <si>
    <t xml:space="preserve">- pořizování fotodokumentace stavby včetně pasportizace před zahájením stavby (ze stejných míst) </t>
  </si>
  <si>
    <t>VRN2</t>
  </si>
  <si>
    <t>Příprava staveniště</t>
  </si>
  <si>
    <t>020001000</t>
  </si>
  <si>
    <t>1430732442</t>
  </si>
  <si>
    <t>https://podminky.urs.cz/item/CS_URS_2023_01/020001000</t>
  </si>
  <si>
    <t>- Zajištění bezpečného příjezdu a přístupu na staveniště vč. potřebných souhlasů a rozhodnutí s vybudováním zařízení staveniště</t>
  </si>
  <si>
    <t>- Náklady s připojením staveniště na energie + zajištění měření odběru energií</t>
  </si>
  <si>
    <t>- Vytýčení obvodu staveniště</t>
  </si>
  <si>
    <t>- Oplocení, osvětlení a zabezpečení prostoru staveniště proti neoprávněnému vstupu</t>
  </si>
  <si>
    <t>VRN3</t>
  </si>
  <si>
    <t>Zařízení staveniště</t>
  </si>
  <si>
    <t>030001000</t>
  </si>
  <si>
    <t>-1366426624</t>
  </si>
  <si>
    <t>https://podminky.urs.cz/item/CS_URS_2023_01/030001000</t>
  </si>
  <si>
    <t>- Náklady na vybavení a provozování zařízení staveniště</t>
  </si>
  <si>
    <t>- Náklady na vybavení zařízení staveniště mobilním WC</t>
  </si>
  <si>
    <t>- Náklady na spotřebované energie provozem zařízení staveniště</t>
  </si>
  <si>
    <t>- Náklady na úklid v prostoru staveniště a příjezdových komunikací ke staveništi</t>
  </si>
  <si>
    <t>- Opatření k zabránění nadměrného zatěžování staveniště a jeho okolí prachem (např. používání krycích plachet, kropení sutě apod)</t>
  </si>
  <si>
    <t>0300-001R</t>
  </si>
  <si>
    <t>Informační tabule</t>
  </si>
  <si>
    <t>1396048351</t>
  </si>
  <si>
    <t xml:space="preserve">-Název stavby, firmy, termín výstavby, jméno a kontakt na zodpovědného stavbyvedoucího. Zajištění proti povětrnostním vlivům. </t>
  </si>
  <si>
    <t>0300-002R</t>
  </si>
  <si>
    <t>Zajištění bezpečnosti práce na staveništi včetně potřebného vybavení tabulkami BOZP a PO</t>
  </si>
  <si>
    <t>-813417413</t>
  </si>
  <si>
    <t>- zakrytí nebo ohrazení všech otvorů v podlahách</t>
  </si>
  <si>
    <t>039002000</t>
  </si>
  <si>
    <t>Zrušení zařízení staveniště</t>
  </si>
  <si>
    <t>-440929253</t>
  </si>
  <si>
    <t>https://podminky.urs.cz/item/CS_URS_2023_01/039002000</t>
  </si>
  <si>
    <t>- Náklady na odstranění a odvoz zařízení staveniště</t>
  </si>
  <si>
    <t>- Uvedení stavbou dotčených ploch a ploch zařízení staveniště do původního stavu</t>
  </si>
  <si>
    <t>VRN4</t>
  </si>
  <si>
    <t>Inženýrská činnost</t>
  </si>
  <si>
    <t>041203000</t>
  </si>
  <si>
    <t>Technický dozor investora</t>
  </si>
  <si>
    <t>1852006497</t>
  </si>
  <si>
    <t>https://podminky.urs.cz/item/CS_URS_2023_01/041203000</t>
  </si>
  <si>
    <t>045002000</t>
  </si>
  <si>
    <t>Kompletační a koordinační činnost</t>
  </si>
  <si>
    <t>1932639947</t>
  </si>
  <si>
    <t>https://podminky.urs.cz/item/CS_URS_2023_01/045002000</t>
  </si>
  <si>
    <t>- koordinace všech subdodavatelů</t>
  </si>
  <si>
    <t xml:space="preserve">- kompletní dokladová část dle SoD (revize, atesty, certifikáty, prohlášení o shodě) pro předání a převzetí dokončeného díla </t>
  </si>
  <si>
    <t xml:space="preserve">- náklady zhotovitele, související s prováděním zkoušek a REVIZÍ předepsaných technickými normami a vyjádřeními dotčených </t>
  </si>
  <si>
    <t>orgánů pro řádné provedení a předání  díla</t>
  </si>
  <si>
    <t>04500-01R</t>
  </si>
  <si>
    <t>Součinnost a koordinace se SmVaK</t>
  </si>
  <si>
    <t>-160235600</t>
  </si>
  <si>
    <t>04500-02R</t>
  </si>
  <si>
    <t>Součinnost a koordinace s MDPO</t>
  </si>
  <si>
    <t>71102133</t>
  </si>
  <si>
    <t>VRN5</t>
  </si>
  <si>
    <t>Finanční náklady</t>
  </si>
  <si>
    <t>052002000</t>
  </si>
  <si>
    <t>Finanční rezerva</t>
  </si>
  <si>
    <t>2072547150</t>
  </si>
  <si>
    <t>https://podminky.urs.cz/item/CS_URS_2023_01/052002000</t>
  </si>
  <si>
    <t>Poznámka k položce:
Rezerva na blíže nespecifikované práce a dodávky neobsažené v projektové dokumentaci a podrobném rozpočtu stavebních prací - s ohledem na odkrytí stávajících konstrukcí a zjištění možného nesouladu s projektovou dokumentací.</t>
  </si>
  <si>
    <t>- povinná finanční rozpočtová rezerva 1.000.000,-Kč pro všechny uchazeče</t>
  </si>
  <si>
    <t>VRN7</t>
  </si>
  <si>
    <t>Provozní vlivy</t>
  </si>
  <si>
    <t>071002000</t>
  </si>
  <si>
    <t>Provoz investora, třetích osob</t>
  </si>
  <si>
    <t>2015983132</t>
  </si>
  <si>
    <t>https://podminky.urs.cz/item/CS_URS_2023_01/071002000</t>
  </si>
  <si>
    <t>- opatření na zajištění bezpečnosti osob pohybujících se v blízkosti staveniště - veřejná komunikace, chodník</t>
  </si>
  <si>
    <t>072002000</t>
  </si>
  <si>
    <t>Silniční provoz</t>
  </si>
  <si>
    <t>-166805755</t>
  </si>
  <si>
    <t>https://podminky.urs.cz/item/CS_URS_2023_01/072002000</t>
  </si>
  <si>
    <t>- Dočasná dopravní opatření</t>
  </si>
  <si>
    <t xml:space="preserve">- Náklady na vyhotovení projektu dočasného dopravního značení, jeho projednání s dotčenými orgány a organizacemi, </t>
  </si>
  <si>
    <t xml:space="preserve">dodání dopravních značek, jejich rozmístění a přemísťování a jejich údržba v průběhu výstavby </t>
  </si>
  <si>
    <t>- náklady na odstranění dopravního zanačení po ukončení stavebních prací.</t>
  </si>
  <si>
    <t>VRN9</t>
  </si>
  <si>
    <t>Ostatní náklady</t>
  </si>
  <si>
    <t>0910-001R</t>
  </si>
  <si>
    <t>Seřízení oken po 1 roce</t>
  </si>
  <si>
    <t>1459184697</t>
  </si>
  <si>
    <t>0910-002R</t>
  </si>
  <si>
    <t>Ostatní náklady spojené s požadavky objednatele</t>
  </si>
  <si>
    <t>-1448694833</t>
  </si>
  <si>
    <t>- Ostatní náklady spojené s požadavky objednatele, které jsou uvedeny v jednotlivých článcích smlouvy o dílo, pokud nejsou zahrnuty v soupisech prací.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</si>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</sst>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4" fontId="23" fillId="2" borderId="2" xfId="0" applyNumberFormat="1" applyFont="1" applyFill="1" applyBorder="1" applyAlignment="1" applyProtection="1">
      <alignment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40" fillId="2" borderId="2" xfId="0" applyNumberFormat="1" applyFont="1" applyFill="1" applyBorder="1" applyAlignment="1" applyProtection="1">
      <alignment vertical="center"/>
      <protection locked="0"/>
    </xf>
    <xf numFmtId="0" fontId="40" fillId="2" borderId="3" xfId="0" applyFont="1" applyFill="1" applyBorder="1" applyAlignment="1" applyProtection="1">
      <alignment horizontal="left" vertical="center"/>
      <protection locked="0"/>
    </xf>
    <xf numFmtId="167" fontId="23" fillId="2" borderId="2" xfId="0" applyNumberFormat="1" applyFont="1" applyFill="1" applyBorder="1" applyAlignment="1" applyProtection="1">
      <alignment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42" fillId="0" borderId="5" xfId="0" applyFont="1" applyBorder="1" applyAlignment="1">
      <alignment vertical="center" wrapText="1"/>
    </xf>
    <xf numFmtId="0" fontId="42" fillId="0" borderId="6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5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7" fillId="0" borderId="8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11" xfId="0" applyBorder="1" applyAlignment="1">
      <alignment vertical="top"/>
    </xf>
    <xf numFmtId="0" fontId="44" fillId="0" borderId="11" xfId="0" applyFont="1" applyBorder="1" applyAlignment="1">
      <alignment horizontal="left"/>
    </xf>
    <xf numFmtId="0" fontId="47" fillId="0" borderId="11" xfId="0" applyFont="1" applyBorder="1"/>
    <xf numFmtId="0" fontId="42" fillId="0" borderId="8" xfId="0" applyFont="1" applyBorder="1" applyAlignment="1">
      <alignment vertical="top"/>
    </xf>
    <xf numFmtId="0" fontId="42" fillId="0" borderId="9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12" xfId="0" applyFont="1" applyBorder="1" applyAlignment="1">
      <alignment vertical="top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166" fontId="34" fillId="0" borderId="15" xfId="0" applyNumberFormat="1" applyFont="1" applyBorder="1" applyProtection="1">
      <protection locked="0"/>
    </xf>
    <xf numFmtId="166" fontId="34" fillId="0" borderId="24" xfId="0" applyNumberFormat="1" applyFont="1" applyBorder="1" applyProtection="1">
      <protection locked="0"/>
    </xf>
    <xf numFmtId="4" fontId="35" fillId="0" borderId="0" xfId="0" applyNumberFormat="1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25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6" fontId="24" fillId="0" borderId="0" xfId="0" applyNumberFormat="1" applyFont="1" applyAlignment="1" applyProtection="1">
      <alignment vertical="center"/>
      <protection locked="0"/>
    </xf>
    <xf numFmtId="166" fontId="24" fillId="0" borderId="25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5" fillId="3" borderId="16" xfId="0" applyNumberFormat="1" applyFont="1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4" xfId="0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3" borderId="20" xfId="0" applyFont="1" applyFill="1" applyBorder="1" applyAlignment="1" applyProtection="1">
      <alignment horizontal="center" vertical="center" wrapText="1"/>
      <protection/>
    </xf>
    <xf numFmtId="0" fontId="23" fillId="3" borderId="22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Protection="1">
      <protection/>
    </xf>
    <xf numFmtId="4" fontId="7" fillId="0" borderId="0" xfId="0" applyNumberFormat="1" applyFont="1" applyProtection="1">
      <protection/>
    </xf>
    <xf numFmtId="0" fontId="9" fillId="0" borderId="0" xfId="0" applyFont="1" applyProtection="1">
      <protection/>
    </xf>
    <xf numFmtId="4" fontId="8" fillId="0" borderId="0" xfId="0" applyNumberFormat="1" applyFont="1" applyProtection="1">
      <protection/>
    </xf>
    <xf numFmtId="4" fontId="23" fillId="0" borderId="2" xfId="0" applyNumberFormat="1" applyFont="1" applyBorder="1" applyAlignment="1" applyProtection="1">
      <alignment vertical="center"/>
      <protection/>
    </xf>
    <xf numFmtId="0" fontId="23" fillId="0" borderId="2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0" fontId="0" fillId="3" borderId="16" xfId="0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right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3" fillId="3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0" fontId="9" fillId="0" borderId="1" xfId="0" applyFont="1" applyBorder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3" fillId="0" borderId="2" xfId="0" applyFont="1" applyBorder="1" applyAlignment="1" applyProtection="1">
      <alignment horizontal="center" vertical="center"/>
      <protection/>
    </xf>
    <xf numFmtId="49" fontId="23" fillId="0" borderId="2" xfId="0" applyNumberFormat="1" applyFont="1" applyBorder="1" applyAlignment="1" applyProtection="1">
      <alignment horizontal="left" vertical="center" wrapText="1"/>
      <protection/>
    </xf>
    <xf numFmtId="0" fontId="23" fillId="0" borderId="2" xfId="0" applyFont="1" applyBorder="1" applyAlignment="1" applyProtection="1">
      <alignment horizontal="center" vertical="center" wrapText="1"/>
      <protection/>
    </xf>
    <xf numFmtId="167" fontId="23" fillId="0" borderId="2" xfId="0" applyNumberFormat="1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4" fontId="23" fillId="2" borderId="2" xfId="0" applyNumberFormat="1" applyFont="1" applyFill="1" applyBorder="1" applyAlignment="1" applyProtection="1">
      <alignment vertical="center"/>
      <protection/>
    </xf>
    <xf numFmtId="0" fontId="41" fillId="0" borderId="1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66" fontId="24" fillId="0" borderId="19" xfId="0" applyNumberFormat="1" applyFont="1" applyBorder="1" applyAlignment="1" applyProtection="1">
      <alignment vertical="center"/>
      <protection locked="0"/>
    </xf>
    <xf numFmtId="166" fontId="24" fillId="0" borderId="26" xfId="0" applyNumberFormat="1" applyFont="1" applyBorder="1" applyAlignment="1" applyProtection="1">
      <alignment vertical="center"/>
      <protection locked="0"/>
    </xf>
    <xf numFmtId="4" fontId="40" fillId="0" borderId="2" xfId="0" applyNumberFormat="1" applyFont="1" applyBorder="1" applyAlignment="1" applyProtection="1">
      <alignment vertical="center"/>
      <protection/>
    </xf>
    <xf numFmtId="0" fontId="40" fillId="0" borderId="2" xfId="0" applyFont="1" applyBorder="1" applyAlignment="1" applyProtection="1">
      <alignment horizontal="left" vertical="center" wrapText="1"/>
      <protection/>
    </xf>
    <xf numFmtId="0" fontId="40" fillId="0" borderId="2" xfId="0" applyFont="1" applyBorder="1" applyAlignment="1" applyProtection="1">
      <alignment horizontal="center" vertical="center"/>
      <protection/>
    </xf>
    <xf numFmtId="49" fontId="40" fillId="0" borderId="2" xfId="0" applyNumberFormat="1" applyFont="1" applyBorder="1" applyAlignment="1" applyProtection="1">
      <alignment horizontal="left" vertical="center" wrapText="1"/>
      <protection/>
    </xf>
    <xf numFmtId="0" fontId="40" fillId="0" borderId="2" xfId="0" applyFont="1" applyBorder="1" applyAlignment="1" applyProtection="1">
      <alignment horizontal="center" vertical="center" wrapText="1"/>
      <protection/>
    </xf>
    <xf numFmtId="167" fontId="40" fillId="0" borderId="2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1" xfId="0" applyBorder="1" applyProtection="1"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3" borderId="16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166" fontId="34" fillId="0" borderId="15" xfId="0" applyNumberFormat="1" applyFont="1" applyBorder="1" applyProtection="1">
      <protection locked="0"/>
    </xf>
    <xf numFmtId="166" fontId="34" fillId="0" borderId="24" xfId="0" applyNumberFormat="1" applyFont="1" applyBorder="1" applyProtection="1">
      <protection locked="0"/>
    </xf>
    <xf numFmtId="4" fontId="35" fillId="0" borderId="0" xfId="0" applyNumberFormat="1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25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23" fillId="2" borderId="2" xfId="0" applyNumberFormat="1" applyFont="1" applyFill="1" applyBorder="1" applyAlignment="1" applyProtection="1">
      <alignment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6" fontId="24" fillId="0" borderId="0" xfId="0" applyNumberFormat="1" applyFont="1" applyAlignment="1" applyProtection="1">
      <alignment vertical="center"/>
      <protection locked="0"/>
    </xf>
    <xf numFmtId="166" fontId="24" fillId="0" borderId="25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5" fillId="3" borderId="16" xfId="0" applyNumberFormat="1" applyFont="1" applyFill="1" applyBorder="1" applyAlignment="1" applyProtection="1">
      <alignment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14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3" borderId="20" xfId="0" applyFont="1" applyFill="1" applyBorder="1" applyAlignment="1" applyProtection="1">
      <alignment horizontal="center" vertical="center" wrapText="1"/>
      <protection/>
    </xf>
    <xf numFmtId="0" fontId="23" fillId="3" borderId="22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Protection="1">
      <protection/>
    </xf>
    <xf numFmtId="4" fontId="7" fillId="0" borderId="0" xfId="0" applyNumberFormat="1" applyFont="1" applyProtection="1">
      <protection/>
    </xf>
    <xf numFmtId="0" fontId="9" fillId="0" borderId="0" xfId="0" applyFont="1" applyProtection="1">
      <protection/>
    </xf>
    <xf numFmtId="4" fontId="8" fillId="0" borderId="0" xfId="0" applyNumberFormat="1" applyFont="1" applyProtection="1">
      <protection/>
    </xf>
    <xf numFmtId="4" fontId="23" fillId="0" borderId="2" xfId="0" applyNumberFormat="1" applyFont="1" applyBorder="1" applyAlignment="1" applyProtection="1">
      <alignment vertical="center"/>
      <protection/>
    </xf>
    <xf numFmtId="0" fontId="23" fillId="0" borderId="2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right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1" xfId="0" applyFont="1" applyBorder="1" applyProtection="1"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3" fillId="3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0" fontId="9" fillId="0" borderId="1" xfId="0" applyFont="1" applyBorder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3" fillId="0" borderId="2" xfId="0" applyFont="1" applyBorder="1" applyAlignment="1" applyProtection="1">
      <alignment horizontal="center" vertical="center"/>
      <protection/>
    </xf>
    <xf numFmtId="49" fontId="23" fillId="0" borderId="2" xfId="0" applyNumberFormat="1" applyFont="1" applyBorder="1" applyAlignment="1" applyProtection="1">
      <alignment horizontal="left" vertical="center" wrapText="1"/>
      <protection/>
    </xf>
    <xf numFmtId="0" fontId="23" fillId="0" borderId="2" xfId="0" applyFont="1" applyBorder="1" applyAlignment="1" applyProtection="1">
      <alignment horizontal="center" vertical="center" wrapText="1"/>
      <protection/>
    </xf>
    <xf numFmtId="167" fontId="23" fillId="0" borderId="2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" fontId="21" fillId="0" borderId="3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vertical="center"/>
      <protection locked="0"/>
    </xf>
    <xf numFmtId="166" fontId="21" fillId="0" borderId="0" xfId="0" applyNumberFormat="1" applyFont="1" applyAlignment="1" applyProtection="1">
      <alignment vertical="center"/>
      <protection locked="0"/>
    </xf>
    <xf numFmtId="4" fontId="21" fillId="0" borderId="25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4" fontId="29" fillId="0" borderId="3" xfId="0" applyNumberFormat="1" applyFont="1" applyBorder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166" fontId="29" fillId="0" borderId="0" xfId="0" applyNumberFormat="1" applyFont="1" applyAlignment="1" applyProtection="1">
      <alignment vertical="center"/>
      <protection locked="0"/>
    </xf>
    <xf numFmtId="4" fontId="29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0" xfId="20" applyFont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9" fillId="0" borderId="4" xfId="0" applyNumberFormat="1" applyFont="1" applyBorder="1" applyAlignment="1" applyProtection="1">
      <alignment vertical="center"/>
      <protection locked="0"/>
    </xf>
    <xf numFmtId="4" fontId="29" fillId="0" borderId="19" xfId="0" applyNumberFormat="1" applyFont="1" applyBorder="1" applyAlignment="1" applyProtection="1">
      <alignment vertical="center"/>
      <protection locked="0"/>
    </xf>
    <xf numFmtId="166" fontId="29" fillId="0" borderId="19" xfId="0" applyNumberFormat="1" applyFont="1" applyBorder="1" applyAlignment="1" applyProtection="1">
      <alignment vertical="center"/>
      <protection locked="0"/>
    </xf>
    <xf numFmtId="4" fontId="29" fillId="0" borderId="26" xfId="0" applyNumberFormat="1" applyFont="1" applyBorder="1" applyAlignment="1" applyProtection="1">
      <alignment vertical="center"/>
      <protection locked="0"/>
    </xf>
    <xf numFmtId="0" fontId="0" fillId="0" borderId="29" xfId="0" applyBorder="1" applyProtection="1">
      <protection/>
    </xf>
    <xf numFmtId="0" fontId="19" fillId="0" borderId="30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5" fillId="4" borderId="28" xfId="0" applyFont="1" applyFill="1" applyBorder="1" applyAlignment="1" applyProtection="1">
      <alignment horizontal="left"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3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3" borderId="28" xfId="0" applyFont="1" applyFill="1" applyBorder="1" applyAlignment="1" applyProtection="1">
      <alignment horizontal="center" vertical="center"/>
      <protection/>
    </xf>
    <xf numFmtId="0" fontId="23" fillId="3" borderId="16" xfId="0" applyFont="1" applyFill="1" applyBorder="1" applyAlignment="1" applyProtection="1">
      <alignment horizontal="left" vertical="center"/>
      <protection/>
    </xf>
    <xf numFmtId="0" fontId="23" fillId="3" borderId="16" xfId="0" applyFont="1" applyFill="1" applyBorder="1" applyAlignment="1" applyProtection="1">
      <alignment horizontal="right" vertical="center"/>
      <protection/>
    </xf>
    <xf numFmtId="0" fontId="23" fillId="3" borderId="16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5" fillId="4" borderId="16" xfId="0" applyNumberFormat="1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27" xfId="0" applyFill="1" applyBorder="1" applyAlignment="1" applyProtection="1">
      <alignment vertical="center"/>
      <protection/>
    </xf>
    <xf numFmtId="0" fontId="5" fillId="4" borderId="16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5" fillId="5" borderId="0" xfId="0" applyFont="1" applyFill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29991001" TargetMode="External" /><Relationship Id="rId2" Type="http://schemas.openxmlformats.org/officeDocument/2006/relationships/hyperlink" Target="https://podminky.urs.cz/item/CS_URS_2023_01/629991011" TargetMode="External" /><Relationship Id="rId3" Type="http://schemas.openxmlformats.org/officeDocument/2006/relationships/hyperlink" Target="https://podminky.urs.cz/item/CS_URS_2023_01/941211112" TargetMode="External" /><Relationship Id="rId4" Type="http://schemas.openxmlformats.org/officeDocument/2006/relationships/hyperlink" Target="https://podminky.urs.cz/item/CS_URS_2023_01/941211211" TargetMode="External" /><Relationship Id="rId5" Type="http://schemas.openxmlformats.org/officeDocument/2006/relationships/hyperlink" Target="https://podminky.urs.cz/item/CS_URS_2023_01/941211322" TargetMode="External" /><Relationship Id="rId6" Type="http://schemas.openxmlformats.org/officeDocument/2006/relationships/hyperlink" Target="https://podminky.urs.cz/item/CS_URS_2023_01/941211812" TargetMode="External" /><Relationship Id="rId7" Type="http://schemas.openxmlformats.org/officeDocument/2006/relationships/hyperlink" Target="https://podminky.urs.cz/item/CS_URS_2023_01/941221111" TargetMode="External" /><Relationship Id="rId8" Type="http://schemas.openxmlformats.org/officeDocument/2006/relationships/hyperlink" Target="https://podminky.urs.cz/item/CS_URS_2023_01/941221811" TargetMode="External" /><Relationship Id="rId9" Type="http://schemas.openxmlformats.org/officeDocument/2006/relationships/hyperlink" Target="https://podminky.urs.cz/item/CS_URS_2023_01/942311112" TargetMode="External" /><Relationship Id="rId10" Type="http://schemas.openxmlformats.org/officeDocument/2006/relationships/hyperlink" Target="https://podminky.urs.cz/item/CS_URS_2023_01/942311211" TargetMode="External" /><Relationship Id="rId11" Type="http://schemas.openxmlformats.org/officeDocument/2006/relationships/hyperlink" Target="https://podminky.urs.cz/item/CS_URS_2023_01/942311812" TargetMode="External" /><Relationship Id="rId12" Type="http://schemas.openxmlformats.org/officeDocument/2006/relationships/hyperlink" Target="https://podminky.urs.cz/item/CS_URS_2023_01/942321112" TargetMode="External" /><Relationship Id="rId13" Type="http://schemas.openxmlformats.org/officeDocument/2006/relationships/hyperlink" Target="https://podminky.urs.cz/item/CS_URS_2023_01/942321211" TargetMode="External" /><Relationship Id="rId14" Type="http://schemas.openxmlformats.org/officeDocument/2006/relationships/hyperlink" Target="https://podminky.urs.cz/item/CS_URS_2023_01/942321812" TargetMode="External" /><Relationship Id="rId15" Type="http://schemas.openxmlformats.org/officeDocument/2006/relationships/hyperlink" Target="https://podminky.urs.cz/item/CS_URS_2023_01/942322111" TargetMode="External" /><Relationship Id="rId16" Type="http://schemas.openxmlformats.org/officeDocument/2006/relationships/hyperlink" Target="https://podminky.urs.cz/item/CS_URS_2023_01/942322211" TargetMode="External" /><Relationship Id="rId17" Type="http://schemas.openxmlformats.org/officeDocument/2006/relationships/hyperlink" Target="https://podminky.urs.cz/item/CS_URS_2023_01/942322811" TargetMode="External" /><Relationship Id="rId18" Type="http://schemas.openxmlformats.org/officeDocument/2006/relationships/hyperlink" Target="https://podminky.urs.cz/item/CS_URS_2023_01/944121111" TargetMode="External" /><Relationship Id="rId19" Type="http://schemas.openxmlformats.org/officeDocument/2006/relationships/hyperlink" Target="https://podminky.urs.cz/item/CS_URS_2023_01/944121211" TargetMode="External" /><Relationship Id="rId20" Type="http://schemas.openxmlformats.org/officeDocument/2006/relationships/hyperlink" Target="https://podminky.urs.cz/item/CS_URS_2023_01/944121811" TargetMode="External" /><Relationship Id="rId21" Type="http://schemas.openxmlformats.org/officeDocument/2006/relationships/hyperlink" Target="https://podminky.urs.cz/item/CS_URS_2023_01/944511111" TargetMode="External" /><Relationship Id="rId22" Type="http://schemas.openxmlformats.org/officeDocument/2006/relationships/hyperlink" Target="https://podminky.urs.cz/item/CS_URS_2023_01/944511211" TargetMode="External" /><Relationship Id="rId23" Type="http://schemas.openxmlformats.org/officeDocument/2006/relationships/hyperlink" Target="https://podminky.urs.cz/item/CS_URS_2023_01/944511811" TargetMode="External" /><Relationship Id="rId24" Type="http://schemas.openxmlformats.org/officeDocument/2006/relationships/hyperlink" Target="https://podminky.urs.cz/item/CS_URS_2023_01/944711114" TargetMode="External" /><Relationship Id="rId25" Type="http://schemas.openxmlformats.org/officeDocument/2006/relationships/hyperlink" Target="https://podminky.urs.cz/item/CS_URS_2023_01/944711214" TargetMode="External" /><Relationship Id="rId26" Type="http://schemas.openxmlformats.org/officeDocument/2006/relationships/hyperlink" Target="https://podminky.urs.cz/item/CS_URS_2023_01/944711814" TargetMode="External" /><Relationship Id="rId27" Type="http://schemas.openxmlformats.org/officeDocument/2006/relationships/hyperlink" Target="https://podminky.urs.cz/item/CS_URS_2023_01/946321133" TargetMode="External" /><Relationship Id="rId28" Type="http://schemas.openxmlformats.org/officeDocument/2006/relationships/hyperlink" Target="https://podminky.urs.cz/item/CS_URS_2023_01/946321233" TargetMode="External" /><Relationship Id="rId29" Type="http://schemas.openxmlformats.org/officeDocument/2006/relationships/hyperlink" Target="https://podminky.urs.cz/item/CS_URS_2023_01/946321352" TargetMode="External" /><Relationship Id="rId30" Type="http://schemas.openxmlformats.org/officeDocument/2006/relationships/hyperlink" Target="https://podminky.urs.cz/item/CS_URS_2023_01/946321833" TargetMode="External" /><Relationship Id="rId31" Type="http://schemas.openxmlformats.org/officeDocument/2006/relationships/hyperlink" Target="https://podminky.urs.cz/item/CS_URS_2023_01/949221112" TargetMode="External" /><Relationship Id="rId32" Type="http://schemas.openxmlformats.org/officeDocument/2006/relationships/hyperlink" Target="https://podminky.urs.cz/item/CS_URS_2023_01/949221211" TargetMode="External" /><Relationship Id="rId33" Type="http://schemas.openxmlformats.org/officeDocument/2006/relationships/hyperlink" Target="https://podminky.urs.cz/item/CS_URS_2023_01/949221812" TargetMode="External" /><Relationship Id="rId34" Type="http://schemas.openxmlformats.org/officeDocument/2006/relationships/hyperlink" Target="https://podminky.urs.cz/item/CS_URS_2023_01/975111341" TargetMode="External" /><Relationship Id="rId35" Type="http://schemas.openxmlformats.org/officeDocument/2006/relationships/hyperlink" Target="https://podminky.urs.cz/item/CS_URS_2023_01/975111342" TargetMode="External" /><Relationship Id="rId36" Type="http://schemas.openxmlformats.org/officeDocument/2006/relationships/hyperlink" Target="https://podminky.urs.cz/item/CS_URS_2023_01/975111343" TargetMode="External" /><Relationship Id="rId37" Type="http://schemas.openxmlformats.org/officeDocument/2006/relationships/hyperlink" Target="https://podminky.urs.cz/item/CS_URS_2023_01/993111111" TargetMode="External" /><Relationship Id="rId38" Type="http://schemas.openxmlformats.org/officeDocument/2006/relationships/hyperlink" Target="https://podminky.urs.cz/item/CS_URS_2023_01/993211111" TargetMode="External" /><Relationship Id="rId39" Type="http://schemas.openxmlformats.org/officeDocument/2006/relationships/hyperlink" Target="https://podminky.urs.cz/item/CS_URS_2023_01/997013111" TargetMode="External" /><Relationship Id="rId40" Type="http://schemas.openxmlformats.org/officeDocument/2006/relationships/hyperlink" Target="https://podminky.urs.cz/item/CS_URS_2023_01/997013501" TargetMode="External" /><Relationship Id="rId41" Type="http://schemas.openxmlformats.org/officeDocument/2006/relationships/hyperlink" Target="https://podminky.urs.cz/item/CS_URS_2023_01/997013509" TargetMode="External" /><Relationship Id="rId42" Type="http://schemas.openxmlformats.org/officeDocument/2006/relationships/hyperlink" Target="https://podminky.urs.cz/item/CS_URS_2023_01/997013631" TargetMode="External" /><Relationship Id="rId43" Type="http://schemas.openxmlformats.org/officeDocument/2006/relationships/hyperlink" Target="https://podminky.urs.cz/item/CS_URS_2023_01/998017004" TargetMode="External" /><Relationship Id="rId44" Type="http://schemas.openxmlformats.org/officeDocument/2006/relationships/hyperlink" Target="https://podminky.urs.cz/item/CS_URS_2023_01/741112803" TargetMode="External" /><Relationship Id="rId45" Type="http://schemas.openxmlformats.org/officeDocument/2006/relationships/hyperlink" Target="https://podminky.urs.cz/item/CS_URS_2023_01/741120821" TargetMode="External" /><Relationship Id="rId46" Type="http://schemas.openxmlformats.org/officeDocument/2006/relationships/hyperlink" Target="https://podminky.urs.cz/item/CS_URS_2023_01/998741104" TargetMode="External" /><Relationship Id="rId47" Type="http://schemas.openxmlformats.org/officeDocument/2006/relationships/hyperlink" Target="https://podminky.urs.cz/item/CS_URS_2023_01/764002841" TargetMode="External" /><Relationship Id="rId48" Type="http://schemas.openxmlformats.org/officeDocument/2006/relationships/hyperlink" Target="https://podminky.urs.cz/item/CS_URS_2023_01/764002861" TargetMode="External" /><Relationship Id="rId49" Type="http://schemas.openxmlformats.org/officeDocument/2006/relationships/hyperlink" Target="https://podminky.urs.cz/item/CS_URS_2023_01/764214405" TargetMode="External" /><Relationship Id="rId50" Type="http://schemas.openxmlformats.org/officeDocument/2006/relationships/hyperlink" Target="https://podminky.urs.cz/item/CS_URS_2023_01/764214407" TargetMode="External" /><Relationship Id="rId51" Type="http://schemas.openxmlformats.org/officeDocument/2006/relationships/hyperlink" Target="https://podminky.urs.cz/item/CS_URS_2023_01/764218411" TargetMode="External" /><Relationship Id="rId52" Type="http://schemas.openxmlformats.org/officeDocument/2006/relationships/hyperlink" Target="https://podminky.urs.cz/item/CS_URS_2023_01/764218447" TargetMode="External" /><Relationship Id="rId53" Type="http://schemas.openxmlformats.org/officeDocument/2006/relationships/hyperlink" Target="https://podminky.urs.cz/item/CS_URS_2023_01/998764104" TargetMode="External" /><Relationship Id="rId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9202321" TargetMode="External" /><Relationship Id="rId2" Type="http://schemas.openxmlformats.org/officeDocument/2006/relationships/hyperlink" Target="https://podminky.urs.cz/item/CS_URS_2023_01/612325225" TargetMode="External" /><Relationship Id="rId3" Type="http://schemas.openxmlformats.org/officeDocument/2006/relationships/hyperlink" Target="https://podminky.urs.cz/item/CS_URS_2023_01/612325301" TargetMode="External" /><Relationship Id="rId4" Type="http://schemas.openxmlformats.org/officeDocument/2006/relationships/hyperlink" Target="https://podminky.urs.cz/item/CS_URS_2023_01/612325302" TargetMode="External" /><Relationship Id="rId5" Type="http://schemas.openxmlformats.org/officeDocument/2006/relationships/hyperlink" Target="https://podminky.urs.cz/item/CS_URS_2023_01/949101111" TargetMode="External" /><Relationship Id="rId6" Type="http://schemas.openxmlformats.org/officeDocument/2006/relationships/hyperlink" Target="https://podminky.urs.cz/item/CS_URS_2023_01/952902121" TargetMode="External" /><Relationship Id="rId7" Type="http://schemas.openxmlformats.org/officeDocument/2006/relationships/hyperlink" Target="https://podminky.urs.cz/item/CS_URS_2023_01/967031732" TargetMode="External" /><Relationship Id="rId8" Type="http://schemas.openxmlformats.org/officeDocument/2006/relationships/hyperlink" Target="https://podminky.urs.cz/item/CS_URS_2023_01/968062354" TargetMode="External" /><Relationship Id="rId9" Type="http://schemas.openxmlformats.org/officeDocument/2006/relationships/hyperlink" Target="https://podminky.urs.cz/item/CS_URS_2023_01/968062357" TargetMode="External" /><Relationship Id="rId10" Type="http://schemas.openxmlformats.org/officeDocument/2006/relationships/hyperlink" Target="https://podminky.urs.cz/item/CS_URS_2023_01/968062991" TargetMode="External" /><Relationship Id="rId11" Type="http://schemas.openxmlformats.org/officeDocument/2006/relationships/hyperlink" Target="https://podminky.urs.cz/item/CS_URS_2023_01/997013111" TargetMode="External" /><Relationship Id="rId12" Type="http://schemas.openxmlformats.org/officeDocument/2006/relationships/hyperlink" Target="https://podminky.urs.cz/item/CS_URS_2023_01/997013501" TargetMode="External" /><Relationship Id="rId13" Type="http://schemas.openxmlformats.org/officeDocument/2006/relationships/hyperlink" Target="https://podminky.urs.cz/item/CS_URS_2023_01/997013509" TargetMode="External" /><Relationship Id="rId14" Type="http://schemas.openxmlformats.org/officeDocument/2006/relationships/hyperlink" Target="https://podminky.urs.cz/item/CS_URS_2023_01/997013603" TargetMode="External" /><Relationship Id="rId15" Type="http://schemas.openxmlformats.org/officeDocument/2006/relationships/hyperlink" Target="https://podminky.urs.cz/item/CS_URS_2023_01/997013631" TargetMode="External" /><Relationship Id="rId16" Type="http://schemas.openxmlformats.org/officeDocument/2006/relationships/hyperlink" Target="https://podminky.urs.cz/item/CS_URS_2023_01/998017004" TargetMode="External" /><Relationship Id="rId17" Type="http://schemas.openxmlformats.org/officeDocument/2006/relationships/hyperlink" Target="https://podminky.urs.cz/item/CS_URS_2023_01/711132101" TargetMode="External" /><Relationship Id="rId18" Type="http://schemas.openxmlformats.org/officeDocument/2006/relationships/hyperlink" Target="https://podminky.urs.cz/item/CS_URS_2023_01/998711103" TargetMode="External" /><Relationship Id="rId19" Type="http://schemas.openxmlformats.org/officeDocument/2006/relationships/hyperlink" Target="https://podminky.urs.cz/item/CS_URS_2023_01/766622861" TargetMode="External" /><Relationship Id="rId20" Type="http://schemas.openxmlformats.org/officeDocument/2006/relationships/hyperlink" Target="https://podminky.urs.cz/item/CS_URS_2023_01/998766204" TargetMode="External" /><Relationship Id="rId21" Type="http://schemas.openxmlformats.org/officeDocument/2006/relationships/hyperlink" Target="https://podminky.urs.cz/item/CS_URS_2023_01/784171111" TargetMode="External" /><Relationship Id="rId22" Type="http://schemas.openxmlformats.org/officeDocument/2006/relationships/hyperlink" Target="https://podminky.urs.cz/item/CS_URS_2023_01/784181101" TargetMode="External" /><Relationship Id="rId23" Type="http://schemas.openxmlformats.org/officeDocument/2006/relationships/hyperlink" Target="https://podminky.urs.cz/item/CS_URS_2023_01/784221001" TargetMode="External" /><Relationship Id="rId24" Type="http://schemas.openxmlformats.org/officeDocument/2006/relationships/hyperlink" Target="https://podminky.urs.cz/item/CS_URS_2023_01/78422105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9101111" TargetMode="External" /><Relationship Id="rId2" Type="http://schemas.openxmlformats.org/officeDocument/2006/relationships/hyperlink" Target="https://podminky.urs.cz/item/CS_URS_2023_01/952902121" TargetMode="External" /><Relationship Id="rId3" Type="http://schemas.openxmlformats.org/officeDocument/2006/relationships/hyperlink" Target="https://podminky.urs.cz/item/CS_URS_2023_01/965081213" TargetMode="External" /><Relationship Id="rId4" Type="http://schemas.openxmlformats.org/officeDocument/2006/relationships/hyperlink" Target="https://podminky.urs.cz/item/CS_URS_2023_01/965081611" TargetMode="External" /><Relationship Id="rId5" Type="http://schemas.openxmlformats.org/officeDocument/2006/relationships/hyperlink" Target="https://podminky.urs.cz/item/CS_URS_2023_01/968062747" TargetMode="External" /><Relationship Id="rId6" Type="http://schemas.openxmlformats.org/officeDocument/2006/relationships/hyperlink" Target="https://podminky.urs.cz/item/CS_URS_2023_01/968072455" TargetMode="External" /><Relationship Id="rId7" Type="http://schemas.openxmlformats.org/officeDocument/2006/relationships/hyperlink" Target="https://podminky.urs.cz/item/CS_URS_2023_01/968072456" TargetMode="External" /><Relationship Id="rId8" Type="http://schemas.openxmlformats.org/officeDocument/2006/relationships/hyperlink" Target="https://podminky.urs.cz/item/CS_URS_2023_01/976074121" TargetMode="External" /><Relationship Id="rId9" Type="http://schemas.openxmlformats.org/officeDocument/2006/relationships/hyperlink" Target="https://podminky.urs.cz/item/CS_URS_2023_01/997013111" TargetMode="External" /><Relationship Id="rId10" Type="http://schemas.openxmlformats.org/officeDocument/2006/relationships/hyperlink" Target="https://podminky.urs.cz/item/CS_URS_2023_01/997013501" TargetMode="External" /><Relationship Id="rId11" Type="http://schemas.openxmlformats.org/officeDocument/2006/relationships/hyperlink" Target="https://podminky.urs.cz/item/CS_URS_2023_01/997013509" TargetMode="External" /><Relationship Id="rId12" Type="http://schemas.openxmlformats.org/officeDocument/2006/relationships/hyperlink" Target="https://podminky.urs.cz/item/CS_URS_2023_01/997013631" TargetMode="External" /><Relationship Id="rId13" Type="http://schemas.openxmlformats.org/officeDocument/2006/relationships/hyperlink" Target="https://podminky.urs.cz/item/CS_URS_2023_01/997013804" TargetMode="External" /><Relationship Id="rId14" Type="http://schemas.openxmlformats.org/officeDocument/2006/relationships/hyperlink" Target="https://podminky.urs.cz/item/CS_URS_2023_01/997013811" TargetMode="External" /><Relationship Id="rId15" Type="http://schemas.openxmlformats.org/officeDocument/2006/relationships/hyperlink" Target="https://podminky.urs.cz/item/CS_URS_2023_01/997013813" TargetMode="External" /><Relationship Id="rId16" Type="http://schemas.openxmlformats.org/officeDocument/2006/relationships/hyperlink" Target="https://podminky.urs.cz/item/CS_URS_2023_01/998017004" TargetMode="External" /><Relationship Id="rId17" Type="http://schemas.openxmlformats.org/officeDocument/2006/relationships/hyperlink" Target="https://podminky.urs.cz/item/CS_URS_2023_01/763111811" TargetMode="External" /><Relationship Id="rId18" Type="http://schemas.openxmlformats.org/officeDocument/2006/relationships/hyperlink" Target="https://podminky.urs.cz/item/CS_URS_2023_01/763131821" TargetMode="External" /><Relationship Id="rId19" Type="http://schemas.openxmlformats.org/officeDocument/2006/relationships/hyperlink" Target="https://podminky.urs.cz/item/CS_URS_2023_01/763431801" TargetMode="External" /><Relationship Id="rId20" Type="http://schemas.openxmlformats.org/officeDocument/2006/relationships/hyperlink" Target="https://podminky.urs.cz/item/CS_URS_2023_01/767996702" TargetMode="External" /><Relationship Id="rId21" Type="http://schemas.openxmlformats.org/officeDocument/2006/relationships/hyperlink" Target="https://podminky.urs.cz/item/CS_URS_2023_01/775511800" TargetMode="External" /><Relationship Id="rId22" Type="http://schemas.openxmlformats.org/officeDocument/2006/relationships/hyperlink" Target="https://podminky.urs.cz/item/CS_URS_2023_01/775541821" TargetMode="External" /><Relationship Id="rId23" Type="http://schemas.openxmlformats.org/officeDocument/2006/relationships/hyperlink" Target="https://podminky.urs.cz/item/CS_URS_2023_01/776201811" TargetMode="External" /><Relationship Id="rId24" Type="http://schemas.openxmlformats.org/officeDocument/2006/relationships/hyperlink" Target="https://podminky.urs.cz/item/CS_URS_2023_01/776410811" TargetMode="External" /><Relationship Id="rId2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444" TargetMode="External" /><Relationship Id="rId2" Type="http://schemas.openxmlformats.org/officeDocument/2006/relationships/hyperlink" Target="https://podminky.urs.cz/item/CS_URS_2023_01/113201112" TargetMode="External" /><Relationship Id="rId3" Type="http://schemas.openxmlformats.org/officeDocument/2006/relationships/hyperlink" Target="https://podminky.urs.cz/item/CS_URS_2023_01/119001401" TargetMode="External" /><Relationship Id="rId4" Type="http://schemas.openxmlformats.org/officeDocument/2006/relationships/hyperlink" Target="https://podminky.urs.cz/item/CS_URS_2023_01/119001412" TargetMode="External" /><Relationship Id="rId5" Type="http://schemas.openxmlformats.org/officeDocument/2006/relationships/hyperlink" Target="https://podminky.urs.cz/item/CS_URS_2023_01/132312122" TargetMode="External" /><Relationship Id="rId6" Type="http://schemas.openxmlformats.org/officeDocument/2006/relationships/hyperlink" Target="https://podminky.urs.cz/item/CS_URS_2023_01/132351101" TargetMode="External" /><Relationship Id="rId7" Type="http://schemas.openxmlformats.org/officeDocument/2006/relationships/hyperlink" Target="https://podminky.urs.cz/item/CS_URS_2023_01/151102101" TargetMode="External" /><Relationship Id="rId8" Type="http://schemas.openxmlformats.org/officeDocument/2006/relationships/hyperlink" Target="https://podminky.urs.cz/item/CS_URS_2023_01/151102111" TargetMode="External" /><Relationship Id="rId9" Type="http://schemas.openxmlformats.org/officeDocument/2006/relationships/hyperlink" Target="https://podminky.urs.cz/item/CS_URS_2023_01/151102301" TargetMode="External" /><Relationship Id="rId10" Type="http://schemas.openxmlformats.org/officeDocument/2006/relationships/hyperlink" Target="https://podminky.urs.cz/item/CS_URS_2023_01/151102311" TargetMode="External" /><Relationship Id="rId11" Type="http://schemas.openxmlformats.org/officeDocument/2006/relationships/hyperlink" Target="https://podminky.urs.cz/item/CS_URS_2023_01/162751137" TargetMode="External" /><Relationship Id="rId12" Type="http://schemas.openxmlformats.org/officeDocument/2006/relationships/hyperlink" Target="https://podminky.urs.cz/item/CS_URS_2023_01/162751139" TargetMode="External" /><Relationship Id="rId13" Type="http://schemas.openxmlformats.org/officeDocument/2006/relationships/hyperlink" Target="https://podminky.urs.cz/item/CS_URS_2023_01/17120122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51101" TargetMode="External" /><Relationship Id="rId16" Type="http://schemas.openxmlformats.org/officeDocument/2006/relationships/hyperlink" Target="https://podminky.urs.cz/item/CS_URS_2023_01/175151101" TargetMode="External" /><Relationship Id="rId17" Type="http://schemas.openxmlformats.org/officeDocument/2006/relationships/hyperlink" Target="https://podminky.urs.cz/item/CS_URS_2023_01/451572111" TargetMode="External" /><Relationship Id="rId18" Type="http://schemas.openxmlformats.org/officeDocument/2006/relationships/hyperlink" Target="https://podminky.urs.cz/item/CS_URS_2023_01/566901143" TargetMode="External" /><Relationship Id="rId19" Type="http://schemas.openxmlformats.org/officeDocument/2006/relationships/hyperlink" Target="https://podminky.urs.cz/item/CS_URS_2023_01/573111112" TargetMode="External" /><Relationship Id="rId20" Type="http://schemas.openxmlformats.org/officeDocument/2006/relationships/hyperlink" Target="https://podminky.urs.cz/item/CS_URS_2023_01/573211108" TargetMode="External" /><Relationship Id="rId21" Type="http://schemas.openxmlformats.org/officeDocument/2006/relationships/hyperlink" Target="https://podminky.urs.cz/item/CS_URS_2023_01/574381111" TargetMode="External" /><Relationship Id="rId22" Type="http://schemas.openxmlformats.org/officeDocument/2006/relationships/hyperlink" Target="https://podminky.urs.cz/item/CS_URS_2023_01/577144111" TargetMode="External" /><Relationship Id="rId23" Type="http://schemas.openxmlformats.org/officeDocument/2006/relationships/hyperlink" Target="https://podminky.urs.cz/item/CS_URS_2023_01/577165112" TargetMode="External" /><Relationship Id="rId24" Type="http://schemas.openxmlformats.org/officeDocument/2006/relationships/hyperlink" Target="https://podminky.urs.cz/item/CS_URS_2023_01/850311811" TargetMode="External" /><Relationship Id="rId25" Type="http://schemas.openxmlformats.org/officeDocument/2006/relationships/hyperlink" Target="https://podminky.urs.cz/item/CS_URS_2023_01/871251211" TargetMode="External" /><Relationship Id="rId26" Type="http://schemas.openxmlformats.org/officeDocument/2006/relationships/hyperlink" Target="https://podminky.urs.cz/item/CS_URS_2023_01/877251101" TargetMode="External" /><Relationship Id="rId27" Type="http://schemas.openxmlformats.org/officeDocument/2006/relationships/hyperlink" Target="https://podminky.urs.cz/item/CS_URS_2023_01/892241111" TargetMode="External" /><Relationship Id="rId28" Type="http://schemas.openxmlformats.org/officeDocument/2006/relationships/hyperlink" Target="https://podminky.urs.cz/item/CS_URS_2023_01/892273122" TargetMode="External" /><Relationship Id="rId29" Type="http://schemas.openxmlformats.org/officeDocument/2006/relationships/hyperlink" Target="https://podminky.urs.cz/item/CS_URS_2023_01/899721111" TargetMode="External" /><Relationship Id="rId30" Type="http://schemas.openxmlformats.org/officeDocument/2006/relationships/hyperlink" Target="https://podminky.urs.cz/item/CS_URS_2023_01/899722112" TargetMode="External" /><Relationship Id="rId31" Type="http://schemas.openxmlformats.org/officeDocument/2006/relationships/hyperlink" Target="https://podminky.urs.cz/item/CS_URS_2023_01/722270105" TargetMode="External" /><Relationship Id="rId32" Type="http://schemas.openxmlformats.org/officeDocument/2006/relationships/hyperlink" Target="https://podminky.urs.cz/item/CS_URS_2023_01/916131113" TargetMode="External" /><Relationship Id="rId33" Type="http://schemas.openxmlformats.org/officeDocument/2006/relationships/hyperlink" Target="https://podminky.urs.cz/item/CS_URS_2023_01/919121212" TargetMode="External" /><Relationship Id="rId34" Type="http://schemas.openxmlformats.org/officeDocument/2006/relationships/hyperlink" Target="https://podminky.urs.cz/item/CS_URS_2023_01/919735114" TargetMode="External" /><Relationship Id="rId35" Type="http://schemas.openxmlformats.org/officeDocument/2006/relationships/hyperlink" Target="https://podminky.urs.cz/item/CS_URS_2023_01/979021113" TargetMode="External" /><Relationship Id="rId36" Type="http://schemas.openxmlformats.org/officeDocument/2006/relationships/hyperlink" Target="https://podminky.urs.cz/item/CS_URS_2023_01/997221561" TargetMode="External" /><Relationship Id="rId37" Type="http://schemas.openxmlformats.org/officeDocument/2006/relationships/hyperlink" Target="https://podminky.urs.cz/item/CS_URS_2023_01/997221569" TargetMode="External" /><Relationship Id="rId38" Type="http://schemas.openxmlformats.org/officeDocument/2006/relationships/hyperlink" Target="https://podminky.urs.cz/item/CS_URS_2023_01/997221612" TargetMode="External" /><Relationship Id="rId39" Type="http://schemas.openxmlformats.org/officeDocument/2006/relationships/hyperlink" Target="https://podminky.urs.cz/item/CS_URS_2023_01/997221645" TargetMode="External" /><Relationship Id="rId40" Type="http://schemas.openxmlformats.org/officeDocument/2006/relationships/hyperlink" Target="https://podminky.urs.cz/item/CS_URS_2023_01/998276101" TargetMode="External" /><Relationship Id="rId4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13294000" TargetMode="External" /><Relationship Id="rId4" Type="http://schemas.openxmlformats.org/officeDocument/2006/relationships/hyperlink" Target="https://podminky.urs.cz/item/CS_URS_2023_01/020001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hyperlink" Target="https://podminky.urs.cz/item/CS_URS_2023_01/039002000" TargetMode="External" /><Relationship Id="rId7" Type="http://schemas.openxmlformats.org/officeDocument/2006/relationships/hyperlink" Target="https://podminky.urs.cz/item/CS_URS_2023_01/041203000" TargetMode="External" /><Relationship Id="rId8" Type="http://schemas.openxmlformats.org/officeDocument/2006/relationships/hyperlink" Target="https://podminky.urs.cz/item/CS_URS_2023_01/045002000" TargetMode="External" /><Relationship Id="rId9" Type="http://schemas.openxmlformats.org/officeDocument/2006/relationships/hyperlink" Target="https://podminky.urs.cz/item/CS_URS_2023_01/052002000" TargetMode="External" /><Relationship Id="rId10" Type="http://schemas.openxmlformats.org/officeDocument/2006/relationships/hyperlink" Target="https://podminky.urs.cz/item/CS_URS_2023_01/071002000" TargetMode="External" /><Relationship Id="rId11" Type="http://schemas.openxmlformats.org/officeDocument/2006/relationships/hyperlink" Target="https://podminky.urs.cz/item/CS_URS_2023_01/072002000" TargetMode="External" /><Relationship Id="rId12" Type="http://schemas.openxmlformats.org/officeDocument/2006/relationships/drawing" Target="../drawings/drawing7.xml" /><Relationship Id="rId1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zoomScale="85" zoomScaleNormal="85" workbookViewId="0" topLeftCell="A13">
      <selection activeCell="AG61" sqref="AG61:AM61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33" width="2.7109375" style="96" customWidth="1"/>
    <col min="34" max="34" width="3.28125" style="96" customWidth="1"/>
    <col min="35" max="35" width="31.7109375" style="96" customWidth="1"/>
    <col min="36" max="37" width="2.421875" style="96" customWidth="1"/>
    <col min="38" max="38" width="8.28125" style="96" customWidth="1"/>
    <col min="39" max="39" width="3.28125" style="96" customWidth="1"/>
    <col min="40" max="40" width="13.28125" style="96" customWidth="1"/>
    <col min="41" max="41" width="7.421875" style="96" customWidth="1"/>
    <col min="42" max="42" width="4.140625" style="96" customWidth="1"/>
    <col min="43" max="43" width="15.7109375" style="96" customWidth="1"/>
    <col min="44" max="44" width="13.7109375" style="96" customWidth="1"/>
    <col min="45" max="47" width="25.8515625" style="96" hidden="1" customWidth="1"/>
    <col min="48" max="49" width="21.7109375" style="96" hidden="1" customWidth="1"/>
    <col min="50" max="51" width="25.00390625" style="96" hidden="1" customWidth="1"/>
    <col min="52" max="52" width="21.7109375" style="96" hidden="1" customWidth="1"/>
    <col min="53" max="53" width="19.140625" style="96" hidden="1" customWidth="1"/>
    <col min="54" max="54" width="25.00390625" style="96" hidden="1" customWidth="1"/>
    <col min="55" max="55" width="21.7109375" style="96" hidden="1" customWidth="1"/>
    <col min="56" max="56" width="19.140625" style="96" hidden="1" customWidth="1"/>
    <col min="57" max="57" width="66.421875" style="96" customWidth="1"/>
    <col min="58" max="70" width="9.28125" style="96" customWidth="1"/>
    <col min="71" max="91" width="9.28125" style="96" hidden="1" customWidth="1"/>
    <col min="92" max="16384" width="9.28125" style="96" customWidth="1"/>
  </cols>
  <sheetData>
    <row r="1" spans="1:74" ht="12">
      <c r="A1" s="403" t="s">
        <v>0</v>
      </c>
      <c r="AZ1" s="403" t="s">
        <v>1</v>
      </c>
      <c r="BA1" s="403" t="s">
        <v>2</v>
      </c>
      <c r="BB1" s="403" t="s">
        <v>3</v>
      </c>
      <c r="BT1" s="403" t="s">
        <v>4</v>
      </c>
      <c r="BU1" s="403" t="s">
        <v>4</v>
      </c>
      <c r="BV1" s="403" t="s">
        <v>5</v>
      </c>
    </row>
    <row r="2" spans="44:72" ht="36.95" customHeight="1">
      <c r="AR2" s="484" t="s">
        <v>6</v>
      </c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S2" s="97" t="s">
        <v>7</v>
      </c>
      <c r="BT2" s="97" t="s">
        <v>8</v>
      </c>
    </row>
    <row r="3" spans="2:72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100"/>
      <c r="BS3" s="97" t="s">
        <v>7</v>
      </c>
      <c r="BT3" s="97" t="s">
        <v>9</v>
      </c>
    </row>
    <row r="4" spans="2:71" ht="24.95" customHeight="1">
      <c r="B4" s="257"/>
      <c r="C4" s="167"/>
      <c r="D4" s="198" t="s">
        <v>10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00"/>
      <c r="AS4" s="404" t="s">
        <v>11</v>
      </c>
      <c r="BE4" s="405" t="s">
        <v>12</v>
      </c>
      <c r="BS4" s="97" t="s">
        <v>13</v>
      </c>
    </row>
    <row r="5" spans="2:71" ht="12" customHeight="1">
      <c r="B5" s="257"/>
      <c r="C5" s="167"/>
      <c r="D5" s="229" t="s">
        <v>14</v>
      </c>
      <c r="E5" s="167"/>
      <c r="F5" s="167"/>
      <c r="G5" s="167"/>
      <c r="H5" s="167"/>
      <c r="I5" s="167"/>
      <c r="J5" s="167"/>
      <c r="K5" s="493" t="s">
        <v>15</v>
      </c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167"/>
      <c r="AQ5" s="167"/>
      <c r="AR5" s="100"/>
      <c r="BE5" s="490" t="s">
        <v>16</v>
      </c>
      <c r="BS5" s="97" t="s">
        <v>7</v>
      </c>
    </row>
    <row r="6" spans="2:71" ht="36.95" customHeight="1">
      <c r="B6" s="257"/>
      <c r="C6" s="167"/>
      <c r="D6" s="455" t="s">
        <v>17</v>
      </c>
      <c r="E6" s="167"/>
      <c r="F6" s="167"/>
      <c r="G6" s="167"/>
      <c r="H6" s="167"/>
      <c r="I6" s="167"/>
      <c r="J6" s="167"/>
      <c r="K6" s="495" t="s">
        <v>18</v>
      </c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167"/>
      <c r="AQ6" s="167"/>
      <c r="AR6" s="100"/>
      <c r="BE6" s="491"/>
      <c r="BS6" s="97" t="s">
        <v>7</v>
      </c>
    </row>
    <row r="7" spans="2:71" ht="12" customHeight="1">
      <c r="B7" s="257"/>
      <c r="C7" s="167"/>
      <c r="D7" s="188" t="s">
        <v>19</v>
      </c>
      <c r="E7" s="167"/>
      <c r="F7" s="167"/>
      <c r="G7" s="167"/>
      <c r="H7" s="167"/>
      <c r="I7" s="167"/>
      <c r="J7" s="167"/>
      <c r="K7" s="157" t="s">
        <v>20</v>
      </c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88" t="s">
        <v>21</v>
      </c>
      <c r="AL7" s="167"/>
      <c r="AM7" s="167"/>
      <c r="AN7" s="157" t="s">
        <v>22</v>
      </c>
      <c r="AO7" s="167"/>
      <c r="AP7" s="167"/>
      <c r="AQ7" s="167"/>
      <c r="AR7" s="100"/>
      <c r="BE7" s="491"/>
      <c r="BS7" s="97" t="s">
        <v>7</v>
      </c>
    </row>
    <row r="8" spans="2:71" ht="12" customHeight="1">
      <c r="B8" s="257"/>
      <c r="C8" s="167"/>
      <c r="D8" s="188" t="s">
        <v>23</v>
      </c>
      <c r="E8" s="167"/>
      <c r="F8" s="167"/>
      <c r="G8" s="167"/>
      <c r="H8" s="167"/>
      <c r="I8" s="167"/>
      <c r="J8" s="167"/>
      <c r="K8" s="157" t="s">
        <v>24</v>
      </c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88" t="s">
        <v>25</v>
      </c>
      <c r="AL8" s="167"/>
      <c r="AM8" s="167"/>
      <c r="AN8" s="2" t="s">
        <v>26</v>
      </c>
      <c r="AO8" s="167"/>
      <c r="AP8" s="167"/>
      <c r="AQ8" s="167"/>
      <c r="AR8" s="100"/>
      <c r="BE8" s="491"/>
      <c r="BS8" s="97" t="s">
        <v>7</v>
      </c>
    </row>
    <row r="9" spans="2:71" ht="14.45" customHeight="1">
      <c r="B9" s="25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00"/>
      <c r="BE9" s="491"/>
      <c r="BS9" s="97" t="s">
        <v>7</v>
      </c>
    </row>
    <row r="10" spans="2:71" ht="12" customHeight="1">
      <c r="B10" s="257"/>
      <c r="C10" s="167"/>
      <c r="D10" s="188" t="s">
        <v>27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88" t="s">
        <v>28</v>
      </c>
      <c r="AL10" s="167"/>
      <c r="AM10" s="167"/>
      <c r="AN10" s="157" t="s">
        <v>3</v>
      </c>
      <c r="AO10" s="167"/>
      <c r="AP10" s="167"/>
      <c r="AQ10" s="167"/>
      <c r="AR10" s="100"/>
      <c r="BE10" s="491"/>
      <c r="BS10" s="97" t="s">
        <v>7</v>
      </c>
    </row>
    <row r="11" spans="2:71" ht="18.4" customHeight="1">
      <c r="B11" s="257"/>
      <c r="C11" s="167"/>
      <c r="D11" s="167"/>
      <c r="E11" s="157" t="s">
        <v>29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88" t="s">
        <v>30</v>
      </c>
      <c r="AL11" s="167"/>
      <c r="AM11" s="167"/>
      <c r="AN11" s="157" t="s">
        <v>3</v>
      </c>
      <c r="AO11" s="167"/>
      <c r="AP11" s="167"/>
      <c r="AQ11" s="167"/>
      <c r="AR11" s="100"/>
      <c r="BE11" s="491"/>
      <c r="BS11" s="97" t="s">
        <v>7</v>
      </c>
    </row>
    <row r="12" spans="2:71" ht="6.95" customHeight="1">
      <c r="B12" s="25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00"/>
      <c r="BE12" s="491"/>
      <c r="BS12" s="97" t="s">
        <v>7</v>
      </c>
    </row>
    <row r="13" spans="2:71" ht="12" customHeight="1">
      <c r="B13" s="257"/>
      <c r="C13" s="167"/>
      <c r="D13" s="188" t="s">
        <v>31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88" t="s">
        <v>28</v>
      </c>
      <c r="AL13" s="167"/>
      <c r="AM13" s="167"/>
      <c r="AN13" s="3" t="s">
        <v>32</v>
      </c>
      <c r="AO13" s="167"/>
      <c r="AP13" s="167"/>
      <c r="AQ13" s="167"/>
      <c r="AR13" s="100"/>
      <c r="BE13" s="491"/>
      <c r="BS13" s="97" t="s">
        <v>7</v>
      </c>
    </row>
    <row r="14" spans="2:71" ht="12.75">
      <c r="B14" s="257"/>
      <c r="C14" s="167"/>
      <c r="D14" s="167"/>
      <c r="E14" s="496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188" t="s">
        <v>30</v>
      </c>
      <c r="AL14" s="167"/>
      <c r="AM14" s="167"/>
      <c r="AN14" s="3" t="s">
        <v>32</v>
      </c>
      <c r="AO14" s="167"/>
      <c r="AP14" s="167"/>
      <c r="AQ14" s="167"/>
      <c r="AR14" s="100"/>
      <c r="BE14" s="491"/>
      <c r="BS14" s="97" t="s">
        <v>7</v>
      </c>
    </row>
    <row r="15" spans="2:71" ht="6.95" customHeight="1">
      <c r="B15" s="25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00"/>
      <c r="BE15" s="491"/>
      <c r="BS15" s="97" t="s">
        <v>4</v>
      </c>
    </row>
    <row r="16" spans="2:71" ht="12" customHeight="1">
      <c r="B16" s="257"/>
      <c r="C16" s="167"/>
      <c r="D16" s="188" t="s">
        <v>33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88" t="s">
        <v>28</v>
      </c>
      <c r="AL16" s="167"/>
      <c r="AM16" s="167"/>
      <c r="AN16" s="157" t="s">
        <v>3</v>
      </c>
      <c r="AO16" s="167"/>
      <c r="AP16" s="167"/>
      <c r="AQ16" s="167"/>
      <c r="AR16" s="100"/>
      <c r="BE16" s="491"/>
      <c r="BS16" s="97" t="s">
        <v>4</v>
      </c>
    </row>
    <row r="17" spans="2:71" ht="18.4" customHeight="1">
      <c r="B17" s="100"/>
      <c r="C17" s="167"/>
      <c r="D17" s="167"/>
      <c r="E17" s="157" t="s">
        <v>34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88" t="s">
        <v>30</v>
      </c>
      <c r="AL17" s="167"/>
      <c r="AM17" s="167"/>
      <c r="AN17" s="157" t="s">
        <v>3</v>
      </c>
      <c r="AO17" s="167"/>
      <c r="AP17" s="167"/>
      <c r="AQ17" s="167"/>
      <c r="AR17" s="100"/>
      <c r="BE17" s="491"/>
      <c r="BS17" s="97" t="s">
        <v>35</v>
      </c>
    </row>
    <row r="18" spans="2:71" ht="6.95" customHeight="1">
      <c r="B18" s="10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00"/>
      <c r="BE18" s="491"/>
      <c r="BS18" s="97" t="s">
        <v>7</v>
      </c>
    </row>
    <row r="19" spans="2:71" ht="12" customHeight="1">
      <c r="B19" s="100"/>
      <c r="C19" s="167"/>
      <c r="D19" s="188" t="s">
        <v>36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88" t="s">
        <v>28</v>
      </c>
      <c r="AL19" s="167"/>
      <c r="AM19" s="167"/>
      <c r="AN19" s="157" t="s">
        <v>37</v>
      </c>
      <c r="AO19" s="167"/>
      <c r="AP19" s="167"/>
      <c r="AQ19" s="167"/>
      <c r="AR19" s="100"/>
      <c r="BE19" s="491"/>
      <c r="BS19" s="97" t="s">
        <v>7</v>
      </c>
    </row>
    <row r="20" spans="2:71" ht="18.4" customHeight="1">
      <c r="B20" s="100"/>
      <c r="C20" s="167"/>
      <c r="D20" s="167"/>
      <c r="E20" s="157" t="s">
        <v>38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88" t="s">
        <v>30</v>
      </c>
      <c r="AL20" s="167"/>
      <c r="AM20" s="167"/>
      <c r="AN20" s="157" t="s">
        <v>3</v>
      </c>
      <c r="AO20" s="167"/>
      <c r="AP20" s="167"/>
      <c r="AQ20" s="167"/>
      <c r="AR20" s="100"/>
      <c r="BE20" s="491"/>
      <c r="BS20" s="97" t="s">
        <v>4</v>
      </c>
    </row>
    <row r="21" spans="2:57" ht="6.95" customHeight="1">
      <c r="B21" s="100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00"/>
      <c r="BE21" s="491"/>
    </row>
    <row r="22" spans="2:57" ht="12" customHeight="1">
      <c r="B22" s="100"/>
      <c r="C22" s="167"/>
      <c r="D22" s="188" t="s">
        <v>39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00"/>
      <c r="BE22" s="491"/>
    </row>
    <row r="23" spans="2:57" ht="47.25" customHeight="1">
      <c r="B23" s="100"/>
      <c r="C23" s="167"/>
      <c r="D23" s="167"/>
      <c r="E23" s="498" t="s">
        <v>40</v>
      </c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167"/>
      <c r="AP23" s="167"/>
      <c r="AQ23" s="167"/>
      <c r="AR23" s="100"/>
      <c r="BE23" s="491"/>
    </row>
    <row r="24" spans="2:57" ht="6.95" customHeight="1">
      <c r="B24" s="100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00"/>
      <c r="BE24" s="491"/>
    </row>
    <row r="25" spans="2:57" ht="6.95" customHeight="1">
      <c r="B25" s="100"/>
      <c r="C25" s="167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167"/>
      <c r="AQ25" s="167"/>
      <c r="AR25" s="100"/>
      <c r="BE25" s="491"/>
    </row>
    <row r="26" spans="2:57" s="8" customFormat="1" ht="25.9" customHeight="1">
      <c r="B26" s="5"/>
      <c r="C26" s="158"/>
      <c r="D26" s="437" t="s">
        <v>41</v>
      </c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81">
        <f>ROUND(AG54,2)</f>
        <v>1000000</v>
      </c>
      <c r="AL26" s="482"/>
      <c r="AM26" s="482"/>
      <c r="AN26" s="482"/>
      <c r="AO26" s="482"/>
      <c r="AP26" s="158"/>
      <c r="AQ26" s="158"/>
      <c r="AR26" s="5"/>
      <c r="BE26" s="491"/>
    </row>
    <row r="27" spans="2:57" s="8" customFormat="1" ht="6.95" customHeight="1">
      <c r="B27" s="5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5"/>
      <c r="BE27" s="491"/>
    </row>
    <row r="28" spans="2:57" s="8" customFormat="1" ht="12.75">
      <c r="B28" s="5"/>
      <c r="C28" s="158"/>
      <c r="D28" s="158"/>
      <c r="E28" s="158"/>
      <c r="F28" s="158"/>
      <c r="G28" s="158"/>
      <c r="H28" s="158"/>
      <c r="I28" s="158"/>
      <c r="J28" s="158"/>
      <c r="K28" s="158"/>
      <c r="L28" s="483" t="s">
        <v>42</v>
      </c>
      <c r="M28" s="483"/>
      <c r="N28" s="483"/>
      <c r="O28" s="483"/>
      <c r="P28" s="483"/>
      <c r="Q28" s="158"/>
      <c r="R28" s="158"/>
      <c r="S28" s="158"/>
      <c r="T28" s="158"/>
      <c r="U28" s="158"/>
      <c r="V28" s="158"/>
      <c r="W28" s="483" t="s">
        <v>43</v>
      </c>
      <c r="X28" s="483"/>
      <c r="Y28" s="483"/>
      <c r="Z28" s="483"/>
      <c r="AA28" s="483"/>
      <c r="AB28" s="483"/>
      <c r="AC28" s="483"/>
      <c r="AD28" s="483"/>
      <c r="AE28" s="483"/>
      <c r="AF28" s="158"/>
      <c r="AG28" s="158"/>
      <c r="AH28" s="158"/>
      <c r="AI28" s="158"/>
      <c r="AJ28" s="158"/>
      <c r="AK28" s="483" t="s">
        <v>44</v>
      </c>
      <c r="AL28" s="483"/>
      <c r="AM28" s="483"/>
      <c r="AN28" s="483"/>
      <c r="AO28" s="483"/>
      <c r="AP28" s="158"/>
      <c r="AQ28" s="158"/>
      <c r="AR28" s="5"/>
      <c r="BE28" s="491"/>
    </row>
    <row r="29" spans="2:57" s="407" customFormat="1" ht="14.45" customHeight="1">
      <c r="B29" s="406"/>
      <c r="C29" s="439"/>
      <c r="D29" s="188" t="s">
        <v>45</v>
      </c>
      <c r="E29" s="439"/>
      <c r="F29" s="188" t="s">
        <v>46</v>
      </c>
      <c r="G29" s="439"/>
      <c r="H29" s="439"/>
      <c r="I29" s="439"/>
      <c r="J29" s="439"/>
      <c r="K29" s="439"/>
      <c r="L29" s="477">
        <v>0.21</v>
      </c>
      <c r="M29" s="476"/>
      <c r="N29" s="476"/>
      <c r="O29" s="476"/>
      <c r="P29" s="476"/>
      <c r="Q29" s="439"/>
      <c r="R29" s="439"/>
      <c r="S29" s="439"/>
      <c r="T29" s="439"/>
      <c r="U29" s="439"/>
      <c r="V29" s="439"/>
      <c r="W29" s="475">
        <f>ROUND(AZ54,2)</f>
        <v>1000000</v>
      </c>
      <c r="X29" s="476"/>
      <c r="Y29" s="476"/>
      <c r="Z29" s="476"/>
      <c r="AA29" s="476"/>
      <c r="AB29" s="476"/>
      <c r="AC29" s="476"/>
      <c r="AD29" s="476"/>
      <c r="AE29" s="476"/>
      <c r="AF29" s="439"/>
      <c r="AG29" s="439"/>
      <c r="AH29" s="439"/>
      <c r="AI29" s="439"/>
      <c r="AJ29" s="439"/>
      <c r="AK29" s="475">
        <f>ROUND(AV54,2)</f>
        <v>210000</v>
      </c>
      <c r="AL29" s="476"/>
      <c r="AM29" s="476"/>
      <c r="AN29" s="476"/>
      <c r="AO29" s="476"/>
      <c r="AP29" s="439"/>
      <c r="AQ29" s="439"/>
      <c r="AR29" s="406"/>
      <c r="BE29" s="492"/>
    </row>
    <row r="30" spans="2:57" s="407" customFormat="1" ht="14.45" customHeight="1">
      <c r="B30" s="406"/>
      <c r="C30" s="439"/>
      <c r="D30" s="439"/>
      <c r="E30" s="439"/>
      <c r="F30" s="188" t="s">
        <v>47</v>
      </c>
      <c r="G30" s="439"/>
      <c r="H30" s="439"/>
      <c r="I30" s="439"/>
      <c r="J30" s="439"/>
      <c r="K30" s="439"/>
      <c r="L30" s="477">
        <v>0.15</v>
      </c>
      <c r="M30" s="476"/>
      <c r="N30" s="476"/>
      <c r="O30" s="476"/>
      <c r="P30" s="476"/>
      <c r="Q30" s="439"/>
      <c r="R30" s="439"/>
      <c r="S30" s="439"/>
      <c r="T30" s="439"/>
      <c r="U30" s="439"/>
      <c r="V30" s="439"/>
      <c r="W30" s="475">
        <f>ROUND(BA54,2)</f>
        <v>0</v>
      </c>
      <c r="X30" s="476"/>
      <c r="Y30" s="476"/>
      <c r="Z30" s="476"/>
      <c r="AA30" s="476"/>
      <c r="AB30" s="476"/>
      <c r="AC30" s="476"/>
      <c r="AD30" s="476"/>
      <c r="AE30" s="476"/>
      <c r="AF30" s="439"/>
      <c r="AG30" s="439"/>
      <c r="AH30" s="439"/>
      <c r="AI30" s="439"/>
      <c r="AJ30" s="439"/>
      <c r="AK30" s="475">
        <f>ROUND(AW54,2)</f>
        <v>0</v>
      </c>
      <c r="AL30" s="476"/>
      <c r="AM30" s="476"/>
      <c r="AN30" s="476"/>
      <c r="AO30" s="476"/>
      <c r="AP30" s="439"/>
      <c r="AQ30" s="439"/>
      <c r="AR30" s="406"/>
      <c r="BE30" s="492"/>
    </row>
    <row r="31" spans="2:57" s="407" customFormat="1" ht="14.45" customHeight="1" hidden="1">
      <c r="B31" s="406"/>
      <c r="C31" s="439"/>
      <c r="D31" s="439"/>
      <c r="E31" s="439"/>
      <c r="F31" s="188" t="s">
        <v>48</v>
      </c>
      <c r="G31" s="439"/>
      <c r="H31" s="439"/>
      <c r="I31" s="439"/>
      <c r="J31" s="439"/>
      <c r="K31" s="439"/>
      <c r="L31" s="477">
        <v>0.21</v>
      </c>
      <c r="M31" s="476"/>
      <c r="N31" s="476"/>
      <c r="O31" s="476"/>
      <c r="P31" s="476"/>
      <c r="Q31" s="439"/>
      <c r="R31" s="439"/>
      <c r="S31" s="439"/>
      <c r="T31" s="439"/>
      <c r="U31" s="439"/>
      <c r="V31" s="439"/>
      <c r="W31" s="475">
        <f>ROUND(BB54,2)</f>
        <v>0</v>
      </c>
      <c r="X31" s="476"/>
      <c r="Y31" s="476"/>
      <c r="Z31" s="476"/>
      <c r="AA31" s="476"/>
      <c r="AB31" s="476"/>
      <c r="AC31" s="476"/>
      <c r="AD31" s="476"/>
      <c r="AE31" s="476"/>
      <c r="AF31" s="439"/>
      <c r="AG31" s="439"/>
      <c r="AH31" s="439"/>
      <c r="AI31" s="439"/>
      <c r="AJ31" s="439"/>
      <c r="AK31" s="475">
        <v>0</v>
      </c>
      <c r="AL31" s="476"/>
      <c r="AM31" s="476"/>
      <c r="AN31" s="476"/>
      <c r="AO31" s="476"/>
      <c r="AP31" s="439"/>
      <c r="AQ31" s="439"/>
      <c r="AR31" s="406"/>
      <c r="BE31" s="492"/>
    </row>
    <row r="32" spans="2:57" s="407" customFormat="1" ht="14.45" customHeight="1" hidden="1">
      <c r="B32" s="406"/>
      <c r="C32" s="439"/>
      <c r="D32" s="439"/>
      <c r="E32" s="439"/>
      <c r="F32" s="188" t="s">
        <v>49</v>
      </c>
      <c r="G32" s="439"/>
      <c r="H32" s="439"/>
      <c r="I32" s="439"/>
      <c r="J32" s="439"/>
      <c r="K32" s="439"/>
      <c r="L32" s="477">
        <v>0.15</v>
      </c>
      <c r="M32" s="476"/>
      <c r="N32" s="476"/>
      <c r="O32" s="476"/>
      <c r="P32" s="476"/>
      <c r="Q32" s="439"/>
      <c r="R32" s="439"/>
      <c r="S32" s="439"/>
      <c r="T32" s="439"/>
      <c r="U32" s="439"/>
      <c r="V32" s="439"/>
      <c r="W32" s="475">
        <f>ROUND(BC54,2)</f>
        <v>0</v>
      </c>
      <c r="X32" s="476"/>
      <c r="Y32" s="476"/>
      <c r="Z32" s="476"/>
      <c r="AA32" s="476"/>
      <c r="AB32" s="476"/>
      <c r="AC32" s="476"/>
      <c r="AD32" s="476"/>
      <c r="AE32" s="476"/>
      <c r="AF32" s="439"/>
      <c r="AG32" s="439"/>
      <c r="AH32" s="439"/>
      <c r="AI32" s="439"/>
      <c r="AJ32" s="439"/>
      <c r="AK32" s="475">
        <v>0</v>
      </c>
      <c r="AL32" s="476"/>
      <c r="AM32" s="476"/>
      <c r="AN32" s="476"/>
      <c r="AO32" s="476"/>
      <c r="AP32" s="439"/>
      <c r="AQ32" s="439"/>
      <c r="AR32" s="406"/>
      <c r="BE32" s="492"/>
    </row>
    <row r="33" spans="2:44" s="407" customFormat="1" ht="14.45" customHeight="1" hidden="1">
      <c r="B33" s="406"/>
      <c r="C33" s="439"/>
      <c r="D33" s="439"/>
      <c r="E33" s="439"/>
      <c r="F33" s="188" t="s">
        <v>50</v>
      </c>
      <c r="G33" s="439"/>
      <c r="H33" s="439"/>
      <c r="I33" s="439"/>
      <c r="J33" s="439"/>
      <c r="K33" s="439"/>
      <c r="L33" s="477">
        <v>0</v>
      </c>
      <c r="M33" s="476"/>
      <c r="N33" s="476"/>
      <c r="O33" s="476"/>
      <c r="P33" s="476"/>
      <c r="Q33" s="439"/>
      <c r="R33" s="439"/>
      <c r="S33" s="439"/>
      <c r="T33" s="439"/>
      <c r="U33" s="439"/>
      <c r="V33" s="439"/>
      <c r="W33" s="475">
        <f>ROUND(BD54,2)</f>
        <v>0</v>
      </c>
      <c r="X33" s="476"/>
      <c r="Y33" s="476"/>
      <c r="Z33" s="476"/>
      <c r="AA33" s="476"/>
      <c r="AB33" s="476"/>
      <c r="AC33" s="476"/>
      <c r="AD33" s="476"/>
      <c r="AE33" s="476"/>
      <c r="AF33" s="439"/>
      <c r="AG33" s="439"/>
      <c r="AH33" s="439"/>
      <c r="AI33" s="439"/>
      <c r="AJ33" s="439"/>
      <c r="AK33" s="475">
        <v>0</v>
      </c>
      <c r="AL33" s="476"/>
      <c r="AM33" s="476"/>
      <c r="AN33" s="476"/>
      <c r="AO33" s="476"/>
      <c r="AP33" s="439"/>
      <c r="AQ33" s="439"/>
      <c r="AR33" s="406"/>
    </row>
    <row r="34" spans="2:44" s="8" customFormat="1" ht="6.95" customHeight="1">
      <c r="B34" s="5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5"/>
    </row>
    <row r="35" spans="2:44" s="8" customFormat="1" ht="25.9" customHeight="1">
      <c r="B35" s="5"/>
      <c r="C35" s="440"/>
      <c r="D35" s="441" t="s">
        <v>51</v>
      </c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3" t="s">
        <v>52</v>
      </c>
      <c r="U35" s="442"/>
      <c r="V35" s="442"/>
      <c r="W35" s="442"/>
      <c r="X35" s="489" t="s">
        <v>53</v>
      </c>
      <c r="Y35" s="487"/>
      <c r="Z35" s="487"/>
      <c r="AA35" s="487"/>
      <c r="AB35" s="487"/>
      <c r="AC35" s="442"/>
      <c r="AD35" s="442"/>
      <c r="AE35" s="442"/>
      <c r="AF35" s="442"/>
      <c r="AG35" s="442"/>
      <c r="AH35" s="442"/>
      <c r="AI35" s="442"/>
      <c r="AJ35" s="442"/>
      <c r="AK35" s="486">
        <f>SUM(AK26:AK33)</f>
        <v>1210000</v>
      </c>
      <c r="AL35" s="487"/>
      <c r="AM35" s="487"/>
      <c r="AN35" s="487"/>
      <c r="AO35" s="488"/>
      <c r="AP35" s="440"/>
      <c r="AQ35" s="440"/>
      <c r="AR35" s="5"/>
    </row>
    <row r="36" spans="2:44" s="8" customFormat="1" ht="6.95" customHeight="1">
      <c r="B36" s="5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5"/>
    </row>
    <row r="37" spans="2:44" s="8" customFormat="1" ht="6.95" customHeight="1">
      <c r="B37" s="112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5"/>
    </row>
    <row r="38" spans="3:43" ht="12"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</row>
    <row r="39" spans="3:43" ht="12"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</row>
    <row r="40" spans="3:43" ht="12"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</row>
    <row r="41" spans="2:44" s="8" customFormat="1" ht="6.95" customHeight="1">
      <c r="B41" s="11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5"/>
    </row>
    <row r="42" spans="2:44" s="8" customFormat="1" ht="24.95" customHeight="1">
      <c r="B42" s="5"/>
      <c r="C42" s="198" t="s">
        <v>54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5"/>
    </row>
    <row r="43" spans="2:44" s="8" customFormat="1" ht="6.95" customHeight="1">
      <c r="B43" s="5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5"/>
    </row>
    <row r="44" spans="2:44" s="409" customFormat="1" ht="12" customHeight="1">
      <c r="B44" s="408"/>
      <c r="C44" s="188" t="s">
        <v>14</v>
      </c>
      <c r="D44" s="444"/>
      <c r="E44" s="444"/>
      <c r="F44" s="444"/>
      <c r="G44" s="444"/>
      <c r="H44" s="444"/>
      <c r="I44" s="444"/>
      <c r="J44" s="444"/>
      <c r="K44" s="444"/>
      <c r="L44" s="444" t="str">
        <f>K5</f>
        <v>202300115</v>
      </c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08"/>
    </row>
    <row r="45" spans="2:44" s="411" customFormat="1" ht="36.95" customHeight="1">
      <c r="B45" s="410"/>
      <c r="C45" s="445" t="s">
        <v>17</v>
      </c>
      <c r="D45" s="446"/>
      <c r="E45" s="446"/>
      <c r="F45" s="446"/>
      <c r="G45" s="446"/>
      <c r="H45" s="446"/>
      <c r="I45" s="446"/>
      <c r="J45" s="446"/>
      <c r="K45" s="446"/>
      <c r="L45" s="478" t="str">
        <f>K6</f>
        <v>Breda</v>
      </c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46"/>
      <c r="AQ45" s="446"/>
      <c r="AR45" s="410"/>
    </row>
    <row r="46" spans="2:44" s="8" customFormat="1" ht="6.95" customHeight="1">
      <c r="B46" s="5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5"/>
    </row>
    <row r="47" spans="2:44" s="8" customFormat="1" ht="12" customHeight="1">
      <c r="B47" s="5"/>
      <c r="C47" s="188" t="s">
        <v>23</v>
      </c>
      <c r="D47" s="158"/>
      <c r="E47" s="158"/>
      <c r="F47" s="158"/>
      <c r="G47" s="158"/>
      <c r="H47" s="158"/>
      <c r="I47" s="158"/>
      <c r="J47" s="158"/>
      <c r="K47" s="158"/>
      <c r="L47" s="447" t="str">
        <f>IF(K8="","",K8)</f>
        <v>Nám. Republiky 159/10, Opava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88" t="s">
        <v>25</v>
      </c>
      <c r="AJ47" s="158"/>
      <c r="AK47" s="158"/>
      <c r="AL47" s="158"/>
      <c r="AM47" s="480" t="str">
        <f>IF(AN8="","",AN8)</f>
        <v>2. 2. 2023</v>
      </c>
      <c r="AN47" s="480"/>
      <c r="AO47" s="158"/>
      <c r="AP47" s="158"/>
      <c r="AQ47" s="158"/>
      <c r="AR47" s="5"/>
    </row>
    <row r="48" spans="2:44" s="8" customFormat="1" ht="6.95" customHeight="1">
      <c r="B48" s="5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5"/>
    </row>
    <row r="49" spans="2:56" s="8" customFormat="1" ht="15.2" customHeight="1">
      <c r="B49" s="5"/>
      <c r="C49" s="188" t="s">
        <v>27</v>
      </c>
      <c r="D49" s="158"/>
      <c r="E49" s="158"/>
      <c r="F49" s="158"/>
      <c r="G49" s="158"/>
      <c r="H49" s="158"/>
      <c r="I49" s="158"/>
      <c r="J49" s="158"/>
      <c r="K49" s="158"/>
      <c r="L49" s="444" t="str">
        <f>IF(E11="","",E11)</f>
        <v>Statutární město Opava</v>
      </c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88" t="s">
        <v>33</v>
      </c>
      <c r="AJ49" s="158"/>
      <c r="AK49" s="158"/>
      <c r="AL49" s="158"/>
      <c r="AM49" s="460" t="str">
        <f>IF(E17="","",E17)</f>
        <v>INFO Home, Opava</v>
      </c>
      <c r="AN49" s="461"/>
      <c r="AO49" s="461"/>
      <c r="AP49" s="461"/>
      <c r="AQ49" s="158"/>
      <c r="AR49" s="5"/>
      <c r="AS49" s="456" t="s">
        <v>55</v>
      </c>
      <c r="AT49" s="457"/>
      <c r="AU49" s="106"/>
      <c r="AV49" s="106"/>
      <c r="AW49" s="106"/>
      <c r="AX49" s="106"/>
      <c r="AY49" s="106"/>
      <c r="AZ49" s="106"/>
      <c r="BA49" s="106"/>
      <c r="BB49" s="106"/>
      <c r="BC49" s="106"/>
      <c r="BD49" s="412"/>
    </row>
    <row r="50" spans="2:56" s="8" customFormat="1" ht="15.2" customHeight="1">
      <c r="B50" s="5"/>
      <c r="C50" s="188" t="s">
        <v>31</v>
      </c>
      <c r="D50" s="158"/>
      <c r="E50" s="158"/>
      <c r="F50" s="158"/>
      <c r="G50" s="158"/>
      <c r="H50" s="158"/>
      <c r="I50" s="158"/>
      <c r="J50" s="158"/>
      <c r="K50" s="158"/>
      <c r="L50" s="444">
        <f>IF(E14="Vyplň údaj","",E14)</f>
        <v>0</v>
      </c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88" t="s">
        <v>36</v>
      </c>
      <c r="AJ50" s="158"/>
      <c r="AK50" s="158"/>
      <c r="AL50" s="158"/>
      <c r="AM50" s="460" t="str">
        <f>IF(E20="","",E20)</f>
        <v>Ing. Alena Chmelová, Opava</v>
      </c>
      <c r="AN50" s="461"/>
      <c r="AO50" s="461"/>
      <c r="AP50" s="461"/>
      <c r="AQ50" s="158"/>
      <c r="AR50" s="5"/>
      <c r="AS50" s="458"/>
      <c r="AT50" s="459"/>
      <c r="BD50" s="145"/>
    </row>
    <row r="51" spans="2:56" s="8" customFormat="1" ht="10.9" customHeight="1">
      <c r="B51" s="5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5"/>
      <c r="AS51" s="458"/>
      <c r="AT51" s="459"/>
      <c r="BD51" s="145"/>
    </row>
    <row r="52" spans="2:56" s="8" customFormat="1" ht="29.25" customHeight="1">
      <c r="B52" s="5"/>
      <c r="C52" s="462" t="s">
        <v>56</v>
      </c>
      <c r="D52" s="463"/>
      <c r="E52" s="463"/>
      <c r="F52" s="463"/>
      <c r="G52" s="463"/>
      <c r="H52" s="193"/>
      <c r="I52" s="465" t="s">
        <v>57</v>
      </c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 t="s">
        <v>58</v>
      </c>
      <c r="AH52" s="463"/>
      <c r="AI52" s="463"/>
      <c r="AJ52" s="463"/>
      <c r="AK52" s="463"/>
      <c r="AL52" s="463"/>
      <c r="AM52" s="463"/>
      <c r="AN52" s="465" t="s">
        <v>59</v>
      </c>
      <c r="AO52" s="463"/>
      <c r="AP52" s="463"/>
      <c r="AQ52" s="448" t="s">
        <v>60</v>
      </c>
      <c r="AR52" s="5"/>
      <c r="AS52" s="124" t="s">
        <v>61</v>
      </c>
      <c r="AT52" s="125" t="s">
        <v>62</v>
      </c>
      <c r="AU52" s="125" t="s">
        <v>63</v>
      </c>
      <c r="AV52" s="125" t="s">
        <v>64</v>
      </c>
      <c r="AW52" s="125" t="s">
        <v>65</v>
      </c>
      <c r="AX52" s="125" t="s">
        <v>66</v>
      </c>
      <c r="AY52" s="125" t="s">
        <v>67</v>
      </c>
      <c r="AZ52" s="125" t="s">
        <v>68</v>
      </c>
      <c r="BA52" s="125" t="s">
        <v>69</v>
      </c>
      <c r="BB52" s="125" t="s">
        <v>70</v>
      </c>
      <c r="BC52" s="125" t="s">
        <v>71</v>
      </c>
      <c r="BD52" s="126" t="s">
        <v>72</v>
      </c>
    </row>
    <row r="53" spans="2:56" s="8" customFormat="1" ht="10.9" customHeight="1">
      <c r="B53" s="5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5"/>
      <c r="AS53" s="128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412"/>
    </row>
    <row r="54" spans="2:90" s="413" customFormat="1" ht="32.45" customHeight="1">
      <c r="B54" s="414"/>
      <c r="C54" s="209" t="s">
        <v>73</v>
      </c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70">
        <f>ROUND(AG55+AG61,2)</f>
        <v>1000000</v>
      </c>
      <c r="AH54" s="470"/>
      <c r="AI54" s="470"/>
      <c r="AJ54" s="470"/>
      <c r="AK54" s="470"/>
      <c r="AL54" s="470"/>
      <c r="AM54" s="470"/>
      <c r="AN54" s="471">
        <f aca="true" t="shared" si="0" ref="AN54:AN61">SUM(AG54,AT54)</f>
        <v>1210000</v>
      </c>
      <c r="AO54" s="471"/>
      <c r="AP54" s="471"/>
      <c r="AQ54" s="450" t="s">
        <v>3</v>
      </c>
      <c r="AR54" s="414"/>
      <c r="AS54" s="415">
        <f>ROUND(AS55+AS61,2)</f>
        <v>0</v>
      </c>
      <c r="AT54" s="416">
        <f aca="true" t="shared" si="1" ref="AT54:AT61">ROUND(SUM(AV54:AW54),2)</f>
        <v>210000</v>
      </c>
      <c r="AU54" s="417">
        <f>ROUND(AU55+AU61,5)</f>
        <v>0</v>
      </c>
      <c r="AV54" s="416">
        <f>ROUND(AZ54*L29,2)</f>
        <v>210000</v>
      </c>
      <c r="AW54" s="416">
        <f>ROUND(BA54*L30,2)</f>
        <v>0</v>
      </c>
      <c r="AX54" s="416">
        <f>ROUND(BB54*L29,2)</f>
        <v>0</v>
      </c>
      <c r="AY54" s="416">
        <f>ROUND(BC54*L30,2)</f>
        <v>0</v>
      </c>
      <c r="AZ54" s="416">
        <f>ROUND(AZ55+AZ61,2)</f>
        <v>1000000</v>
      </c>
      <c r="BA54" s="416">
        <f>ROUND(BA55+BA61,2)</f>
        <v>0</v>
      </c>
      <c r="BB54" s="416">
        <f>ROUND(BB55+BB61,2)</f>
        <v>0</v>
      </c>
      <c r="BC54" s="416">
        <f>ROUND(BC55+BC61,2)</f>
        <v>0</v>
      </c>
      <c r="BD54" s="418">
        <f>ROUND(BD55+BD61,2)</f>
        <v>0</v>
      </c>
      <c r="BS54" s="419" t="s">
        <v>74</v>
      </c>
      <c r="BT54" s="419" t="s">
        <v>75</v>
      </c>
      <c r="BU54" s="420" t="s">
        <v>76</v>
      </c>
      <c r="BV54" s="419" t="s">
        <v>77</v>
      </c>
      <c r="BW54" s="419" t="s">
        <v>5</v>
      </c>
      <c r="BX54" s="419" t="s">
        <v>78</v>
      </c>
      <c r="CL54" s="419" t="s">
        <v>20</v>
      </c>
    </row>
    <row r="55" spans="2:91" s="421" customFormat="1" ht="16.5" customHeight="1">
      <c r="B55" s="422"/>
      <c r="C55" s="451"/>
      <c r="D55" s="469" t="s">
        <v>79</v>
      </c>
      <c r="E55" s="469"/>
      <c r="F55" s="469"/>
      <c r="G55" s="469"/>
      <c r="H55" s="469"/>
      <c r="I55" s="452"/>
      <c r="J55" s="469" t="s">
        <v>80</v>
      </c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6">
        <f>ROUND(SUM(AG56:AG60),2)</f>
        <v>0</v>
      </c>
      <c r="AH55" s="467"/>
      <c r="AI55" s="467"/>
      <c r="AJ55" s="467"/>
      <c r="AK55" s="467"/>
      <c r="AL55" s="467"/>
      <c r="AM55" s="467"/>
      <c r="AN55" s="468">
        <f t="shared" si="0"/>
        <v>0</v>
      </c>
      <c r="AO55" s="467"/>
      <c r="AP55" s="467"/>
      <c r="AQ55" s="453" t="s">
        <v>81</v>
      </c>
      <c r="AR55" s="422"/>
      <c r="AS55" s="423">
        <f>ROUND(SUM(AS56:AS60),2)</f>
        <v>0</v>
      </c>
      <c r="AT55" s="424">
        <f t="shared" si="1"/>
        <v>0</v>
      </c>
      <c r="AU55" s="425">
        <f>ROUND(SUM(AU56:AU60),5)</f>
        <v>0</v>
      </c>
      <c r="AV55" s="424">
        <f>ROUND(AZ55*L29,2)</f>
        <v>0</v>
      </c>
      <c r="AW55" s="424">
        <f>ROUND(BA55*L30,2)</f>
        <v>0</v>
      </c>
      <c r="AX55" s="424">
        <f>ROUND(BB55*L29,2)</f>
        <v>0</v>
      </c>
      <c r="AY55" s="424">
        <f>ROUND(BC55*L30,2)</f>
        <v>0</v>
      </c>
      <c r="AZ55" s="424">
        <f>ROUND(SUM(AZ56:AZ60),2)</f>
        <v>0</v>
      </c>
      <c r="BA55" s="424">
        <f>ROUND(SUM(BA56:BA60),2)</f>
        <v>0</v>
      </c>
      <c r="BB55" s="424">
        <f>ROUND(SUM(BB56:BB60),2)</f>
        <v>0</v>
      </c>
      <c r="BC55" s="424">
        <f>ROUND(SUM(BC56:BC60),2)</f>
        <v>0</v>
      </c>
      <c r="BD55" s="426">
        <f>ROUND(SUM(BD56:BD60),2)</f>
        <v>0</v>
      </c>
      <c r="BS55" s="427" t="s">
        <v>74</v>
      </c>
      <c r="BT55" s="427" t="s">
        <v>82</v>
      </c>
      <c r="BU55" s="427" t="s">
        <v>76</v>
      </c>
      <c r="BV55" s="427" t="s">
        <v>77</v>
      </c>
      <c r="BW55" s="427" t="s">
        <v>83</v>
      </c>
      <c r="BX55" s="427" t="s">
        <v>5</v>
      </c>
      <c r="CL55" s="427" t="s">
        <v>20</v>
      </c>
      <c r="CM55" s="427" t="s">
        <v>84</v>
      </c>
    </row>
    <row r="56" spans="1:90" s="409" customFormat="1" ht="16.5" customHeight="1">
      <c r="A56" s="428" t="s">
        <v>85</v>
      </c>
      <c r="B56" s="408"/>
      <c r="C56" s="176"/>
      <c r="D56" s="176"/>
      <c r="E56" s="472" t="s">
        <v>82</v>
      </c>
      <c r="F56" s="472"/>
      <c r="G56" s="472"/>
      <c r="H56" s="472"/>
      <c r="I56" s="472"/>
      <c r="J56" s="176"/>
      <c r="K56" s="472" t="s">
        <v>86</v>
      </c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3">
        <f>'1 - Rekonstrukce fasády, ...'!J32</f>
        <v>0</v>
      </c>
      <c r="AH56" s="474"/>
      <c r="AI56" s="474"/>
      <c r="AJ56" s="474"/>
      <c r="AK56" s="474"/>
      <c r="AL56" s="474"/>
      <c r="AM56" s="474"/>
      <c r="AN56" s="473">
        <f t="shared" si="0"/>
        <v>0</v>
      </c>
      <c r="AO56" s="474"/>
      <c r="AP56" s="474"/>
      <c r="AQ56" s="454" t="s">
        <v>87</v>
      </c>
      <c r="AR56" s="408"/>
      <c r="AS56" s="429">
        <v>0</v>
      </c>
      <c r="AT56" s="108">
        <f t="shared" si="1"/>
        <v>0</v>
      </c>
      <c r="AU56" s="430">
        <f>'1 - Rekonstrukce fasády, ...'!P94</f>
        <v>0</v>
      </c>
      <c r="AV56" s="108">
        <f>'1 - Rekonstrukce fasády, ...'!J35</f>
        <v>0</v>
      </c>
      <c r="AW56" s="108">
        <f>'1 - Rekonstrukce fasády, ...'!J36</f>
        <v>0</v>
      </c>
      <c r="AX56" s="108">
        <f>'1 - Rekonstrukce fasády, ...'!J37</f>
        <v>0</v>
      </c>
      <c r="AY56" s="108">
        <f>'1 - Rekonstrukce fasády, ...'!J38</f>
        <v>0</v>
      </c>
      <c r="AZ56" s="108">
        <f>'1 - Rekonstrukce fasády, ...'!F35</f>
        <v>0</v>
      </c>
      <c r="BA56" s="108">
        <f>'1 - Rekonstrukce fasády, ...'!F36</f>
        <v>0</v>
      </c>
      <c r="BB56" s="108">
        <f>'1 - Rekonstrukce fasády, ...'!F37</f>
        <v>0</v>
      </c>
      <c r="BC56" s="108">
        <f>'1 - Rekonstrukce fasády, ...'!F38</f>
        <v>0</v>
      </c>
      <c r="BD56" s="431">
        <f>'1 - Rekonstrukce fasády, ...'!F39</f>
        <v>0</v>
      </c>
      <c r="BT56" s="103" t="s">
        <v>84</v>
      </c>
      <c r="BV56" s="103" t="s">
        <v>77</v>
      </c>
      <c r="BW56" s="103" t="s">
        <v>88</v>
      </c>
      <c r="BX56" s="103" t="s">
        <v>83</v>
      </c>
      <c r="CL56" s="103" t="s">
        <v>20</v>
      </c>
    </row>
    <row r="57" spans="1:90" s="409" customFormat="1" ht="16.5" customHeight="1">
      <c r="A57" s="428" t="s">
        <v>85</v>
      </c>
      <c r="B57" s="408"/>
      <c r="C57" s="176"/>
      <c r="D57" s="176"/>
      <c r="E57" s="472" t="s">
        <v>84</v>
      </c>
      <c r="F57" s="472"/>
      <c r="G57" s="472"/>
      <c r="H57" s="472"/>
      <c r="I57" s="472"/>
      <c r="J57" s="176"/>
      <c r="K57" s="472" t="s">
        <v>89</v>
      </c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3">
        <f>'2 - Rekonstrukce oken'!J32</f>
        <v>0</v>
      </c>
      <c r="AH57" s="474"/>
      <c r="AI57" s="474"/>
      <c r="AJ57" s="474"/>
      <c r="AK57" s="474"/>
      <c r="AL57" s="474"/>
      <c r="AM57" s="474"/>
      <c r="AN57" s="473">
        <f t="shared" si="0"/>
        <v>0</v>
      </c>
      <c r="AO57" s="474"/>
      <c r="AP57" s="474"/>
      <c r="AQ57" s="454" t="s">
        <v>87</v>
      </c>
      <c r="AR57" s="408"/>
      <c r="AS57" s="429">
        <v>0</v>
      </c>
      <c r="AT57" s="108">
        <f t="shared" si="1"/>
        <v>0</v>
      </c>
      <c r="AU57" s="430">
        <f>'2 - Rekonstrukce oken'!P95</f>
        <v>0</v>
      </c>
      <c r="AV57" s="108">
        <f>'2 - Rekonstrukce oken'!J35</f>
        <v>0</v>
      </c>
      <c r="AW57" s="108">
        <f>'2 - Rekonstrukce oken'!J36</f>
        <v>0</v>
      </c>
      <c r="AX57" s="108">
        <f>'2 - Rekonstrukce oken'!J37</f>
        <v>0</v>
      </c>
      <c r="AY57" s="108">
        <f>'2 - Rekonstrukce oken'!J38</f>
        <v>0</v>
      </c>
      <c r="AZ57" s="108">
        <f>'2 - Rekonstrukce oken'!F35</f>
        <v>0</v>
      </c>
      <c r="BA57" s="108">
        <f>'2 - Rekonstrukce oken'!F36</f>
        <v>0</v>
      </c>
      <c r="BB57" s="108">
        <f>'2 - Rekonstrukce oken'!F37</f>
        <v>0</v>
      </c>
      <c r="BC57" s="108">
        <f>'2 - Rekonstrukce oken'!F38</f>
        <v>0</v>
      </c>
      <c r="BD57" s="431">
        <f>'2 - Rekonstrukce oken'!F39</f>
        <v>0</v>
      </c>
      <c r="BT57" s="103" t="s">
        <v>84</v>
      </c>
      <c r="BV57" s="103" t="s">
        <v>77</v>
      </c>
      <c r="BW57" s="103" t="s">
        <v>90</v>
      </c>
      <c r="BX57" s="103" t="s">
        <v>83</v>
      </c>
      <c r="CL57" s="103" t="s">
        <v>20</v>
      </c>
    </row>
    <row r="58" spans="1:90" s="409" customFormat="1" ht="16.5" customHeight="1">
      <c r="A58" s="428" t="s">
        <v>85</v>
      </c>
      <c r="B58" s="408"/>
      <c r="C58" s="176"/>
      <c r="D58" s="176"/>
      <c r="E58" s="472" t="s">
        <v>91</v>
      </c>
      <c r="F58" s="472"/>
      <c r="G58" s="472"/>
      <c r="H58" s="472"/>
      <c r="I58" s="472"/>
      <c r="J58" s="176"/>
      <c r="K58" s="472" t="s">
        <v>92</v>
      </c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3">
        <f>'3 - Výtah'!J32</f>
        <v>0</v>
      </c>
      <c r="AH58" s="474"/>
      <c r="AI58" s="474"/>
      <c r="AJ58" s="474"/>
      <c r="AK58" s="474"/>
      <c r="AL58" s="474"/>
      <c r="AM58" s="474"/>
      <c r="AN58" s="473">
        <f t="shared" si="0"/>
        <v>0</v>
      </c>
      <c r="AO58" s="474"/>
      <c r="AP58" s="474"/>
      <c r="AQ58" s="454" t="s">
        <v>87</v>
      </c>
      <c r="AR58" s="408"/>
      <c r="AS58" s="429">
        <v>0</v>
      </c>
      <c r="AT58" s="108">
        <f t="shared" si="1"/>
        <v>0</v>
      </c>
      <c r="AU58" s="430">
        <f>'3 - Výtah'!P87</f>
        <v>0</v>
      </c>
      <c r="AV58" s="108">
        <f>'3 - Výtah'!J35</f>
        <v>0</v>
      </c>
      <c r="AW58" s="108">
        <f>'3 - Výtah'!J36</f>
        <v>0</v>
      </c>
      <c r="AX58" s="108">
        <f>'3 - Výtah'!J37</f>
        <v>0</v>
      </c>
      <c r="AY58" s="108">
        <f>'3 - Výtah'!J38</f>
        <v>0</v>
      </c>
      <c r="AZ58" s="108">
        <f>'3 - Výtah'!F35</f>
        <v>0</v>
      </c>
      <c r="BA58" s="108">
        <f>'3 - Výtah'!F36</f>
        <v>0</v>
      </c>
      <c r="BB58" s="108">
        <f>'3 - Výtah'!F37</f>
        <v>0</v>
      </c>
      <c r="BC58" s="108">
        <f>'3 - Výtah'!F38</f>
        <v>0</v>
      </c>
      <c r="BD58" s="431">
        <f>'3 - Výtah'!F39</f>
        <v>0</v>
      </c>
      <c r="BT58" s="103" t="s">
        <v>84</v>
      </c>
      <c r="BV58" s="103" t="s">
        <v>77</v>
      </c>
      <c r="BW58" s="103" t="s">
        <v>93</v>
      </c>
      <c r="BX58" s="103" t="s">
        <v>83</v>
      </c>
      <c r="CL58" s="103" t="s">
        <v>20</v>
      </c>
    </row>
    <row r="59" spans="1:90" s="409" customFormat="1" ht="16.5" customHeight="1">
      <c r="A59" s="428" t="s">
        <v>85</v>
      </c>
      <c r="B59" s="408"/>
      <c r="C59" s="176"/>
      <c r="D59" s="176"/>
      <c r="E59" s="472" t="s">
        <v>94</v>
      </c>
      <c r="F59" s="472"/>
      <c r="G59" s="472"/>
      <c r="H59" s="472"/>
      <c r="I59" s="472"/>
      <c r="J59" s="176"/>
      <c r="K59" s="472" t="s">
        <v>95</v>
      </c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3">
        <f>'4 - Demontáže a bourací p...'!J32</f>
        <v>0</v>
      </c>
      <c r="AH59" s="474"/>
      <c r="AI59" s="474"/>
      <c r="AJ59" s="474"/>
      <c r="AK59" s="474"/>
      <c r="AL59" s="474"/>
      <c r="AM59" s="474"/>
      <c r="AN59" s="473">
        <f t="shared" si="0"/>
        <v>0</v>
      </c>
      <c r="AO59" s="474"/>
      <c r="AP59" s="474"/>
      <c r="AQ59" s="454" t="s">
        <v>87</v>
      </c>
      <c r="AR59" s="408"/>
      <c r="AS59" s="429">
        <v>0</v>
      </c>
      <c r="AT59" s="108">
        <f t="shared" si="1"/>
        <v>0</v>
      </c>
      <c r="AU59" s="430">
        <f>'4 - Demontáže a bourací p...'!P95</f>
        <v>0</v>
      </c>
      <c r="AV59" s="108">
        <f>'4 - Demontáže a bourací p...'!J35</f>
        <v>0</v>
      </c>
      <c r="AW59" s="108">
        <f>'4 - Demontáže a bourací p...'!J36</f>
        <v>0</v>
      </c>
      <c r="AX59" s="108">
        <f>'4 - Demontáže a bourací p...'!J37</f>
        <v>0</v>
      </c>
      <c r="AY59" s="108">
        <f>'4 - Demontáže a bourací p...'!J38</f>
        <v>0</v>
      </c>
      <c r="AZ59" s="108">
        <f>'4 - Demontáže a bourací p...'!F35</f>
        <v>0</v>
      </c>
      <c r="BA59" s="108">
        <f>'4 - Demontáže a bourací p...'!F36</f>
        <v>0</v>
      </c>
      <c r="BB59" s="108">
        <f>'4 - Demontáže a bourací p...'!F37</f>
        <v>0</v>
      </c>
      <c r="BC59" s="108">
        <f>'4 - Demontáže a bourací p...'!F38</f>
        <v>0</v>
      </c>
      <c r="BD59" s="431">
        <f>'4 - Demontáže a bourací p...'!F39</f>
        <v>0</v>
      </c>
      <c r="BT59" s="103" t="s">
        <v>84</v>
      </c>
      <c r="BV59" s="103" t="s">
        <v>77</v>
      </c>
      <c r="BW59" s="103" t="s">
        <v>96</v>
      </c>
      <c r="BX59" s="103" t="s">
        <v>83</v>
      </c>
      <c r="CL59" s="103" t="s">
        <v>20</v>
      </c>
    </row>
    <row r="60" spans="1:90" s="409" customFormat="1" ht="16.5" customHeight="1">
      <c r="A60" s="428" t="s">
        <v>85</v>
      </c>
      <c r="B60" s="408"/>
      <c r="C60" s="176"/>
      <c r="D60" s="176"/>
      <c r="E60" s="472" t="s">
        <v>97</v>
      </c>
      <c r="F60" s="472"/>
      <c r="G60" s="472"/>
      <c r="H60" s="472"/>
      <c r="I60" s="472"/>
      <c r="J60" s="176"/>
      <c r="K60" s="472" t="s">
        <v>98</v>
      </c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3">
        <f>'6 - Výměna vodovodní příp...'!J32</f>
        <v>0</v>
      </c>
      <c r="AH60" s="474"/>
      <c r="AI60" s="474"/>
      <c r="AJ60" s="474"/>
      <c r="AK60" s="474"/>
      <c r="AL60" s="474"/>
      <c r="AM60" s="474"/>
      <c r="AN60" s="473">
        <f t="shared" si="0"/>
        <v>0</v>
      </c>
      <c r="AO60" s="474"/>
      <c r="AP60" s="474"/>
      <c r="AQ60" s="454" t="s">
        <v>87</v>
      </c>
      <c r="AR60" s="408"/>
      <c r="AS60" s="429">
        <v>0</v>
      </c>
      <c r="AT60" s="108">
        <f t="shared" si="1"/>
        <v>0</v>
      </c>
      <c r="AU60" s="430">
        <f>'6 - Výměna vodovodní příp...'!P94</f>
        <v>0</v>
      </c>
      <c r="AV60" s="108">
        <f>'6 - Výměna vodovodní příp...'!J35</f>
        <v>0</v>
      </c>
      <c r="AW60" s="108">
        <f>'6 - Výměna vodovodní příp...'!J36</f>
        <v>0</v>
      </c>
      <c r="AX60" s="108">
        <f>'6 - Výměna vodovodní příp...'!J37</f>
        <v>0</v>
      </c>
      <c r="AY60" s="108">
        <f>'6 - Výměna vodovodní příp...'!J38</f>
        <v>0</v>
      </c>
      <c r="AZ60" s="108">
        <f>'6 - Výměna vodovodní příp...'!F35</f>
        <v>0</v>
      </c>
      <c r="BA60" s="108">
        <f>'6 - Výměna vodovodní příp...'!F36</f>
        <v>0</v>
      </c>
      <c r="BB60" s="108">
        <f>'6 - Výměna vodovodní příp...'!F37</f>
        <v>0</v>
      </c>
      <c r="BC60" s="108">
        <f>'6 - Výměna vodovodní příp...'!F38</f>
        <v>0</v>
      </c>
      <c r="BD60" s="431">
        <f>'6 - Výměna vodovodní příp...'!F39</f>
        <v>0</v>
      </c>
      <c r="BT60" s="103" t="s">
        <v>84</v>
      </c>
      <c r="BV60" s="103" t="s">
        <v>77</v>
      </c>
      <c r="BW60" s="103" t="s">
        <v>99</v>
      </c>
      <c r="BX60" s="103" t="s">
        <v>83</v>
      </c>
      <c r="CL60" s="103" t="s">
        <v>3</v>
      </c>
    </row>
    <row r="61" spans="1:91" s="421" customFormat="1" ht="16.5" customHeight="1">
      <c r="A61" s="428" t="s">
        <v>85</v>
      </c>
      <c r="B61" s="422"/>
      <c r="C61" s="451"/>
      <c r="D61" s="469" t="s">
        <v>100</v>
      </c>
      <c r="E61" s="469"/>
      <c r="F61" s="469"/>
      <c r="G61" s="469"/>
      <c r="H61" s="469"/>
      <c r="I61" s="452"/>
      <c r="J61" s="469" t="s">
        <v>101</v>
      </c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8">
        <f>'VRN - Vedlejší rozpočtové...'!J30</f>
        <v>1000000</v>
      </c>
      <c r="AH61" s="467"/>
      <c r="AI61" s="467"/>
      <c r="AJ61" s="467"/>
      <c r="AK61" s="467"/>
      <c r="AL61" s="467"/>
      <c r="AM61" s="467"/>
      <c r="AN61" s="468">
        <f t="shared" si="0"/>
        <v>1210000</v>
      </c>
      <c r="AO61" s="467"/>
      <c r="AP61" s="467"/>
      <c r="AQ61" s="453" t="s">
        <v>102</v>
      </c>
      <c r="AR61" s="422"/>
      <c r="AS61" s="432">
        <v>0</v>
      </c>
      <c r="AT61" s="433">
        <f t="shared" si="1"/>
        <v>210000</v>
      </c>
      <c r="AU61" s="434">
        <f>'VRN - Vedlejší rozpočtové...'!P87</f>
        <v>0</v>
      </c>
      <c r="AV61" s="433">
        <f>'VRN - Vedlejší rozpočtové...'!J33</f>
        <v>210000</v>
      </c>
      <c r="AW61" s="433">
        <f>'VRN - Vedlejší rozpočtové...'!J34</f>
        <v>0</v>
      </c>
      <c r="AX61" s="433">
        <f>'VRN - Vedlejší rozpočtové...'!J35</f>
        <v>0</v>
      </c>
      <c r="AY61" s="433">
        <f>'VRN - Vedlejší rozpočtové...'!J36</f>
        <v>0</v>
      </c>
      <c r="AZ61" s="433">
        <f>'VRN - Vedlejší rozpočtové...'!F33</f>
        <v>1000000</v>
      </c>
      <c r="BA61" s="433">
        <f>'VRN - Vedlejší rozpočtové...'!F34</f>
        <v>0</v>
      </c>
      <c r="BB61" s="433">
        <f>'VRN - Vedlejší rozpočtové...'!F35</f>
        <v>0</v>
      </c>
      <c r="BC61" s="433">
        <f>'VRN - Vedlejší rozpočtové...'!F36</f>
        <v>0</v>
      </c>
      <c r="BD61" s="435">
        <f>'VRN - Vedlejší rozpočtové...'!F37</f>
        <v>0</v>
      </c>
      <c r="BT61" s="427" t="s">
        <v>82</v>
      </c>
      <c r="BV61" s="427" t="s">
        <v>77</v>
      </c>
      <c r="BW61" s="427" t="s">
        <v>103</v>
      </c>
      <c r="BX61" s="427" t="s">
        <v>5</v>
      </c>
      <c r="CL61" s="427" t="s">
        <v>20</v>
      </c>
      <c r="CM61" s="427" t="s">
        <v>84</v>
      </c>
    </row>
    <row r="62" spans="2:44" s="8" customFormat="1" ht="30" customHeight="1">
      <c r="B62" s="5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5"/>
    </row>
    <row r="63" spans="2:44" s="8" customFormat="1" ht="6.95" customHeight="1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5"/>
    </row>
  </sheetData>
  <sheetProtection algorithmName="SHA-512" hashValue="yJgl5llz3qqIa5oxuYmcaA9QGMY42t8eJnHLX8yNXrE8ePaDb3quUHHm7kzGKKZzf4D5GQCdEqB7yN3v0Og4tw==" saltValue="Nb4UzLticiTsEGcDxhxyAw==" spinCount="100000" sheet="1" objects="1" scenarios="1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AG58:AM58"/>
    <mergeCell ref="AN58:AP58"/>
    <mergeCell ref="AN56:AP56"/>
    <mergeCell ref="L45:AO45"/>
    <mergeCell ref="AM47:AN47"/>
    <mergeCell ref="E60:I60"/>
    <mergeCell ref="K60:AF60"/>
    <mergeCell ref="AN61:AP61"/>
    <mergeCell ref="AG61:AM61"/>
    <mergeCell ref="D61:H61"/>
    <mergeCell ref="J61:AF61"/>
    <mergeCell ref="E58:I58"/>
    <mergeCell ref="K58:AF58"/>
    <mergeCell ref="AN59:AP59"/>
    <mergeCell ref="AG59:AM59"/>
    <mergeCell ref="E59:I59"/>
    <mergeCell ref="K59:AF59"/>
    <mergeCell ref="E56:I56"/>
    <mergeCell ref="K56:AF56"/>
    <mergeCell ref="AG56:AM56"/>
    <mergeCell ref="K57:AF57"/>
    <mergeCell ref="AN57:AP57"/>
    <mergeCell ref="E57:I57"/>
    <mergeCell ref="AG57:AM57"/>
    <mergeCell ref="AG55:AM55"/>
    <mergeCell ref="AN55:AP55"/>
    <mergeCell ref="J55:AF55"/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1 - Rekonstrukce fasády, ...'!C2" display="/"/>
    <hyperlink ref="A57" location="'2 - Rekonstrukce oken'!C2" display="/"/>
    <hyperlink ref="A58" location="'3 - Výtah'!C2" display="/"/>
    <hyperlink ref="A59" location="'4 - Demontáže a bourací p...'!C2" display="/"/>
    <hyperlink ref="A60" location="'6 - Výměna vodovodní příp...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6"/>
  <sheetViews>
    <sheetView showGridLines="0" zoomScale="85" zoomScaleNormal="85" workbookViewId="0" topLeftCell="A83">
      <selection activeCell="I97" sqref="I97"/>
    </sheetView>
  </sheetViews>
  <sheetFormatPr defaultColWidth="9.140625" defaultRowHeight="12"/>
  <cols>
    <col min="1" max="1" width="8.28125" style="96" customWidth="1"/>
    <col min="2" max="2" width="1.1484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7.421875" style="96" customWidth="1"/>
    <col min="8" max="8" width="14.00390625" style="96" customWidth="1"/>
    <col min="9" max="9" width="15.8515625" style="96" customWidth="1"/>
    <col min="10" max="11" width="22.2812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484" t="s">
        <v>6</v>
      </c>
      <c r="M2" s="485"/>
      <c r="N2" s="485"/>
      <c r="O2" s="485"/>
      <c r="P2" s="485"/>
      <c r="Q2" s="485"/>
      <c r="R2" s="485"/>
      <c r="S2" s="485"/>
      <c r="T2" s="485"/>
      <c r="U2" s="485"/>
      <c r="V2" s="485"/>
      <c r="AT2" s="97" t="s">
        <v>88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AT3" s="97" t="s">
        <v>84</v>
      </c>
    </row>
    <row r="4" spans="2:46" ht="24.95" customHeight="1">
      <c r="B4" s="100"/>
      <c r="C4" s="167"/>
      <c r="D4" s="198" t="s">
        <v>104</v>
      </c>
      <c r="E4" s="167"/>
      <c r="F4" s="167"/>
      <c r="G4" s="167"/>
      <c r="H4" s="167"/>
      <c r="I4" s="167"/>
      <c r="J4" s="167"/>
      <c r="K4" s="167"/>
      <c r="L4" s="100"/>
      <c r="M4" s="101" t="s">
        <v>11</v>
      </c>
      <c r="AT4" s="97" t="s">
        <v>4</v>
      </c>
    </row>
    <row r="5" spans="2:12" ht="6.95" customHeight="1">
      <c r="B5" s="100"/>
      <c r="C5" s="167"/>
      <c r="D5" s="167"/>
      <c r="E5" s="167"/>
      <c r="F5" s="167"/>
      <c r="G5" s="167"/>
      <c r="H5" s="167"/>
      <c r="I5" s="167"/>
      <c r="J5" s="167"/>
      <c r="K5" s="167"/>
      <c r="L5" s="100"/>
    </row>
    <row r="6" spans="2:12" ht="12" customHeight="1">
      <c r="B6" s="100"/>
      <c r="C6" s="167"/>
      <c r="D6" s="188" t="s">
        <v>17</v>
      </c>
      <c r="E6" s="167"/>
      <c r="F6" s="167"/>
      <c r="G6" s="167"/>
      <c r="H6" s="167"/>
      <c r="I6" s="167"/>
      <c r="J6" s="167"/>
      <c r="K6" s="167"/>
      <c r="L6" s="100"/>
    </row>
    <row r="7" spans="2:12" ht="16.5" customHeight="1">
      <c r="B7" s="100"/>
      <c r="C7" s="167"/>
      <c r="D7" s="167"/>
      <c r="E7" s="500" t="str">
        <f>'Rekapitulace stavby'!K6</f>
        <v>Breda</v>
      </c>
      <c r="F7" s="501"/>
      <c r="G7" s="501"/>
      <c r="H7" s="501"/>
      <c r="I7" s="167"/>
      <c r="J7" s="167"/>
      <c r="K7" s="167"/>
      <c r="L7" s="100"/>
    </row>
    <row r="8" spans="2:12" ht="12" customHeight="1">
      <c r="B8" s="100"/>
      <c r="C8" s="167"/>
      <c r="D8" s="188" t="s">
        <v>105</v>
      </c>
      <c r="E8" s="167"/>
      <c r="F8" s="167"/>
      <c r="G8" s="167"/>
      <c r="H8" s="167"/>
      <c r="I8" s="167"/>
      <c r="J8" s="167"/>
      <c r="K8" s="167"/>
      <c r="L8" s="100"/>
    </row>
    <row r="9" spans="2:12" s="8" customFormat="1" ht="16.5" customHeight="1">
      <c r="B9" s="5"/>
      <c r="C9" s="158"/>
      <c r="D9" s="158"/>
      <c r="E9" s="500" t="s">
        <v>106</v>
      </c>
      <c r="F9" s="499"/>
      <c r="G9" s="499"/>
      <c r="H9" s="499"/>
      <c r="I9" s="158"/>
      <c r="J9" s="158"/>
      <c r="K9" s="158"/>
      <c r="L9" s="5"/>
    </row>
    <row r="10" spans="2:12" s="8" customFormat="1" ht="12" customHeight="1">
      <c r="B10" s="5"/>
      <c r="C10" s="158"/>
      <c r="D10" s="188" t="s">
        <v>107</v>
      </c>
      <c r="E10" s="158"/>
      <c r="F10" s="158"/>
      <c r="G10" s="158"/>
      <c r="H10" s="158"/>
      <c r="I10" s="158"/>
      <c r="J10" s="158"/>
      <c r="K10" s="158"/>
      <c r="L10" s="5"/>
    </row>
    <row r="11" spans="2:12" s="8" customFormat="1" ht="16.5" customHeight="1">
      <c r="B11" s="5"/>
      <c r="C11" s="158"/>
      <c r="D11" s="158"/>
      <c r="E11" s="478" t="s">
        <v>108</v>
      </c>
      <c r="F11" s="499"/>
      <c r="G11" s="499"/>
      <c r="H11" s="499"/>
      <c r="I11" s="158"/>
      <c r="J11" s="158"/>
      <c r="K11" s="158"/>
      <c r="L11" s="5"/>
    </row>
    <row r="12" spans="2:12" s="8" customFormat="1" ht="12">
      <c r="B12" s="5"/>
      <c r="C12" s="158"/>
      <c r="D12" s="158"/>
      <c r="E12" s="158"/>
      <c r="F12" s="158"/>
      <c r="G12" s="158"/>
      <c r="H12" s="158"/>
      <c r="I12" s="158"/>
      <c r="J12" s="158"/>
      <c r="K12" s="158"/>
      <c r="L12" s="5"/>
    </row>
    <row r="13" spans="2:12" s="8" customFormat="1" ht="12" customHeight="1">
      <c r="B13" s="5"/>
      <c r="C13" s="158"/>
      <c r="D13" s="188" t="s">
        <v>19</v>
      </c>
      <c r="E13" s="158"/>
      <c r="F13" s="157" t="s">
        <v>20</v>
      </c>
      <c r="G13" s="158"/>
      <c r="H13" s="158"/>
      <c r="I13" s="188" t="s">
        <v>21</v>
      </c>
      <c r="J13" s="157" t="s">
        <v>3</v>
      </c>
      <c r="K13" s="158"/>
      <c r="L13" s="5"/>
    </row>
    <row r="14" spans="2:12" s="8" customFormat="1" ht="12" customHeight="1">
      <c r="B14" s="5"/>
      <c r="C14" s="158"/>
      <c r="D14" s="188" t="s">
        <v>23</v>
      </c>
      <c r="E14" s="158"/>
      <c r="F14" s="157" t="s">
        <v>24</v>
      </c>
      <c r="G14" s="158"/>
      <c r="H14" s="158"/>
      <c r="I14" s="188" t="s">
        <v>25</v>
      </c>
      <c r="J14" s="169" t="str">
        <f>'Rekapitulace stavby'!AN8</f>
        <v>2. 2. 2023</v>
      </c>
      <c r="K14" s="158"/>
      <c r="L14" s="5"/>
    </row>
    <row r="15" spans="2:12" s="8" customFormat="1" ht="21.75" customHeight="1">
      <c r="B15" s="5"/>
      <c r="C15" s="158"/>
      <c r="D15" s="229" t="s">
        <v>109</v>
      </c>
      <c r="E15" s="158"/>
      <c r="F15" s="230" t="s">
        <v>110</v>
      </c>
      <c r="G15" s="158"/>
      <c r="H15" s="158"/>
      <c r="I15" s="158"/>
      <c r="J15" s="158"/>
      <c r="K15" s="158"/>
      <c r="L15" s="5"/>
    </row>
    <row r="16" spans="2:12" s="8" customFormat="1" ht="12" customHeight="1">
      <c r="B16" s="5"/>
      <c r="C16" s="158"/>
      <c r="D16" s="188" t="s">
        <v>27</v>
      </c>
      <c r="E16" s="158"/>
      <c r="F16" s="158"/>
      <c r="G16" s="158"/>
      <c r="H16" s="158"/>
      <c r="I16" s="188" t="s">
        <v>28</v>
      </c>
      <c r="J16" s="157" t="s">
        <v>3</v>
      </c>
      <c r="K16" s="158"/>
      <c r="L16" s="5"/>
    </row>
    <row r="17" spans="2:12" s="8" customFormat="1" ht="18" customHeight="1">
      <c r="B17" s="5"/>
      <c r="C17" s="158"/>
      <c r="D17" s="158"/>
      <c r="E17" s="157" t="s">
        <v>29</v>
      </c>
      <c r="F17" s="158"/>
      <c r="G17" s="158"/>
      <c r="H17" s="158"/>
      <c r="I17" s="188" t="s">
        <v>30</v>
      </c>
      <c r="J17" s="157" t="s">
        <v>3</v>
      </c>
      <c r="K17" s="158"/>
      <c r="L17" s="5"/>
    </row>
    <row r="18" spans="2:12" s="8" customFormat="1" ht="6.95" customHeight="1">
      <c r="B18" s="5"/>
      <c r="C18" s="158"/>
      <c r="D18" s="158"/>
      <c r="E18" s="158"/>
      <c r="F18" s="158"/>
      <c r="G18" s="158"/>
      <c r="H18" s="158"/>
      <c r="I18" s="158"/>
      <c r="J18" s="158"/>
      <c r="K18" s="158"/>
      <c r="L18" s="5"/>
    </row>
    <row r="19" spans="2:12" s="8" customFormat="1" ht="12" customHeight="1">
      <c r="B19" s="5"/>
      <c r="D19" s="102" t="s">
        <v>31</v>
      </c>
      <c r="I19" s="102" t="s">
        <v>28</v>
      </c>
      <c r="J19" s="2" t="str">
        <f>'Rekapitulace stavby'!AN13</f>
        <v>Vyplň údaj</v>
      </c>
      <c r="L19" s="5"/>
    </row>
    <row r="20" spans="2:12" s="8" customFormat="1" ht="18" customHeight="1">
      <c r="B20" s="5"/>
      <c r="E20" s="502">
        <f>'Rekapitulace stavby'!E14</f>
        <v>0</v>
      </c>
      <c r="F20" s="503"/>
      <c r="G20" s="503"/>
      <c r="H20" s="503"/>
      <c r="I20" s="102" t="s">
        <v>30</v>
      </c>
      <c r="J20" s="2" t="str">
        <f>'Rekapitulace stavby'!AN14</f>
        <v>Vyplň údaj</v>
      </c>
      <c r="L20" s="5"/>
    </row>
    <row r="21" spans="2:12" s="8" customFormat="1" ht="6.95" customHeight="1">
      <c r="B21" s="187"/>
      <c r="C21" s="158"/>
      <c r="D21" s="158"/>
      <c r="E21" s="158"/>
      <c r="F21" s="158"/>
      <c r="G21" s="158"/>
      <c r="H21" s="158"/>
      <c r="J21" s="158"/>
      <c r="K21" s="158"/>
      <c r="L21" s="5"/>
    </row>
    <row r="22" spans="2:12" s="8" customFormat="1" ht="12" customHeight="1">
      <c r="B22" s="187"/>
      <c r="C22" s="158"/>
      <c r="D22" s="188" t="s">
        <v>33</v>
      </c>
      <c r="E22" s="158"/>
      <c r="F22" s="158"/>
      <c r="G22" s="158"/>
      <c r="H22" s="158"/>
      <c r="I22" s="102" t="s">
        <v>28</v>
      </c>
      <c r="J22" s="157" t="s">
        <v>3</v>
      </c>
      <c r="K22" s="158"/>
      <c r="L22" s="5"/>
    </row>
    <row r="23" spans="2:12" s="8" customFormat="1" ht="18" customHeight="1">
      <c r="B23" s="187"/>
      <c r="C23" s="158"/>
      <c r="D23" s="158"/>
      <c r="E23" s="157" t="s">
        <v>34</v>
      </c>
      <c r="F23" s="158"/>
      <c r="G23" s="158"/>
      <c r="H23" s="158"/>
      <c r="I23" s="102" t="s">
        <v>30</v>
      </c>
      <c r="J23" s="157" t="s">
        <v>3</v>
      </c>
      <c r="K23" s="158"/>
      <c r="L23" s="5"/>
    </row>
    <row r="24" spans="2:12" s="8" customFormat="1" ht="6.95" customHeight="1">
      <c r="B24" s="187"/>
      <c r="C24" s="158"/>
      <c r="D24" s="158"/>
      <c r="E24" s="158"/>
      <c r="F24" s="158"/>
      <c r="G24" s="158"/>
      <c r="H24" s="158"/>
      <c r="J24" s="158"/>
      <c r="K24" s="158"/>
      <c r="L24" s="5"/>
    </row>
    <row r="25" spans="2:12" s="8" customFormat="1" ht="12" customHeight="1">
      <c r="B25" s="187"/>
      <c r="C25" s="158"/>
      <c r="D25" s="188" t="s">
        <v>36</v>
      </c>
      <c r="E25" s="158"/>
      <c r="F25" s="158"/>
      <c r="G25" s="158"/>
      <c r="H25" s="158"/>
      <c r="I25" s="102" t="s">
        <v>28</v>
      </c>
      <c r="J25" s="157" t="s">
        <v>37</v>
      </c>
      <c r="K25" s="158"/>
      <c r="L25" s="5"/>
    </row>
    <row r="26" spans="2:12" s="8" customFormat="1" ht="18" customHeight="1">
      <c r="B26" s="187"/>
      <c r="C26" s="158"/>
      <c r="D26" s="158"/>
      <c r="E26" s="157" t="s">
        <v>38</v>
      </c>
      <c r="F26" s="158"/>
      <c r="G26" s="158"/>
      <c r="H26" s="158"/>
      <c r="I26" s="102" t="s">
        <v>30</v>
      </c>
      <c r="J26" s="157" t="s">
        <v>3</v>
      </c>
      <c r="K26" s="158"/>
      <c r="L26" s="5"/>
    </row>
    <row r="27" spans="2:12" s="8" customFormat="1" ht="6.95" customHeight="1">
      <c r="B27" s="187"/>
      <c r="C27" s="158"/>
      <c r="D27" s="158"/>
      <c r="E27" s="158"/>
      <c r="F27" s="158"/>
      <c r="G27" s="158"/>
      <c r="H27" s="158"/>
      <c r="J27" s="158"/>
      <c r="K27" s="158"/>
      <c r="L27" s="5"/>
    </row>
    <row r="28" spans="2:12" s="8" customFormat="1" ht="12" customHeight="1">
      <c r="B28" s="187"/>
      <c r="C28" s="158"/>
      <c r="D28" s="188" t="s">
        <v>39</v>
      </c>
      <c r="E28" s="158"/>
      <c r="F28" s="158"/>
      <c r="G28" s="158"/>
      <c r="H28" s="158"/>
      <c r="J28" s="158"/>
      <c r="K28" s="158"/>
      <c r="L28" s="5"/>
    </row>
    <row r="29" spans="2:12" s="105" customFormat="1" ht="16.5" customHeight="1">
      <c r="B29" s="189"/>
      <c r="C29" s="159"/>
      <c r="D29" s="159"/>
      <c r="E29" s="498" t="s">
        <v>3</v>
      </c>
      <c r="F29" s="498"/>
      <c r="G29" s="498"/>
      <c r="H29" s="498"/>
      <c r="J29" s="159"/>
      <c r="K29" s="159"/>
      <c r="L29" s="104"/>
    </row>
    <row r="30" spans="2:12" s="8" customFormat="1" ht="6.95" customHeight="1">
      <c r="B30" s="187"/>
      <c r="C30" s="158"/>
      <c r="D30" s="158"/>
      <c r="E30" s="158"/>
      <c r="F30" s="158"/>
      <c r="G30" s="158"/>
      <c r="H30" s="158"/>
      <c r="J30" s="158"/>
      <c r="K30" s="158"/>
      <c r="L30" s="5"/>
    </row>
    <row r="31" spans="2:12" s="8" customFormat="1" ht="6.95" customHeight="1">
      <c r="B31" s="187"/>
      <c r="C31" s="158"/>
      <c r="D31" s="160"/>
      <c r="E31" s="160"/>
      <c r="F31" s="160"/>
      <c r="G31" s="160"/>
      <c r="H31" s="160"/>
      <c r="I31" s="106"/>
      <c r="J31" s="160"/>
      <c r="K31" s="160"/>
      <c r="L31" s="5"/>
    </row>
    <row r="32" spans="2:12" s="8" customFormat="1" ht="25.35" customHeight="1">
      <c r="B32" s="187"/>
      <c r="C32" s="158"/>
      <c r="D32" s="190" t="s">
        <v>41</v>
      </c>
      <c r="E32" s="158"/>
      <c r="F32" s="158"/>
      <c r="G32" s="158"/>
      <c r="H32" s="158"/>
      <c r="J32" s="161">
        <f>ROUND(J94,2)</f>
        <v>0</v>
      </c>
      <c r="K32" s="158"/>
      <c r="L32" s="5"/>
    </row>
    <row r="33" spans="2:12" s="8" customFormat="1" ht="6.95" customHeight="1">
      <c r="B33" s="187"/>
      <c r="C33" s="158"/>
      <c r="D33" s="160"/>
      <c r="E33" s="160"/>
      <c r="F33" s="160"/>
      <c r="G33" s="160"/>
      <c r="H33" s="160"/>
      <c r="I33" s="106"/>
      <c r="J33" s="160"/>
      <c r="K33" s="160"/>
      <c r="L33" s="5"/>
    </row>
    <row r="34" spans="2:12" s="8" customFormat="1" ht="14.45" customHeight="1">
      <c r="B34" s="187"/>
      <c r="C34" s="158"/>
      <c r="D34" s="158"/>
      <c r="E34" s="158"/>
      <c r="F34" s="162" t="s">
        <v>43</v>
      </c>
      <c r="G34" s="158"/>
      <c r="H34" s="158"/>
      <c r="I34" s="107" t="s">
        <v>42</v>
      </c>
      <c r="J34" s="162" t="s">
        <v>44</v>
      </c>
      <c r="K34" s="158"/>
      <c r="L34" s="5"/>
    </row>
    <row r="35" spans="2:12" s="8" customFormat="1" ht="14.45" customHeight="1">
      <c r="B35" s="187"/>
      <c r="C35" s="158"/>
      <c r="D35" s="191" t="s">
        <v>45</v>
      </c>
      <c r="E35" s="188" t="s">
        <v>46</v>
      </c>
      <c r="F35" s="163">
        <f>ROUND((SUM(BE94:BE355)),2)</f>
        <v>0</v>
      </c>
      <c r="G35" s="158"/>
      <c r="H35" s="158"/>
      <c r="I35" s="109">
        <v>0.21</v>
      </c>
      <c r="J35" s="163">
        <f>ROUND(((SUM(BE94:BE355))*I35),2)</f>
        <v>0</v>
      </c>
      <c r="K35" s="158"/>
      <c r="L35" s="5"/>
    </row>
    <row r="36" spans="2:12" s="8" customFormat="1" ht="14.45" customHeight="1">
      <c r="B36" s="187"/>
      <c r="C36" s="158"/>
      <c r="D36" s="158"/>
      <c r="E36" s="188" t="s">
        <v>47</v>
      </c>
      <c r="F36" s="163">
        <f>ROUND((SUM(BF94:BF355)),2)</f>
        <v>0</v>
      </c>
      <c r="G36" s="158"/>
      <c r="H36" s="158"/>
      <c r="I36" s="109">
        <v>0.15</v>
      </c>
      <c r="J36" s="163">
        <f>ROUND(((SUM(BF94:BF355))*I36),2)</f>
        <v>0</v>
      </c>
      <c r="K36" s="158"/>
      <c r="L36" s="5"/>
    </row>
    <row r="37" spans="2:12" s="8" customFormat="1" ht="14.45" customHeight="1" hidden="1">
      <c r="B37" s="187"/>
      <c r="C37" s="158"/>
      <c r="D37" s="158"/>
      <c r="E37" s="188" t="s">
        <v>48</v>
      </c>
      <c r="F37" s="163">
        <f>ROUND((SUM(BG94:BG355)),2)</f>
        <v>0</v>
      </c>
      <c r="G37" s="158"/>
      <c r="H37" s="158"/>
      <c r="I37" s="109">
        <v>0.21</v>
      </c>
      <c r="J37" s="163">
        <f>0</f>
        <v>0</v>
      </c>
      <c r="K37" s="158"/>
      <c r="L37" s="5"/>
    </row>
    <row r="38" spans="2:12" s="8" customFormat="1" ht="14.45" customHeight="1" hidden="1">
      <c r="B38" s="187"/>
      <c r="C38" s="158"/>
      <c r="D38" s="158"/>
      <c r="E38" s="188" t="s">
        <v>49</v>
      </c>
      <c r="F38" s="163">
        <f>ROUND((SUM(BH94:BH355)),2)</f>
        <v>0</v>
      </c>
      <c r="G38" s="158"/>
      <c r="H38" s="158"/>
      <c r="I38" s="109">
        <v>0.15</v>
      </c>
      <c r="J38" s="163">
        <f>0</f>
        <v>0</v>
      </c>
      <c r="K38" s="158"/>
      <c r="L38" s="5"/>
    </row>
    <row r="39" spans="2:12" s="8" customFormat="1" ht="14.45" customHeight="1" hidden="1">
      <c r="B39" s="187"/>
      <c r="C39" s="158"/>
      <c r="D39" s="158"/>
      <c r="E39" s="188" t="s">
        <v>50</v>
      </c>
      <c r="F39" s="163">
        <f>ROUND((SUM(BI94:BI355)),2)</f>
        <v>0</v>
      </c>
      <c r="G39" s="158"/>
      <c r="H39" s="158"/>
      <c r="I39" s="109">
        <v>0</v>
      </c>
      <c r="J39" s="163">
        <f>0</f>
        <v>0</v>
      </c>
      <c r="K39" s="158"/>
      <c r="L39" s="5"/>
    </row>
    <row r="40" spans="2:12" s="8" customFormat="1" ht="6.95" customHeight="1">
      <c r="B40" s="187"/>
      <c r="C40" s="158"/>
      <c r="D40" s="158"/>
      <c r="E40" s="158"/>
      <c r="F40" s="158"/>
      <c r="G40" s="158"/>
      <c r="H40" s="158"/>
      <c r="J40" s="158"/>
      <c r="K40" s="158"/>
      <c r="L40" s="5"/>
    </row>
    <row r="41" spans="2:12" s="8" customFormat="1" ht="25.35" customHeight="1">
      <c r="B41" s="187"/>
      <c r="C41" s="172"/>
      <c r="D41" s="192" t="s">
        <v>51</v>
      </c>
      <c r="E41" s="193"/>
      <c r="F41" s="193"/>
      <c r="G41" s="194" t="s">
        <v>52</v>
      </c>
      <c r="H41" s="195" t="s">
        <v>53</v>
      </c>
      <c r="I41" s="111"/>
      <c r="J41" s="164">
        <f>SUM(J32:J39)</f>
        <v>0</v>
      </c>
      <c r="K41" s="165"/>
      <c r="L41" s="5"/>
    </row>
    <row r="42" spans="2:12" s="8" customFormat="1" ht="14.45" customHeight="1">
      <c r="B42" s="196"/>
      <c r="C42" s="166"/>
      <c r="D42" s="166"/>
      <c r="E42" s="166"/>
      <c r="F42" s="166"/>
      <c r="G42" s="166"/>
      <c r="H42" s="166"/>
      <c r="I42" s="113"/>
      <c r="J42" s="166"/>
      <c r="K42" s="166"/>
      <c r="L42" s="5"/>
    </row>
    <row r="43" spans="2:11" ht="12">
      <c r="B43" s="167"/>
      <c r="C43" s="167"/>
      <c r="D43" s="167"/>
      <c r="E43" s="167"/>
      <c r="F43" s="167"/>
      <c r="G43" s="167"/>
      <c r="H43" s="167"/>
      <c r="J43" s="167"/>
      <c r="K43" s="167"/>
    </row>
    <row r="44" spans="2:11" ht="12">
      <c r="B44" s="167"/>
      <c r="C44" s="167"/>
      <c r="D44" s="167"/>
      <c r="E44" s="167"/>
      <c r="F44" s="167"/>
      <c r="G44" s="167"/>
      <c r="H44" s="167"/>
      <c r="J44" s="167"/>
      <c r="K44" s="167"/>
    </row>
    <row r="45" spans="2:11" ht="12">
      <c r="B45" s="167"/>
      <c r="C45" s="167"/>
      <c r="D45" s="167"/>
      <c r="E45" s="167"/>
      <c r="F45" s="167"/>
      <c r="G45" s="167"/>
      <c r="H45" s="167"/>
      <c r="J45" s="167"/>
      <c r="K45" s="167"/>
    </row>
    <row r="46" spans="2:12" s="8" customFormat="1" ht="6.95" customHeight="1">
      <c r="B46" s="197"/>
      <c r="C46" s="168"/>
      <c r="D46" s="168"/>
      <c r="E46" s="168"/>
      <c r="F46" s="168"/>
      <c r="G46" s="168"/>
      <c r="H46" s="168"/>
      <c r="I46" s="115"/>
      <c r="J46" s="168"/>
      <c r="K46" s="168"/>
      <c r="L46" s="5"/>
    </row>
    <row r="47" spans="2:12" s="8" customFormat="1" ht="24.95" customHeight="1">
      <c r="B47" s="187"/>
      <c r="C47" s="198" t="s">
        <v>111</v>
      </c>
      <c r="D47" s="158"/>
      <c r="E47" s="158"/>
      <c r="F47" s="158"/>
      <c r="G47" s="158"/>
      <c r="H47" s="158"/>
      <c r="J47" s="158"/>
      <c r="K47" s="158"/>
      <c r="L47" s="5"/>
    </row>
    <row r="48" spans="2:12" s="8" customFormat="1" ht="6.95" customHeight="1">
      <c r="B48" s="187"/>
      <c r="C48" s="158"/>
      <c r="D48" s="158"/>
      <c r="E48" s="158"/>
      <c r="F48" s="158"/>
      <c r="G48" s="158"/>
      <c r="H48" s="158"/>
      <c r="J48" s="158"/>
      <c r="K48" s="158"/>
      <c r="L48" s="5"/>
    </row>
    <row r="49" spans="2:12" s="8" customFormat="1" ht="12" customHeight="1">
      <c r="B49" s="187"/>
      <c r="C49" s="188" t="s">
        <v>17</v>
      </c>
      <c r="D49" s="158"/>
      <c r="E49" s="158"/>
      <c r="F49" s="158"/>
      <c r="G49" s="158"/>
      <c r="H49" s="158"/>
      <c r="J49" s="158"/>
      <c r="K49" s="158"/>
      <c r="L49" s="5"/>
    </row>
    <row r="50" spans="2:12" s="8" customFormat="1" ht="16.5" customHeight="1">
      <c r="B50" s="187"/>
      <c r="C50" s="158"/>
      <c r="D50" s="158"/>
      <c r="E50" s="500" t="str">
        <f>E7</f>
        <v>Breda</v>
      </c>
      <c r="F50" s="501"/>
      <c r="G50" s="501"/>
      <c r="H50" s="501"/>
      <c r="J50" s="158"/>
      <c r="K50" s="158"/>
      <c r="L50" s="5"/>
    </row>
    <row r="51" spans="2:12" ht="12" customHeight="1">
      <c r="B51" s="257"/>
      <c r="C51" s="188" t="s">
        <v>105</v>
      </c>
      <c r="D51" s="167"/>
      <c r="E51" s="167"/>
      <c r="F51" s="167"/>
      <c r="G51" s="167"/>
      <c r="H51" s="167"/>
      <c r="J51" s="167"/>
      <c r="K51" s="167"/>
      <c r="L51" s="100"/>
    </row>
    <row r="52" spans="2:12" s="8" customFormat="1" ht="16.5" customHeight="1">
      <c r="B52" s="187"/>
      <c r="C52" s="158"/>
      <c r="D52" s="158"/>
      <c r="E52" s="500" t="s">
        <v>106</v>
      </c>
      <c r="F52" s="499"/>
      <c r="G52" s="499"/>
      <c r="H52" s="499"/>
      <c r="J52" s="158"/>
      <c r="K52" s="158"/>
      <c r="L52" s="5"/>
    </row>
    <row r="53" spans="2:12" s="8" customFormat="1" ht="12" customHeight="1">
      <c r="B53" s="187"/>
      <c r="C53" s="188" t="s">
        <v>107</v>
      </c>
      <c r="D53" s="158"/>
      <c r="E53" s="158"/>
      <c r="F53" s="158"/>
      <c r="G53" s="158"/>
      <c r="H53" s="158"/>
      <c r="J53" s="158"/>
      <c r="K53" s="158"/>
      <c r="L53" s="5"/>
    </row>
    <row r="54" spans="2:12" s="8" customFormat="1" ht="16.5" customHeight="1">
      <c r="B54" s="187"/>
      <c r="C54" s="158"/>
      <c r="D54" s="158"/>
      <c r="E54" s="478" t="str">
        <f>E11</f>
        <v>1 - Rekonstrukce fasády, lešení</v>
      </c>
      <c r="F54" s="499"/>
      <c r="G54" s="499"/>
      <c r="H54" s="499"/>
      <c r="J54" s="158"/>
      <c r="K54" s="158"/>
      <c r="L54" s="5"/>
    </row>
    <row r="55" spans="2:12" s="8" customFormat="1" ht="6.95" customHeight="1">
      <c r="B55" s="187"/>
      <c r="C55" s="158"/>
      <c r="D55" s="158"/>
      <c r="E55" s="158"/>
      <c r="F55" s="158"/>
      <c r="G55" s="158"/>
      <c r="H55" s="158"/>
      <c r="J55" s="158"/>
      <c r="K55" s="158"/>
      <c r="L55" s="5"/>
    </row>
    <row r="56" spans="2:12" s="8" customFormat="1" ht="12" customHeight="1">
      <c r="B56" s="187"/>
      <c r="C56" s="188" t="s">
        <v>23</v>
      </c>
      <c r="D56" s="158"/>
      <c r="E56" s="158"/>
      <c r="F56" s="157" t="str">
        <f>F14</f>
        <v>Nám. Republiky 159/10, Opava</v>
      </c>
      <c r="G56" s="158"/>
      <c r="H56" s="158"/>
      <c r="I56" s="102" t="s">
        <v>25</v>
      </c>
      <c r="J56" s="169" t="str">
        <f>IF(J14="","",J14)</f>
        <v>2. 2. 2023</v>
      </c>
      <c r="K56" s="158"/>
      <c r="L56" s="5"/>
    </row>
    <row r="57" spans="2:12" s="8" customFormat="1" ht="6.95" customHeight="1">
      <c r="B57" s="187"/>
      <c r="C57" s="158"/>
      <c r="D57" s="158"/>
      <c r="E57" s="158"/>
      <c r="F57" s="158"/>
      <c r="G57" s="158"/>
      <c r="H57" s="158"/>
      <c r="J57" s="158"/>
      <c r="K57" s="158"/>
      <c r="L57" s="5"/>
    </row>
    <row r="58" spans="2:12" s="8" customFormat="1" ht="15.2" customHeight="1">
      <c r="B58" s="187"/>
      <c r="C58" s="188" t="s">
        <v>27</v>
      </c>
      <c r="D58" s="158"/>
      <c r="E58" s="158"/>
      <c r="F58" s="157" t="str">
        <f>E17</f>
        <v>Statutární město Opava</v>
      </c>
      <c r="G58" s="158"/>
      <c r="H58" s="158"/>
      <c r="I58" s="102" t="s">
        <v>33</v>
      </c>
      <c r="J58" s="170" t="str">
        <f>E23</f>
        <v>INFO Home, Opava</v>
      </c>
      <c r="K58" s="158"/>
      <c r="L58" s="5"/>
    </row>
    <row r="59" spans="2:12" s="8" customFormat="1" ht="25.7" customHeight="1">
      <c r="B59" s="187"/>
      <c r="C59" s="188" t="s">
        <v>31</v>
      </c>
      <c r="D59" s="158"/>
      <c r="E59" s="158"/>
      <c r="F59" s="157">
        <f>IF(E20="","",E20)</f>
        <v>0</v>
      </c>
      <c r="G59" s="158"/>
      <c r="H59" s="158"/>
      <c r="I59" s="102" t="s">
        <v>36</v>
      </c>
      <c r="J59" s="170" t="str">
        <f>E26</f>
        <v>Ing. Alena Chmelová, Opava</v>
      </c>
      <c r="K59" s="158"/>
      <c r="L59" s="5"/>
    </row>
    <row r="60" spans="2:12" s="8" customFormat="1" ht="10.35" customHeight="1">
      <c r="B60" s="187"/>
      <c r="C60" s="158"/>
      <c r="D60" s="158"/>
      <c r="E60" s="158"/>
      <c r="F60" s="158"/>
      <c r="G60" s="158"/>
      <c r="H60" s="158"/>
      <c r="J60" s="158"/>
      <c r="K60" s="158"/>
      <c r="L60" s="5"/>
    </row>
    <row r="61" spans="2:12" s="8" customFormat="1" ht="29.25" customHeight="1">
      <c r="B61" s="187"/>
      <c r="C61" s="199" t="s">
        <v>112</v>
      </c>
      <c r="D61" s="172"/>
      <c r="E61" s="172"/>
      <c r="F61" s="172"/>
      <c r="G61" s="172"/>
      <c r="H61" s="172"/>
      <c r="I61" s="110"/>
      <c r="J61" s="171" t="s">
        <v>113</v>
      </c>
      <c r="K61" s="172"/>
      <c r="L61" s="5"/>
    </row>
    <row r="62" spans="2:12" s="8" customFormat="1" ht="10.35" customHeight="1">
      <c r="B62" s="187"/>
      <c r="C62" s="158"/>
      <c r="D62" s="158"/>
      <c r="E62" s="158"/>
      <c r="F62" s="158"/>
      <c r="G62" s="158"/>
      <c r="H62" s="158"/>
      <c r="J62" s="158"/>
      <c r="K62" s="158"/>
      <c r="L62" s="5"/>
    </row>
    <row r="63" spans="2:47" s="8" customFormat="1" ht="22.9" customHeight="1">
      <c r="B63" s="187"/>
      <c r="C63" s="200" t="s">
        <v>73</v>
      </c>
      <c r="D63" s="158"/>
      <c r="E63" s="158"/>
      <c r="F63" s="158"/>
      <c r="G63" s="158"/>
      <c r="H63" s="158"/>
      <c r="J63" s="161">
        <f>J94</f>
        <v>0</v>
      </c>
      <c r="K63" s="158"/>
      <c r="L63" s="5"/>
      <c r="AU63" s="97" t="s">
        <v>114</v>
      </c>
    </row>
    <row r="64" spans="2:12" s="117" customFormat="1" ht="24.95" customHeight="1">
      <c r="B64" s="201"/>
      <c r="C64" s="174"/>
      <c r="D64" s="202" t="s">
        <v>115</v>
      </c>
      <c r="E64" s="203"/>
      <c r="F64" s="203"/>
      <c r="G64" s="203"/>
      <c r="H64" s="203"/>
      <c r="I64" s="118"/>
      <c r="J64" s="173">
        <f>J95</f>
        <v>0</v>
      </c>
      <c r="K64" s="174"/>
      <c r="L64" s="116"/>
    </row>
    <row r="65" spans="2:12" s="120" customFormat="1" ht="19.9" customHeight="1">
      <c r="B65" s="204"/>
      <c r="C65" s="176"/>
      <c r="D65" s="205" t="s">
        <v>116</v>
      </c>
      <c r="E65" s="206"/>
      <c r="F65" s="206"/>
      <c r="G65" s="206"/>
      <c r="H65" s="206"/>
      <c r="I65" s="121"/>
      <c r="J65" s="175">
        <f>J96</f>
        <v>0</v>
      </c>
      <c r="K65" s="176"/>
      <c r="L65" s="119"/>
    </row>
    <row r="66" spans="2:12" s="120" customFormat="1" ht="19.9" customHeight="1">
      <c r="B66" s="204"/>
      <c r="C66" s="176"/>
      <c r="D66" s="205" t="s">
        <v>117</v>
      </c>
      <c r="E66" s="206"/>
      <c r="F66" s="206"/>
      <c r="G66" s="206"/>
      <c r="H66" s="206"/>
      <c r="I66" s="121"/>
      <c r="J66" s="175">
        <f>J105</f>
        <v>0</v>
      </c>
      <c r="K66" s="176"/>
      <c r="L66" s="119"/>
    </row>
    <row r="67" spans="2:12" s="120" customFormat="1" ht="19.9" customHeight="1">
      <c r="B67" s="204"/>
      <c r="C67" s="176"/>
      <c r="D67" s="205" t="s">
        <v>118</v>
      </c>
      <c r="E67" s="206"/>
      <c r="F67" s="206"/>
      <c r="G67" s="206"/>
      <c r="H67" s="206"/>
      <c r="I67" s="121"/>
      <c r="J67" s="175">
        <f>J131</f>
        <v>0</v>
      </c>
      <c r="K67" s="176"/>
      <c r="L67" s="119"/>
    </row>
    <row r="68" spans="2:12" s="120" customFormat="1" ht="19.9" customHeight="1">
      <c r="B68" s="204"/>
      <c r="C68" s="176"/>
      <c r="D68" s="205" t="s">
        <v>119</v>
      </c>
      <c r="E68" s="206"/>
      <c r="F68" s="206"/>
      <c r="G68" s="206"/>
      <c r="H68" s="206"/>
      <c r="I68" s="121"/>
      <c r="J68" s="175">
        <f>J300</f>
        <v>0</v>
      </c>
      <c r="K68" s="176"/>
      <c r="L68" s="119"/>
    </row>
    <row r="69" spans="2:12" s="120" customFormat="1" ht="19.9" customHeight="1">
      <c r="B69" s="204"/>
      <c r="C69" s="176"/>
      <c r="D69" s="205" t="s">
        <v>120</v>
      </c>
      <c r="E69" s="206"/>
      <c r="F69" s="206"/>
      <c r="G69" s="206"/>
      <c r="H69" s="206"/>
      <c r="I69" s="121"/>
      <c r="J69" s="175">
        <f>J313</f>
        <v>0</v>
      </c>
      <c r="K69" s="176"/>
      <c r="L69" s="119"/>
    </row>
    <row r="70" spans="2:12" s="117" customFormat="1" ht="24.95" customHeight="1">
      <c r="B70" s="201"/>
      <c r="C70" s="174"/>
      <c r="D70" s="202" t="s">
        <v>121</v>
      </c>
      <c r="E70" s="203"/>
      <c r="F70" s="203"/>
      <c r="G70" s="203"/>
      <c r="H70" s="203"/>
      <c r="I70" s="118"/>
      <c r="J70" s="173">
        <f>J316</f>
        <v>0</v>
      </c>
      <c r="K70" s="174"/>
      <c r="L70" s="116"/>
    </row>
    <row r="71" spans="2:12" s="120" customFormat="1" ht="19.9" customHeight="1">
      <c r="B71" s="204"/>
      <c r="C71" s="176"/>
      <c r="D71" s="205" t="s">
        <v>122</v>
      </c>
      <c r="E71" s="206"/>
      <c r="F71" s="206"/>
      <c r="G71" s="206"/>
      <c r="H71" s="206"/>
      <c r="I71" s="121"/>
      <c r="J71" s="175">
        <f>J317</f>
        <v>0</v>
      </c>
      <c r="K71" s="176"/>
      <c r="L71" s="119"/>
    </row>
    <row r="72" spans="2:12" s="120" customFormat="1" ht="19.9" customHeight="1">
      <c r="B72" s="204"/>
      <c r="C72" s="176"/>
      <c r="D72" s="205" t="s">
        <v>123</v>
      </c>
      <c r="E72" s="206"/>
      <c r="F72" s="206"/>
      <c r="G72" s="206"/>
      <c r="H72" s="206"/>
      <c r="I72" s="121"/>
      <c r="J72" s="175">
        <f>J331</f>
        <v>0</v>
      </c>
      <c r="K72" s="176"/>
      <c r="L72" s="119"/>
    </row>
    <row r="73" spans="2:12" s="8" customFormat="1" ht="21.75" customHeight="1">
      <c r="B73" s="187"/>
      <c r="C73" s="158"/>
      <c r="D73" s="158"/>
      <c r="E73" s="158"/>
      <c r="F73" s="158"/>
      <c r="G73" s="158"/>
      <c r="H73" s="158"/>
      <c r="J73" s="158"/>
      <c r="K73" s="158"/>
      <c r="L73" s="5"/>
    </row>
    <row r="74" spans="2:12" s="8" customFormat="1" ht="6.95" customHeight="1">
      <c r="B74" s="196"/>
      <c r="C74" s="166"/>
      <c r="D74" s="166"/>
      <c r="E74" s="166"/>
      <c r="F74" s="166"/>
      <c r="G74" s="166"/>
      <c r="H74" s="166"/>
      <c r="I74" s="113"/>
      <c r="J74" s="166"/>
      <c r="K74" s="166"/>
      <c r="L74" s="5"/>
    </row>
    <row r="75" spans="2:11" ht="12">
      <c r="B75" s="167"/>
      <c r="C75" s="167"/>
      <c r="D75" s="167"/>
      <c r="E75" s="167"/>
      <c r="F75" s="167"/>
      <c r="G75" s="167"/>
      <c r="H75" s="167"/>
      <c r="J75" s="167"/>
      <c r="K75" s="167"/>
    </row>
    <row r="76" spans="2:11" ht="12">
      <c r="B76" s="167"/>
      <c r="C76" s="167"/>
      <c r="D76" s="167"/>
      <c r="E76" s="167"/>
      <c r="F76" s="167"/>
      <c r="G76" s="167"/>
      <c r="H76" s="167"/>
      <c r="J76" s="167"/>
      <c r="K76" s="167"/>
    </row>
    <row r="77" spans="2:11" ht="12">
      <c r="B77" s="167"/>
      <c r="C77" s="167"/>
      <c r="D77" s="167"/>
      <c r="E77" s="167"/>
      <c r="F77" s="167"/>
      <c r="G77" s="167"/>
      <c r="H77" s="167"/>
      <c r="J77" s="167"/>
      <c r="K77" s="167"/>
    </row>
    <row r="78" spans="2:12" s="8" customFormat="1" ht="6.95" customHeight="1">
      <c r="B78" s="197"/>
      <c r="C78" s="168"/>
      <c r="D78" s="168"/>
      <c r="E78" s="168"/>
      <c r="F78" s="168"/>
      <c r="G78" s="168"/>
      <c r="H78" s="168"/>
      <c r="I78" s="115"/>
      <c r="J78" s="168"/>
      <c r="K78" s="168"/>
      <c r="L78" s="5"/>
    </row>
    <row r="79" spans="2:12" s="8" customFormat="1" ht="24.95" customHeight="1">
      <c r="B79" s="187"/>
      <c r="C79" s="198" t="s">
        <v>124</v>
      </c>
      <c r="D79" s="158"/>
      <c r="E79" s="158"/>
      <c r="F79" s="158"/>
      <c r="G79" s="158"/>
      <c r="H79" s="158"/>
      <c r="J79" s="158"/>
      <c r="K79" s="158"/>
      <c r="L79" s="5"/>
    </row>
    <row r="80" spans="2:12" s="8" customFormat="1" ht="6.95" customHeight="1">
      <c r="B80" s="187"/>
      <c r="C80" s="158"/>
      <c r="D80" s="158"/>
      <c r="E80" s="158"/>
      <c r="F80" s="158"/>
      <c r="G80" s="158"/>
      <c r="H80" s="158"/>
      <c r="J80" s="158"/>
      <c r="K80" s="158"/>
      <c r="L80" s="5"/>
    </row>
    <row r="81" spans="2:12" s="8" customFormat="1" ht="12" customHeight="1">
      <c r="B81" s="187"/>
      <c r="C81" s="188" t="s">
        <v>17</v>
      </c>
      <c r="D81" s="158"/>
      <c r="E81" s="158"/>
      <c r="F81" s="158"/>
      <c r="G81" s="158"/>
      <c r="H81" s="158"/>
      <c r="J81" s="158"/>
      <c r="K81" s="158"/>
      <c r="L81" s="5"/>
    </row>
    <row r="82" spans="2:12" s="8" customFormat="1" ht="16.5" customHeight="1">
      <c r="B82" s="187"/>
      <c r="C82" s="158"/>
      <c r="D82" s="158"/>
      <c r="E82" s="500" t="str">
        <f>E7</f>
        <v>Breda</v>
      </c>
      <c r="F82" s="501"/>
      <c r="G82" s="501"/>
      <c r="H82" s="501"/>
      <c r="J82" s="158"/>
      <c r="K82" s="158"/>
      <c r="L82" s="5"/>
    </row>
    <row r="83" spans="2:12" ht="12" customHeight="1">
      <c r="B83" s="257"/>
      <c r="C83" s="188" t="s">
        <v>105</v>
      </c>
      <c r="D83" s="167"/>
      <c r="E83" s="167"/>
      <c r="F83" s="167"/>
      <c r="G83" s="167"/>
      <c r="H83" s="167"/>
      <c r="J83" s="167"/>
      <c r="K83" s="167"/>
      <c r="L83" s="100"/>
    </row>
    <row r="84" spans="2:12" s="8" customFormat="1" ht="16.5" customHeight="1">
      <c r="B84" s="187"/>
      <c r="C84" s="158"/>
      <c r="D84" s="158"/>
      <c r="E84" s="500" t="s">
        <v>106</v>
      </c>
      <c r="F84" s="499"/>
      <c r="G84" s="499"/>
      <c r="H84" s="499"/>
      <c r="J84" s="158"/>
      <c r="K84" s="158"/>
      <c r="L84" s="5"/>
    </row>
    <row r="85" spans="2:12" s="8" customFormat="1" ht="12" customHeight="1">
      <c r="B85" s="187"/>
      <c r="C85" s="188" t="s">
        <v>107</v>
      </c>
      <c r="D85" s="158"/>
      <c r="E85" s="158"/>
      <c r="F85" s="158"/>
      <c r="G85" s="158"/>
      <c r="H85" s="158"/>
      <c r="J85" s="158"/>
      <c r="K85" s="158"/>
      <c r="L85" s="5"/>
    </row>
    <row r="86" spans="2:12" s="8" customFormat="1" ht="16.5" customHeight="1">
      <c r="B86" s="187"/>
      <c r="C86" s="158"/>
      <c r="D86" s="158"/>
      <c r="E86" s="478" t="str">
        <f>E11</f>
        <v>1 - Rekonstrukce fasády, lešení</v>
      </c>
      <c r="F86" s="499"/>
      <c r="G86" s="499"/>
      <c r="H86" s="499"/>
      <c r="J86" s="158"/>
      <c r="K86" s="158"/>
      <c r="L86" s="5"/>
    </row>
    <row r="87" spans="2:12" s="8" customFormat="1" ht="6.95" customHeight="1">
      <c r="B87" s="187"/>
      <c r="C87" s="158"/>
      <c r="D87" s="158"/>
      <c r="E87" s="158"/>
      <c r="F87" s="158"/>
      <c r="G87" s="158"/>
      <c r="H87" s="158"/>
      <c r="J87" s="158"/>
      <c r="K87" s="158"/>
      <c r="L87" s="5"/>
    </row>
    <row r="88" spans="2:12" s="8" customFormat="1" ht="12" customHeight="1">
      <c r="B88" s="187"/>
      <c r="C88" s="188" t="s">
        <v>23</v>
      </c>
      <c r="D88" s="158"/>
      <c r="E88" s="158"/>
      <c r="F88" s="157" t="str">
        <f>F14</f>
        <v>Nám. Republiky 159/10, Opava</v>
      </c>
      <c r="G88" s="158"/>
      <c r="H88" s="158"/>
      <c r="I88" s="102" t="s">
        <v>25</v>
      </c>
      <c r="J88" s="169" t="str">
        <f>IF(J14="","",J14)</f>
        <v>2. 2. 2023</v>
      </c>
      <c r="K88" s="158"/>
      <c r="L88" s="5"/>
    </row>
    <row r="89" spans="2:12" s="8" customFormat="1" ht="6.95" customHeight="1">
      <c r="B89" s="187"/>
      <c r="C89" s="158"/>
      <c r="D89" s="158"/>
      <c r="E89" s="158"/>
      <c r="F89" s="158"/>
      <c r="G89" s="158"/>
      <c r="H89" s="158"/>
      <c r="J89" s="158"/>
      <c r="K89" s="158"/>
      <c r="L89" s="5"/>
    </row>
    <row r="90" spans="2:12" s="8" customFormat="1" ht="15.2" customHeight="1">
      <c r="B90" s="187"/>
      <c r="C90" s="188" t="s">
        <v>27</v>
      </c>
      <c r="D90" s="158"/>
      <c r="E90" s="158"/>
      <c r="F90" s="157" t="str">
        <f>E17</f>
        <v>Statutární město Opava</v>
      </c>
      <c r="G90" s="158"/>
      <c r="H90" s="158"/>
      <c r="I90" s="102" t="s">
        <v>33</v>
      </c>
      <c r="J90" s="170" t="str">
        <f>E23</f>
        <v>INFO Home, Opava</v>
      </c>
      <c r="K90" s="158"/>
      <c r="L90" s="5"/>
    </row>
    <row r="91" spans="2:12" s="8" customFormat="1" ht="25.7" customHeight="1">
      <c r="B91" s="187"/>
      <c r="C91" s="188" t="s">
        <v>31</v>
      </c>
      <c r="D91" s="158"/>
      <c r="E91" s="158"/>
      <c r="F91" s="157">
        <f>IF(E20="","",E20)</f>
        <v>0</v>
      </c>
      <c r="G91" s="158"/>
      <c r="H91" s="158"/>
      <c r="I91" s="102" t="s">
        <v>36</v>
      </c>
      <c r="J91" s="170" t="str">
        <f>E26</f>
        <v>Ing. Alena Chmelová, Opava</v>
      </c>
      <c r="K91" s="158"/>
      <c r="L91" s="5"/>
    </row>
    <row r="92" spans="2:12" s="8" customFormat="1" ht="10.35" customHeight="1">
      <c r="B92" s="187"/>
      <c r="C92" s="158"/>
      <c r="D92" s="158"/>
      <c r="E92" s="158"/>
      <c r="F92" s="158"/>
      <c r="G92" s="158"/>
      <c r="H92" s="158"/>
      <c r="J92" s="158"/>
      <c r="K92" s="158"/>
      <c r="L92" s="5"/>
    </row>
    <row r="93" spans="2:20" s="127" customFormat="1" ht="29.25" customHeight="1">
      <c r="B93" s="207"/>
      <c r="C93" s="208" t="s">
        <v>125</v>
      </c>
      <c r="D93" s="177" t="s">
        <v>60</v>
      </c>
      <c r="E93" s="177" t="s">
        <v>56</v>
      </c>
      <c r="F93" s="177" t="s">
        <v>57</v>
      </c>
      <c r="G93" s="177" t="s">
        <v>126</v>
      </c>
      <c r="H93" s="177" t="s">
        <v>127</v>
      </c>
      <c r="I93" s="123" t="s">
        <v>128</v>
      </c>
      <c r="J93" s="177" t="s">
        <v>113</v>
      </c>
      <c r="K93" s="178" t="s">
        <v>129</v>
      </c>
      <c r="L93" s="122"/>
      <c r="M93" s="124" t="s">
        <v>3</v>
      </c>
      <c r="N93" s="125" t="s">
        <v>45</v>
      </c>
      <c r="O93" s="125" t="s">
        <v>130</v>
      </c>
      <c r="P93" s="125" t="s">
        <v>131</v>
      </c>
      <c r="Q93" s="125" t="s">
        <v>132</v>
      </c>
      <c r="R93" s="125" t="s">
        <v>133</v>
      </c>
      <c r="S93" s="125" t="s">
        <v>134</v>
      </c>
      <c r="T93" s="126" t="s">
        <v>135</v>
      </c>
    </row>
    <row r="94" spans="2:63" s="8" customFormat="1" ht="22.9" customHeight="1">
      <c r="B94" s="187"/>
      <c r="C94" s="209" t="s">
        <v>136</v>
      </c>
      <c r="D94" s="158"/>
      <c r="E94" s="158"/>
      <c r="F94" s="158"/>
      <c r="G94" s="158"/>
      <c r="H94" s="158"/>
      <c r="J94" s="179">
        <f>BK94</f>
        <v>0</v>
      </c>
      <c r="K94" s="158"/>
      <c r="L94" s="5"/>
      <c r="M94" s="128"/>
      <c r="N94" s="106"/>
      <c r="O94" s="106"/>
      <c r="P94" s="129">
        <f>P95+P316</f>
        <v>0</v>
      </c>
      <c r="Q94" s="106"/>
      <c r="R94" s="129">
        <f>R95+R316</f>
        <v>8.751179864960001</v>
      </c>
      <c r="S94" s="106"/>
      <c r="T94" s="130">
        <f>T95+T316</f>
        <v>10.878140000000002</v>
      </c>
      <c r="AT94" s="97" t="s">
        <v>74</v>
      </c>
      <c r="AU94" s="97" t="s">
        <v>114</v>
      </c>
      <c r="BK94" s="131">
        <f>BK95+BK316</f>
        <v>0</v>
      </c>
    </row>
    <row r="95" spans="2:63" s="4" customFormat="1" ht="25.9" customHeight="1">
      <c r="B95" s="210"/>
      <c r="C95" s="181"/>
      <c r="D95" s="211" t="s">
        <v>74</v>
      </c>
      <c r="E95" s="212" t="s">
        <v>137</v>
      </c>
      <c r="F95" s="212" t="s">
        <v>138</v>
      </c>
      <c r="G95" s="181"/>
      <c r="H95" s="181"/>
      <c r="J95" s="180">
        <f>BK95</f>
        <v>0</v>
      </c>
      <c r="K95" s="181"/>
      <c r="L95" s="132"/>
      <c r="M95" s="134"/>
      <c r="P95" s="135">
        <f>P96+P105+P131+P300+P313</f>
        <v>0</v>
      </c>
      <c r="R95" s="135">
        <f>R96+R105+R131+R300+R313</f>
        <v>7.83</v>
      </c>
      <c r="T95" s="136">
        <f>T96+T105+T131+T300+T313</f>
        <v>8.120000000000001</v>
      </c>
      <c r="AR95" s="133" t="s">
        <v>82</v>
      </c>
      <c r="AT95" s="137" t="s">
        <v>74</v>
      </c>
      <c r="AU95" s="137" t="s">
        <v>75</v>
      </c>
      <c r="AY95" s="133" t="s">
        <v>139</v>
      </c>
      <c r="BK95" s="138">
        <f>BK96+BK105+BK131+BK300+BK313</f>
        <v>0</v>
      </c>
    </row>
    <row r="96" spans="2:63" s="4" customFormat="1" ht="22.9" customHeight="1">
      <c r="B96" s="210"/>
      <c r="C96" s="181"/>
      <c r="D96" s="211" t="s">
        <v>74</v>
      </c>
      <c r="E96" s="213" t="s">
        <v>97</v>
      </c>
      <c r="F96" s="213" t="s">
        <v>140</v>
      </c>
      <c r="G96" s="181"/>
      <c r="H96" s="181"/>
      <c r="J96" s="182">
        <f>BK96</f>
        <v>0</v>
      </c>
      <c r="K96" s="181"/>
      <c r="L96" s="132"/>
      <c r="M96" s="134"/>
      <c r="P96" s="135">
        <f>SUM(P97:P104)</f>
        <v>0</v>
      </c>
      <c r="R96" s="135">
        <f>SUM(R97:R104)</f>
        <v>0</v>
      </c>
      <c r="T96" s="136">
        <f>SUM(T97:T104)</f>
        <v>0</v>
      </c>
      <c r="AR96" s="133" t="s">
        <v>82</v>
      </c>
      <c r="AT96" s="137" t="s">
        <v>74</v>
      </c>
      <c r="AU96" s="137" t="s">
        <v>82</v>
      </c>
      <c r="AY96" s="133" t="s">
        <v>139</v>
      </c>
      <c r="BK96" s="138">
        <f>SUM(BK97:BK104)</f>
        <v>0</v>
      </c>
    </row>
    <row r="97" spans="2:65" s="8" customFormat="1" ht="24.2" customHeight="1">
      <c r="B97" s="187"/>
      <c r="C97" s="214" t="s">
        <v>82</v>
      </c>
      <c r="D97" s="214" t="s">
        <v>141</v>
      </c>
      <c r="E97" s="215" t="s">
        <v>142</v>
      </c>
      <c r="F97" s="184" t="s">
        <v>143</v>
      </c>
      <c r="G97" s="216" t="s">
        <v>144</v>
      </c>
      <c r="H97" s="217">
        <v>110</v>
      </c>
      <c r="I97" s="6"/>
      <c r="J97" s="183">
        <f>ROUND(I97*H97,2)</f>
        <v>0</v>
      </c>
      <c r="K97" s="184" t="s">
        <v>145</v>
      </c>
      <c r="L97" s="5"/>
      <c r="M97" s="7" t="s">
        <v>3</v>
      </c>
      <c r="N97" s="139" t="s">
        <v>46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94</v>
      </c>
      <c r="AT97" s="142" t="s">
        <v>141</v>
      </c>
      <c r="AU97" s="142" t="s">
        <v>84</v>
      </c>
      <c r="AY97" s="97" t="s">
        <v>139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97" t="s">
        <v>82</v>
      </c>
      <c r="BK97" s="143">
        <f>ROUND(I97*H97,2)</f>
        <v>0</v>
      </c>
      <c r="BL97" s="97" t="s">
        <v>94</v>
      </c>
      <c r="BM97" s="142" t="s">
        <v>146</v>
      </c>
    </row>
    <row r="98" spans="2:47" s="8" customFormat="1" ht="12">
      <c r="B98" s="187"/>
      <c r="C98" s="158"/>
      <c r="D98" s="218" t="s">
        <v>147</v>
      </c>
      <c r="E98" s="158"/>
      <c r="F98" s="219" t="s">
        <v>148</v>
      </c>
      <c r="G98" s="158"/>
      <c r="H98" s="158"/>
      <c r="J98" s="158"/>
      <c r="K98" s="158"/>
      <c r="L98" s="5"/>
      <c r="M98" s="144"/>
      <c r="T98" s="145"/>
      <c r="AT98" s="97" t="s">
        <v>147</v>
      </c>
      <c r="AU98" s="97" t="s">
        <v>84</v>
      </c>
    </row>
    <row r="99" spans="2:51" s="9" customFormat="1" ht="12">
      <c r="B99" s="220"/>
      <c r="C99" s="185"/>
      <c r="D99" s="221" t="s">
        <v>149</v>
      </c>
      <c r="E99" s="222" t="s">
        <v>3</v>
      </c>
      <c r="F99" s="223" t="s">
        <v>150</v>
      </c>
      <c r="G99" s="185"/>
      <c r="H99" s="222" t="s">
        <v>3</v>
      </c>
      <c r="J99" s="185"/>
      <c r="K99" s="185"/>
      <c r="L99" s="146"/>
      <c r="M99" s="148"/>
      <c r="T99" s="149"/>
      <c r="AT99" s="147" t="s">
        <v>149</v>
      </c>
      <c r="AU99" s="147" t="s">
        <v>84</v>
      </c>
      <c r="AV99" s="9" t="s">
        <v>82</v>
      </c>
      <c r="AW99" s="9" t="s">
        <v>35</v>
      </c>
      <c r="AX99" s="9" t="s">
        <v>75</v>
      </c>
      <c r="AY99" s="147" t="s">
        <v>139</v>
      </c>
    </row>
    <row r="100" spans="2:51" s="10" customFormat="1" ht="12">
      <c r="B100" s="224"/>
      <c r="C100" s="186"/>
      <c r="D100" s="221" t="s">
        <v>149</v>
      </c>
      <c r="E100" s="225" t="s">
        <v>3</v>
      </c>
      <c r="F100" s="226" t="s">
        <v>151</v>
      </c>
      <c r="G100" s="186"/>
      <c r="H100" s="227">
        <v>110</v>
      </c>
      <c r="J100" s="186"/>
      <c r="K100" s="186"/>
      <c r="L100" s="150"/>
      <c r="M100" s="152"/>
      <c r="T100" s="153"/>
      <c r="AT100" s="151" t="s">
        <v>149</v>
      </c>
      <c r="AU100" s="151" t="s">
        <v>84</v>
      </c>
      <c r="AV100" s="10" t="s">
        <v>84</v>
      </c>
      <c r="AW100" s="10" t="s">
        <v>35</v>
      </c>
      <c r="AX100" s="10" t="s">
        <v>82</v>
      </c>
      <c r="AY100" s="151" t="s">
        <v>139</v>
      </c>
    </row>
    <row r="101" spans="2:65" s="8" customFormat="1" ht="24.2" customHeight="1">
      <c r="B101" s="187"/>
      <c r="C101" s="214" t="s">
        <v>84</v>
      </c>
      <c r="D101" s="214" t="s">
        <v>141</v>
      </c>
      <c r="E101" s="215" t="s">
        <v>152</v>
      </c>
      <c r="F101" s="184" t="s">
        <v>153</v>
      </c>
      <c r="G101" s="216" t="s">
        <v>144</v>
      </c>
      <c r="H101" s="217">
        <v>523</v>
      </c>
      <c r="I101" s="6"/>
      <c r="J101" s="183">
        <f>ROUND(I101*H101,2)</f>
        <v>0</v>
      </c>
      <c r="K101" s="184" t="s">
        <v>145</v>
      </c>
      <c r="L101" s="5"/>
      <c r="M101" s="7" t="s">
        <v>3</v>
      </c>
      <c r="N101" s="139" t="s">
        <v>46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94</v>
      </c>
      <c r="AT101" s="142" t="s">
        <v>141</v>
      </c>
      <c r="AU101" s="142" t="s">
        <v>84</v>
      </c>
      <c r="AY101" s="97" t="s">
        <v>139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97" t="s">
        <v>82</v>
      </c>
      <c r="BK101" s="143">
        <f>ROUND(I101*H101,2)</f>
        <v>0</v>
      </c>
      <c r="BL101" s="97" t="s">
        <v>94</v>
      </c>
      <c r="BM101" s="142" t="s">
        <v>154</v>
      </c>
    </row>
    <row r="102" spans="2:47" s="8" customFormat="1" ht="12">
      <c r="B102" s="187"/>
      <c r="C102" s="158"/>
      <c r="D102" s="218" t="s">
        <v>147</v>
      </c>
      <c r="E102" s="158"/>
      <c r="F102" s="219" t="s">
        <v>155</v>
      </c>
      <c r="G102" s="158"/>
      <c r="H102" s="158"/>
      <c r="J102" s="158"/>
      <c r="K102" s="158"/>
      <c r="L102" s="5"/>
      <c r="M102" s="144"/>
      <c r="T102" s="145"/>
      <c r="AT102" s="97" t="s">
        <v>147</v>
      </c>
      <c r="AU102" s="97" t="s">
        <v>84</v>
      </c>
    </row>
    <row r="103" spans="2:51" s="9" customFormat="1" ht="12">
      <c r="B103" s="220"/>
      <c r="C103" s="185"/>
      <c r="D103" s="221" t="s">
        <v>149</v>
      </c>
      <c r="E103" s="222" t="s">
        <v>3</v>
      </c>
      <c r="F103" s="223" t="s">
        <v>150</v>
      </c>
      <c r="G103" s="185"/>
      <c r="H103" s="222" t="s">
        <v>3</v>
      </c>
      <c r="J103" s="185"/>
      <c r="K103" s="185"/>
      <c r="L103" s="146"/>
      <c r="M103" s="148"/>
      <c r="T103" s="149"/>
      <c r="AT103" s="147" t="s">
        <v>149</v>
      </c>
      <c r="AU103" s="147" t="s">
        <v>84</v>
      </c>
      <c r="AV103" s="9" t="s">
        <v>82</v>
      </c>
      <c r="AW103" s="9" t="s">
        <v>35</v>
      </c>
      <c r="AX103" s="9" t="s">
        <v>75</v>
      </c>
      <c r="AY103" s="147" t="s">
        <v>139</v>
      </c>
    </row>
    <row r="104" spans="2:51" s="10" customFormat="1" ht="12">
      <c r="B104" s="224"/>
      <c r="C104" s="186"/>
      <c r="D104" s="221" t="s">
        <v>149</v>
      </c>
      <c r="E104" s="225" t="s">
        <v>3</v>
      </c>
      <c r="F104" s="226" t="s">
        <v>156</v>
      </c>
      <c r="G104" s="186"/>
      <c r="H104" s="227">
        <v>523</v>
      </c>
      <c r="J104" s="186"/>
      <c r="K104" s="186"/>
      <c r="L104" s="150"/>
      <c r="M104" s="152"/>
      <c r="T104" s="153"/>
      <c r="AT104" s="151" t="s">
        <v>149</v>
      </c>
      <c r="AU104" s="151" t="s">
        <v>84</v>
      </c>
      <c r="AV104" s="10" t="s">
        <v>84</v>
      </c>
      <c r="AW104" s="10" t="s">
        <v>35</v>
      </c>
      <c r="AX104" s="10" t="s">
        <v>82</v>
      </c>
      <c r="AY104" s="151" t="s">
        <v>139</v>
      </c>
    </row>
    <row r="105" spans="2:63" s="4" customFormat="1" ht="22.9" customHeight="1">
      <c r="B105" s="210"/>
      <c r="C105" s="181"/>
      <c r="D105" s="211" t="s">
        <v>74</v>
      </c>
      <c r="E105" s="213" t="s">
        <v>157</v>
      </c>
      <c r="F105" s="213" t="s">
        <v>158</v>
      </c>
      <c r="G105" s="181"/>
      <c r="H105" s="181"/>
      <c r="J105" s="182">
        <f>BK105</f>
        <v>0</v>
      </c>
      <c r="K105" s="181"/>
      <c r="L105" s="132"/>
      <c r="M105" s="134"/>
      <c r="P105" s="135">
        <f>SUM(P106:P130)</f>
        <v>0</v>
      </c>
      <c r="R105" s="135">
        <f>SUM(R106:R130)</f>
        <v>7.83</v>
      </c>
      <c r="T105" s="136">
        <f>SUM(T106:T130)</f>
        <v>8.120000000000001</v>
      </c>
      <c r="AR105" s="133" t="s">
        <v>82</v>
      </c>
      <c r="AT105" s="137" t="s">
        <v>74</v>
      </c>
      <c r="AU105" s="137" t="s">
        <v>82</v>
      </c>
      <c r="AY105" s="133" t="s">
        <v>139</v>
      </c>
      <c r="BK105" s="138">
        <f>SUM(BK106:BK130)</f>
        <v>0</v>
      </c>
    </row>
    <row r="106" spans="2:65" s="8" customFormat="1" ht="16.5" customHeight="1">
      <c r="B106" s="187"/>
      <c r="C106" s="214" t="s">
        <v>91</v>
      </c>
      <c r="D106" s="214" t="s">
        <v>141</v>
      </c>
      <c r="E106" s="215" t="s">
        <v>159</v>
      </c>
      <c r="F106" s="184" t="s">
        <v>160</v>
      </c>
      <c r="G106" s="216" t="s">
        <v>144</v>
      </c>
      <c r="H106" s="217">
        <v>510</v>
      </c>
      <c r="I106" s="6"/>
      <c r="J106" s="183">
        <f>ROUND(I106*H106,2)</f>
        <v>0</v>
      </c>
      <c r="K106" s="184" t="s">
        <v>3</v>
      </c>
      <c r="L106" s="5"/>
      <c r="M106" s="7" t="s">
        <v>3</v>
      </c>
      <c r="N106" s="139" t="s">
        <v>46</v>
      </c>
      <c r="P106" s="140">
        <f>O106*H106</f>
        <v>0</v>
      </c>
      <c r="Q106" s="140">
        <v>0.00675</v>
      </c>
      <c r="R106" s="140">
        <f>Q106*H106</f>
        <v>3.4425</v>
      </c>
      <c r="S106" s="140">
        <v>0.007</v>
      </c>
      <c r="T106" s="141">
        <f>S106*H106</f>
        <v>3.5700000000000003</v>
      </c>
      <c r="AR106" s="142" t="s">
        <v>94</v>
      </c>
      <c r="AT106" s="142" t="s">
        <v>141</v>
      </c>
      <c r="AU106" s="142" t="s">
        <v>84</v>
      </c>
      <c r="AY106" s="97" t="s">
        <v>139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97" t="s">
        <v>82</v>
      </c>
      <c r="BK106" s="143">
        <f>ROUND(I106*H106,2)</f>
        <v>0</v>
      </c>
      <c r="BL106" s="97" t="s">
        <v>94</v>
      </c>
      <c r="BM106" s="142" t="s">
        <v>161</v>
      </c>
    </row>
    <row r="107" spans="2:47" s="8" customFormat="1" ht="19.5">
      <c r="B107" s="187"/>
      <c r="C107" s="158"/>
      <c r="D107" s="221" t="s">
        <v>162</v>
      </c>
      <c r="E107" s="158"/>
      <c r="F107" s="228" t="s">
        <v>163</v>
      </c>
      <c r="G107" s="158"/>
      <c r="H107" s="158"/>
      <c r="J107" s="158"/>
      <c r="K107" s="158"/>
      <c r="L107" s="5"/>
      <c r="M107" s="144"/>
      <c r="T107" s="145"/>
      <c r="AT107" s="97" t="s">
        <v>162</v>
      </c>
      <c r="AU107" s="97" t="s">
        <v>84</v>
      </c>
    </row>
    <row r="108" spans="2:51" s="9" customFormat="1" ht="12">
      <c r="B108" s="220"/>
      <c r="C108" s="185"/>
      <c r="D108" s="221" t="s">
        <v>149</v>
      </c>
      <c r="E108" s="222" t="s">
        <v>3</v>
      </c>
      <c r="F108" s="223" t="s">
        <v>164</v>
      </c>
      <c r="G108" s="185"/>
      <c r="H108" s="222" t="s">
        <v>3</v>
      </c>
      <c r="J108" s="185"/>
      <c r="K108" s="185"/>
      <c r="L108" s="146"/>
      <c r="M108" s="148"/>
      <c r="T108" s="149"/>
      <c r="AT108" s="147" t="s">
        <v>149</v>
      </c>
      <c r="AU108" s="147" t="s">
        <v>84</v>
      </c>
      <c r="AV108" s="9" t="s">
        <v>82</v>
      </c>
      <c r="AW108" s="9" t="s">
        <v>35</v>
      </c>
      <c r="AX108" s="9" t="s">
        <v>75</v>
      </c>
      <c r="AY108" s="147" t="s">
        <v>139</v>
      </c>
    </row>
    <row r="109" spans="2:51" s="9" customFormat="1" ht="12">
      <c r="B109" s="220"/>
      <c r="C109" s="185"/>
      <c r="D109" s="221" t="s">
        <v>149</v>
      </c>
      <c r="E109" s="222" t="s">
        <v>3</v>
      </c>
      <c r="F109" s="223" t="s">
        <v>165</v>
      </c>
      <c r="G109" s="185"/>
      <c r="H109" s="222" t="s">
        <v>3</v>
      </c>
      <c r="J109" s="185"/>
      <c r="K109" s="185"/>
      <c r="L109" s="146"/>
      <c r="M109" s="148"/>
      <c r="T109" s="149"/>
      <c r="AT109" s="147" t="s">
        <v>149</v>
      </c>
      <c r="AU109" s="147" t="s">
        <v>84</v>
      </c>
      <c r="AV109" s="9" t="s">
        <v>82</v>
      </c>
      <c r="AW109" s="9" t="s">
        <v>35</v>
      </c>
      <c r="AX109" s="9" t="s">
        <v>75</v>
      </c>
      <c r="AY109" s="147" t="s">
        <v>139</v>
      </c>
    </row>
    <row r="110" spans="2:51" s="10" customFormat="1" ht="12">
      <c r="B110" s="224"/>
      <c r="C110" s="186"/>
      <c r="D110" s="221" t="s">
        <v>149</v>
      </c>
      <c r="E110" s="225" t="s">
        <v>3</v>
      </c>
      <c r="F110" s="226" t="s">
        <v>166</v>
      </c>
      <c r="G110" s="186"/>
      <c r="H110" s="227">
        <v>510</v>
      </c>
      <c r="J110" s="186"/>
      <c r="K110" s="186"/>
      <c r="L110" s="150"/>
      <c r="M110" s="152"/>
      <c r="T110" s="153"/>
      <c r="AT110" s="151" t="s">
        <v>149</v>
      </c>
      <c r="AU110" s="151" t="s">
        <v>84</v>
      </c>
      <c r="AV110" s="10" t="s">
        <v>84</v>
      </c>
      <c r="AW110" s="10" t="s">
        <v>35</v>
      </c>
      <c r="AX110" s="10" t="s">
        <v>82</v>
      </c>
      <c r="AY110" s="151" t="s">
        <v>139</v>
      </c>
    </row>
    <row r="111" spans="2:65" s="8" customFormat="1" ht="16.5" customHeight="1">
      <c r="B111" s="187"/>
      <c r="C111" s="214" t="s">
        <v>94</v>
      </c>
      <c r="D111" s="214" t="s">
        <v>141</v>
      </c>
      <c r="E111" s="215" t="s">
        <v>167</v>
      </c>
      <c r="F111" s="184" t="s">
        <v>168</v>
      </c>
      <c r="G111" s="216" t="s">
        <v>144</v>
      </c>
      <c r="H111" s="217">
        <v>650</v>
      </c>
      <c r="I111" s="6"/>
      <c r="J111" s="183">
        <f>ROUND(I111*H111,2)</f>
        <v>0</v>
      </c>
      <c r="K111" s="184" t="s">
        <v>3</v>
      </c>
      <c r="L111" s="5"/>
      <c r="M111" s="7" t="s">
        <v>3</v>
      </c>
      <c r="N111" s="139" t="s">
        <v>46</v>
      </c>
      <c r="P111" s="140">
        <f>O111*H111</f>
        <v>0</v>
      </c>
      <c r="Q111" s="140">
        <v>0.00675</v>
      </c>
      <c r="R111" s="140">
        <f>Q111*H111</f>
        <v>4.3875</v>
      </c>
      <c r="S111" s="140">
        <v>0.007</v>
      </c>
      <c r="T111" s="141">
        <f>S111*H111</f>
        <v>4.55</v>
      </c>
      <c r="AR111" s="142" t="s">
        <v>94</v>
      </c>
      <c r="AT111" s="142" t="s">
        <v>141</v>
      </c>
      <c r="AU111" s="142" t="s">
        <v>84</v>
      </c>
      <c r="AY111" s="97" t="s">
        <v>139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97" t="s">
        <v>82</v>
      </c>
      <c r="BK111" s="143">
        <f>ROUND(I111*H111,2)</f>
        <v>0</v>
      </c>
      <c r="BL111" s="97" t="s">
        <v>94</v>
      </c>
      <c r="BM111" s="142" t="s">
        <v>169</v>
      </c>
    </row>
    <row r="112" spans="2:47" s="8" customFormat="1" ht="39">
      <c r="B112" s="187"/>
      <c r="C112" s="158"/>
      <c r="D112" s="221" t="s">
        <v>162</v>
      </c>
      <c r="E112" s="158"/>
      <c r="F112" s="228" t="s">
        <v>170</v>
      </c>
      <c r="G112" s="158"/>
      <c r="H112" s="158"/>
      <c r="J112" s="158"/>
      <c r="K112" s="158"/>
      <c r="L112" s="5"/>
      <c r="M112" s="144"/>
      <c r="T112" s="145"/>
      <c r="AT112" s="97" t="s">
        <v>162</v>
      </c>
      <c r="AU112" s="97" t="s">
        <v>84</v>
      </c>
    </row>
    <row r="113" spans="2:51" s="9" customFormat="1" ht="12">
      <c r="B113" s="220"/>
      <c r="C113" s="185"/>
      <c r="D113" s="221" t="s">
        <v>149</v>
      </c>
      <c r="E113" s="222" t="s">
        <v>3</v>
      </c>
      <c r="F113" s="223" t="s">
        <v>164</v>
      </c>
      <c r="G113" s="185"/>
      <c r="H113" s="222" t="s">
        <v>3</v>
      </c>
      <c r="J113" s="185"/>
      <c r="K113" s="185"/>
      <c r="L113" s="146"/>
      <c r="M113" s="148"/>
      <c r="T113" s="149"/>
      <c r="AT113" s="147" t="s">
        <v>149</v>
      </c>
      <c r="AU113" s="147" t="s">
        <v>84</v>
      </c>
      <c r="AV113" s="9" t="s">
        <v>82</v>
      </c>
      <c r="AW113" s="9" t="s">
        <v>35</v>
      </c>
      <c r="AX113" s="9" t="s">
        <v>75</v>
      </c>
      <c r="AY113" s="147" t="s">
        <v>139</v>
      </c>
    </row>
    <row r="114" spans="2:51" s="9" customFormat="1" ht="12">
      <c r="B114" s="220"/>
      <c r="C114" s="185"/>
      <c r="D114" s="221" t="s">
        <v>149</v>
      </c>
      <c r="E114" s="222" t="s">
        <v>3</v>
      </c>
      <c r="F114" s="223" t="s">
        <v>165</v>
      </c>
      <c r="G114" s="185"/>
      <c r="H114" s="222" t="s">
        <v>3</v>
      </c>
      <c r="J114" s="185"/>
      <c r="K114" s="185"/>
      <c r="L114" s="146"/>
      <c r="M114" s="148"/>
      <c r="T114" s="149"/>
      <c r="AT114" s="147" t="s">
        <v>149</v>
      </c>
      <c r="AU114" s="147" t="s">
        <v>84</v>
      </c>
      <c r="AV114" s="9" t="s">
        <v>82</v>
      </c>
      <c r="AW114" s="9" t="s">
        <v>35</v>
      </c>
      <c r="AX114" s="9" t="s">
        <v>75</v>
      </c>
      <c r="AY114" s="147" t="s">
        <v>139</v>
      </c>
    </row>
    <row r="115" spans="2:51" s="10" customFormat="1" ht="12">
      <c r="B115" s="224"/>
      <c r="C115" s="186"/>
      <c r="D115" s="221" t="s">
        <v>149</v>
      </c>
      <c r="E115" s="225" t="s">
        <v>3</v>
      </c>
      <c r="F115" s="226" t="s">
        <v>171</v>
      </c>
      <c r="G115" s="186"/>
      <c r="H115" s="227">
        <v>650</v>
      </c>
      <c r="J115" s="186"/>
      <c r="K115" s="186"/>
      <c r="L115" s="150"/>
      <c r="M115" s="152"/>
      <c r="T115" s="153"/>
      <c r="AT115" s="151" t="s">
        <v>149</v>
      </c>
      <c r="AU115" s="151" t="s">
        <v>84</v>
      </c>
      <c r="AV115" s="10" t="s">
        <v>84</v>
      </c>
      <c r="AW115" s="10" t="s">
        <v>35</v>
      </c>
      <c r="AX115" s="10" t="s">
        <v>82</v>
      </c>
      <c r="AY115" s="151" t="s">
        <v>139</v>
      </c>
    </row>
    <row r="116" spans="2:65" s="8" customFormat="1" ht="16.5" customHeight="1">
      <c r="B116" s="187"/>
      <c r="C116" s="214" t="s">
        <v>172</v>
      </c>
      <c r="D116" s="214" t="s">
        <v>141</v>
      </c>
      <c r="E116" s="215" t="s">
        <v>173</v>
      </c>
      <c r="F116" s="184" t="s">
        <v>174</v>
      </c>
      <c r="G116" s="216" t="s">
        <v>175</v>
      </c>
      <c r="H116" s="217">
        <v>350</v>
      </c>
      <c r="I116" s="6"/>
      <c r="J116" s="183">
        <f>ROUND(I116*H116,2)</f>
        <v>0</v>
      </c>
      <c r="K116" s="184" t="s">
        <v>3</v>
      </c>
      <c r="L116" s="5"/>
      <c r="M116" s="7" t="s">
        <v>3</v>
      </c>
      <c r="N116" s="139" t="s">
        <v>46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94</v>
      </c>
      <c r="AT116" s="142" t="s">
        <v>141</v>
      </c>
      <c r="AU116" s="142" t="s">
        <v>84</v>
      </c>
      <c r="AY116" s="97" t="s">
        <v>139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97" t="s">
        <v>82</v>
      </c>
      <c r="BK116" s="143">
        <f>ROUND(I116*H116,2)</f>
        <v>0</v>
      </c>
      <c r="BL116" s="97" t="s">
        <v>94</v>
      </c>
      <c r="BM116" s="142" t="s">
        <v>176</v>
      </c>
    </row>
    <row r="117" spans="2:47" s="8" customFormat="1" ht="19.5">
      <c r="B117" s="187"/>
      <c r="C117" s="158"/>
      <c r="D117" s="221" t="s">
        <v>162</v>
      </c>
      <c r="E117" s="158"/>
      <c r="F117" s="228" t="s">
        <v>177</v>
      </c>
      <c r="G117" s="158"/>
      <c r="H117" s="158"/>
      <c r="J117" s="158"/>
      <c r="K117" s="158"/>
      <c r="L117" s="5"/>
      <c r="M117" s="144"/>
      <c r="T117" s="145"/>
      <c r="AT117" s="97" t="s">
        <v>162</v>
      </c>
      <c r="AU117" s="97" t="s">
        <v>84</v>
      </c>
    </row>
    <row r="118" spans="2:51" s="9" customFormat="1" ht="12">
      <c r="B118" s="220"/>
      <c r="C118" s="185"/>
      <c r="D118" s="221" t="s">
        <v>149</v>
      </c>
      <c r="E118" s="222" t="s">
        <v>3</v>
      </c>
      <c r="F118" s="223" t="s">
        <v>164</v>
      </c>
      <c r="G118" s="185"/>
      <c r="H118" s="222" t="s">
        <v>3</v>
      </c>
      <c r="J118" s="185"/>
      <c r="K118" s="185"/>
      <c r="L118" s="146"/>
      <c r="M118" s="148"/>
      <c r="T118" s="149"/>
      <c r="AT118" s="147" t="s">
        <v>149</v>
      </c>
      <c r="AU118" s="147" t="s">
        <v>84</v>
      </c>
      <c r="AV118" s="9" t="s">
        <v>82</v>
      </c>
      <c r="AW118" s="9" t="s">
        <v>35</v>
      </c>
      <c r="AX118" s="9" t="s">
        <v>75</v>
      </c>
      <c r="AY118" s="147" t="s">
        <v>139</v>
      </c>
    </row>
    <row r="119" spans="2:51" s="9" customFormat="1" ht="12">
      <c r="B119" s="220"/>
      <c r="C119" s="185"/>
      <c r="D119" s="221" t="s">
        <v>149</v>
      </c>
      <c r="E119" s="222" t="s">
        <v>3</v>
      </c>
      <c r="F119" s="223" t="s">
        <v>165</v>
      </c>
      <c r="G119" s="185"/>
      <c r="H119" s="222" t="s">
        <v>3</v>
      </c>
      <c r="J119" s="185"/>
      <c r="K119" s="185"/>
      <c r="L119" s="146"/>
      <c r="M119" s="148"/>
      <c r="T119" s="149"/>
      <c r="AT119" s="147" t="s">
        <v>149</v>
      </c>
      <c r="AU119" s="147" t="s">
        <v>84</v>
      </c>
      <c r="AV119" s="9" t="s">
        <v>82</v>
      </c>
      <c r="AW119" s="9" t="s">
        <v>35</v>
      </c>
      <c r="AX119" s="9" t="s">
        <v>75</v>
      </c>
      <c r="AY119" s="147" t="s">
        <v>139</v>
      </c>
    </row>
    <row r="120" spans="2:51" s="10" customFormat="1" ht="12">
      <c r="B120" s="224"/>
      <c r="C120" s="186"/>
      <c r="D120" s="221" t="s">
        <v>149</v>
      </c>
      <c r="E120" s="225" t="s">
        <v>3</v>
      </c>
      <c r="F120" s="226" t="s">
        <v>178</v>
      </c>
      <c r="G120" s="186"/>
      <c r="H120" s="227">
        <v>350</v>
      </c>
      <c r="J120" s="186"/>
      <c r="K120" s="186"/>
      <c r="L120" s="150"/>
      <c r="M120" s="152"/>
      <c r="T120" s="153"/>
      <c r="AT120" s="151" t="s">
        <v>149</v>
      </c>
      <c r="AU120" s="151" t="s">
        <v>84</v>
      </c>
      <c r="AV120" s="10" t="s">
        <v>84</v>
      </c>
      <c r="AW120" s="10" t="s">
        <v>35</v>
      </c>
      <c r="AX120" s="10" t="s">
        <v>82</v>
      </c>
      <c r="AY120" s="151" t="s">
        <v>139</v>
      </c>
    </row>
    <row r="121" spans="2:65" s="8" customFormat="1" ht="16.5" customHeight="1">
      <c r="B121" s="187"/>
      <c r="C121" s="214" t="s">
        <v>97</v>
      </c>
      <c r="D121" s="214" t="s">
        <v>141</v>
      </c>
      <c r="E121" s="215" t="s">
        <v>179</v>
      </c>
      <c r="F121" s="184" t="s">
        <v>180</v>
      </c>
      <c r="G121" s="216" t="s">
        <v>144</v>
      </c>
      <c r="H121" s="217">
        <v>26</v>
      </c>
      <c r="I121" s="6"/>
      <c r="J121" s="183">
        <f>ROUND(I121*H121,2)</f>
        <v>0</v>
      </c>
      <c r="K121" s="184" t="s">
        <v>3</v>
      </c>
      <c r="L121" s="5"/>
      <c r="M121" s="7" t="s">
        <v>3</v>
      </c>
      <c r="N121" s="139" t="s">
        <v>46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94</v>
      </c>
      <c r="AT121" s="142" t="s">
        <v>141</v>
      </c>
      <c r="AU121" s="142" t="s">
        <v>84</v>
      </c>
      <c r="AY121" s="97" t="s">
        <v>139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97" t="s">
        <v>82</v>
      </c>
      <c r="BK121" s="143">
        <f>ROUND(I121*H121,2)</f>
        <v>0</v>
      </c>
      <c r="BL121" s="97" t="s">
        <v>94</v>
      </c>
      <c r="BM121" s="142" t="s">
        <v>181</v>
      </c>
    </row>
    <row r="122" spans="2:47" s="8" customFormat="1" ht="19.5">
      <c r="B122" s="187"/>
      <c r="C122" s="158"/>
      <c r="D122" s="221" t="s">
        <v>162</v>
      </c>
      <c r="E122" s="158"/>
      <c r="F122" s="228" t="s">
        <v>182</v>
      </c>
      <c r="G122" s="158"/>
      <c r="H122" s="158"/>
      <c r="J122" s="158"/>
      <c r="K122" s="158"/>
      <c r="L122" s="5"/>
      <c r="M122" s="144"/>
      <c r="T122" s="145"/>
      <c r="AT122" s="97" t="s">
        <v>162</v>
      </c>
      <c r="AU122" s="97" t="s">
        <v>84</v>
      </c>
    </row>
    <row r="123" spans="2:51" s="9" customFormat="1" ht="12">
      <c r="B123" s="220"/>
      <c r="C123" s="185"/>
      <c r="D123" s="221" t="s">
        <v>149</v>
      </c>
      <c r="E123" s="222" t="s">
        <v>3</v>
      </c>
      <c r="F123" s="223" t="s">
        <v>164</v>
      </c>
      <c r="G123" s="185"/>
      <c r="H123" s="222" t="s">
        <v>3</v>
      </c>
      <c r="J123" s="185"/>
      <c r="K123" s="185"/>
      <c r="L123" s="146"/>
      <c r="M123" s="148"/>
      <c r="T123" s="149"/>
      <c r="AT123" s="147" t="s">
        <v>149</v>
      </c>
      <c r="AU123" s="147" t="s">
        <v>84</v>
      </c>
      <c r="AV123" s="9" t="s">
        <v>82</v>
      </c>
      <c r="AW123" s="9" t="s">
        <v>35</v>
      </c>
      <c r="AX123" s="9" t="s">
        <v>75</v>
      </c>
      <c r="AY123" s="147" t="s">
        <v>139</v>
      </c>
    </row>
    <row r="124" spans="2:51" s="9" customFormat="1" ht="12">
      <c r="B124" s="220"/>
      <c r="C124" s="185"/>
      <c r="D124" s="221" t="s">
        <v>149</v>
      </c>
      <c r="E124" s="222" t="s">
        <v>3</v>
      </c>
      <c r="F124" s="223" t="s">
        <v>165</v>
      </c>
      <c r="G124" s="185"/>
      <c r="H124" s="222" t="s">
        <v>3</v>
      </c>
      <c r="J124" s="185"/>
      <c r="K124" s="185"/>
      <c r="L124" s="146"/>
      <c r="M124" s="148"/>
      <c r="T124" s="149"/>
      <c r="AT124" s="147" t="s">
        <v>149</v>
      </c>
      <c r="AU124" s="147" t="s">
        <v>84</v>
      </c>
      <c r="AV124" s="9" t="s">
        <v>82</v>
      </c>
      <c r="AW124" s="9" t="s">
        <v>35</v>
      </c>
      <c r="AX124" s="9" t="s">
        <v>75</v>
      </c>
      <c r="AY124" s="147" t="s">
        <v>139</v>
      </c>
    </row>
    <row r="125" spans="2:51" s="10" customFormat="1" ht="12">
      <c r="B125" s="224"/>
      <c r="C125" s="186"/>
      <c r="D125" s="221" t="s">
        <v>149</v>
      </c>
      <c r="E125" s="225" t="s">
        <v>3</v>
      </c>
      <c r="F125" s="226" t="s">
        <v>183</v>
      </c>
      <c r="G125" s="186"/>
      <c r="H125" s="227">
        <v>26</v>
      </c>
      <c r="J125" s="186"/>
      <c r="K125" s="186"/>
      <c r="L125" s="150"/>
      <c r="M125" s="152"/>
      <c r="T125" s="153"/>
      <c r="AT125" s="151" t="s">
        <v>149</v>
      </c>
      <c r="AU125" s="151" t="s">
        <v>84</v>
      </c>
      <c r="AV125" s="10" t="s">
        <v>84</v>
      </c>
      <c r="AW125" s="10" t="s">
        <v>35</v>
      </c>
      <c r="AX125" s="10" t="s">
        <v>82</v>
      </c>
      <c r="AY125" s="151" t="s">
        <v>139</v>
      </c>
    </row>
    <row r="126" spans="2:65" s="8" customFormat="1" ht="16.5" customHeight="1">
      <c r="B126" s="187"/>
      <c r="C126" s="214" t="s">
        <v>184</v>
      </c>
      <c r="D126" s="214" t="s">
        <v>141</v>
      </c>
      <c r="E126" s="215" t="s">
        <v>185</v>
      </c>
      <c r="F126" s="184" t="s">
        <v>186</v>
      </c>
      <c r="G126" s="216" t="s">
        <v>144</v>
      </c>
      <c r="H126" s="217">
        <v>1330</v>
      </c>
      <c r="I126" s="6"/>
      <c r="J126" s="183">
        <f>ROUND(I126*H126,2)</f>
        <v>0</v>
      </c>
      <c r="K126" s="184" t="s">
        <v>3</v>
      </c>
      <c r="L126" s="5"/>
      <c r="M126" s="7" t="s">
        <v>3</v>
      </c>
      <c r="N126" s="139" t="s">
        <v>46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94</v>
      </c>
      <c r="AT126" s="142" t="s">
        <v>141</v>
      </c>
      <c r="AU126" s="142" t="s">
        <v>84</v>
      </c>
      <c r="AY126" s="97" t="s">
        <v>139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97" t="s">
        <v>82</v>
      </c>
      <c r="BK126" s="143">
        <f>ROUND(I126*H126,2)</f>
        <v>0</v>
      </c>
      <c r="BL126" s="97" t="s">
        <v>94</v>
      </c>
      <c r="BM126" s="142" t="s">
        <v>187</v>
      </c>
    </row>
    <row r="127" spans="2:47" s="8" customFormat="1" ht="29.25">
      <c r="B127" s="187"/>
      <c r="C127" s="158"/>
      <c r="D127" s="221" t="s">
        <v>162</v>
      </c>
      <c r="E127" s="158"/>
      <c r="F127" s="228" t="s">
        <v>188</v>
      </c>
      <c r="G127" s="158"/>
      <c r="H127" s="158"/>
      <c r="J127" s="158"/>
      <c r="K127" s="158"/>
      <c r="L127" s="5"/>
      <c r="M127" s="144"/>
      <c r="T127" s="145"/>
      <c r="AT127" s="97" t="s">
        <v>162</v>
      </c>
      <c r="AU127" s="97" t="s">
        <v>84</v>
      </c>
    </row>
    <row r="128" spans="2:51" s="9" customFormat="1" ht="12">
      <c r="B128" s="220"/>
      <c r="C128" s="185"/>
      <c r="D128" s="221" t="s">
        <v>149</v>
      </c>
      <c r="E128" s="222" t="s">
        <v>3</v>
      </c>
      <c r="F128" s="223" t="s">
        <v>164</v>
      </c>
      <c r="G128" s="185"/>
      <c r="H128" s="222" t="s">
        <v>3</v>
      </c>
      <c r="J128" s="185"/>
      <c r="K128" s="185"/>
      <c r="L128" s="146"/>
      <c r="M128" s="148"/>
      <c r="T128" s="149"/>
      <c r="AT128" s="147" t="s">
        <v>149</v>
      </c>
      <c r="AU128" s="147" t="s">
        <v>84</v>
      </c>
      <c r="AV128" s="9" t="s">
        <v>82</v>
      </c>
      <c r="AW128" s="9" t="s">
        <v>35</v>
      </c>
      <c r="AX128" s="9" t="s">
        <v>75</v>
      </c>
      <c r="AY128" s="147" t="s">
        <v>139</v>
      </c>
    </row>
    <row r="129" spans="2:51" s="9" customFormat="1" ht="12">
      <c r="B129" s="220"/>
      <c r="C129" s="185"/>
      <c r="D129" s="221" t="s">
        <v>149</v>
      </c>
      <c r="E129" s="222" t="s">
        <v>3</v>
      </c>
      <c r="F129" s="223" t="s">
        <v>165</v>
      </c>
      <c r="G129" s="185"/>
      <c r="H129" s="222" t="s">
        <v>3</v>
      </c>
      <c r="J129" s="185"/>
      <c r="K129" s="185"/>
      <c r="L129" s="146"/>
      <c r="M129" s="148"/>
      <c r="T129" s="149"/>
      <c r="AT129" s="147" t="s">
        <v>149</v>
      </c>
      <c r="AU129" s="147" t="s">
        <v>84</v>
      </c>
      <c r="AV129" s="9" t="s">
        <v>82</v>
      </c>
      <c r="AW129" s="9" t="s">
        <v>35</v>
      </c>
      <c r="AX129" s="9" t="s">
        <v>75</v>
      </c>
      <c r="AY129" s="147" t="s">
        <v>139</v>
      </c>
    </row>
    <row r="130" spans="2:51" s="10" customFormat="1" ht="12">
      <c r="B130" s="224"/>
      <c r="C130" s="186"/>
      <c r="D130" s="221" t="s">
        <v>149</v>
      </c>
      <c r="E130" s="225" t="s">
        <v>3</v>
      </c>
      <c r="F130" s="226" t="s">
        <v>189</v>
      </c>
      <c r="G130" s="186"/>
      <c r="H130" s="227">
        <v>1330</v>
      </c>
      <c r="J130" s="186"/>
      <c r="K130" s="186"/>
      <c r="L130" s="150"/>
      <c r="M130" s="152"/>
      <c r="T130" s="153"/>
      <c r="AT130" s="151" t="s">
        <v>149</v>
      </c>
      <c r="AU130" s="151" t="s">
        <v>84</v>
      </c>
      <c r="AV130" s="10" t="s">
        <v>84</v>
      </c>
      <c r="AW130" s="10" t="s">
        <v>35</v>
      </c>
      <c r="AX130" s="10" t="s">
        <v>82</v>
      </c>
      <c r="AY130" s="151" t="s">
        <v>139</v>
      </c>
    </row>
    <row r="131" spans="2:63" s="4" customFormat="1" ht="22.9" customHeight="1">
      <c r="B131" s="210"/>
      <c r="C131" s="181"/>
      <c r="D131" s="211" t="s">
        <v>74</v>
      </c>
      <c r="E131" s="213" t="s">
        <v>190</v>
      </c>
      <c r="F131" s="213" t="s">
        <v>191</v>
      </c>
      <c r="G131" s="181"/>
      <c r="H131" s="181"/>
      <c r="J131" s="182">
        <f>BK131</f>
        <v>0</v>
      </c>
      <c r="K131" s="181"/>
      <c r="L131" s="132"/>
      <c r="M131" s="134"/>
      <c r="P131" s="135">
        <f>SUM(P132:P299)</f>
        <v>0</v>
      </c>
      <c r="R131" s="135">
        <f>SUM(R132:R299)</f>
        <v>0</v>
      </c>
      <c r="T131" s="136">
        <f>SUM(T132:T299)</f>
        <v>0</v>
      </c>
      <c r="AR131" s="133" t="s">
        <v>82</v>
      </c>
      <c r="AT131" s="137" t="s">
        <v>74</v>
      </c>
      <c r="AU131" s="137" t="s">
        <v>82</v>
      </c>
      <c r="AY131" s="133" t="s">
        <v>139</v>
      </c>
      <c r="BK131" s="138">
        <f>SUM(BK132:BK299)</f>
        <v>0</v>
      </c>
    </row>
    <row r="132" spans="2:65" s="8" customFormat="1" ht="24.2" customHeight="1">
      <c r="B132" s="187"/>
      <c r="C132" s="214" t="s">
        <v>192</v>
      </c>
      <c r="D132" s="214" t="s">
        <v>141</v>
      </c>
      <c r="E132" s="215" t="s">
        <v>193</v>
      </c>
      <c r="F132" s="184" t="s">
        <v>194</v>
      </c>
      <c r="G132" s="216" t="s">
        <v>144</v>
      </c>
      <c r="H132" s="217">
        <v>1933.9</v>
      </c>
      <c r="I132" s="6"/>
      <c r="J132" s="183">
        <f>ROUND(I132*H132,2)</f>
        <v>0</v>
      </c>
      <c r="K132" s="184" t="s">
        <v>145</v>
      </c>
      <c r="L132" s="5"/>
      <c r="M132" s="7" t="s">
        <v>3</v>
      </c>
      <c r="N132" s="139" t="s">
        <v>46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94</v>
      </c>
      <c r="AT132" s="142" t="s">
        <v>141</v>
      </c>
      <c r="AU132" s="142" t="s">
        <v>84</v>
      </c>
      <c r="AY132" s="97" t="s">
        <v>139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97" t="s">
        <v>82</v>
      </c>
      <c r="BK132" s="143">
        <f>ROUND(I132*H132,2)</f>
        <v>0</v>
      </c>
      <c r="BL132" s="97" t="s">
        <v>94</v>
      </c>
      <c r="BM132" s="142" t="s">
        <v>195</v>
      </c>
    </row>
    <row r="133" spans="2:47" s="8" customFormat="1" ht="12">
      <c r="B133" s="187"/>
      <c r="C133" s="158"/>
      <c r="D133" s="218" t="s">
        <v>147</v>
      </c>
      <c r="E133" s="158"/>
      <c r="F133" s="219" t="s">
        <v>196</v>
      </c>
      <c r="G133" s="158"/>
      <c r="H133" s="158"/>
      <c r="J133" s="158"/>
      <c r="K133" s="158"/>
      <c r="L133" s="5"/>
      <c r="M133" s="144"/>
      <c r="T133" s="145"/>
      <c r="AT133" s="97" t="s">
        <v>147</v>
      </c>
      <c r="AU133" s="97" t="s">
        <v>84</v>
      </c>
    </row>
    <row r="134" spans="2:51" s="9" customFormat="1" ht="12">
      <c r="B134" s="220"/>
      <c r="C134" s="185"/>
      <c r="D134" s="221" t="s">
        <v>149</v>
      </c>
      <c r="E134" s="222" t="s">
        <v>3</v>
      </c>
      <c r="F134" s="223" t="s">
        <v>150</v>
      </c>
      <c r="G134" s="185"/>
      <c r="H134" s="222" t="s">
        <v>3</v>
      </c>
      <c r="J134" s="185"/>
      <c r="K134" s="185"/>
      <c r="L134" s="146"/>
      <c r="M134" s="148"/>
      <c r="T134" s="149"/>
      <c r="AT134" s="147" t="s">
        <v>149</v>
      </c>
      <c r="AU134" s="147" t="s">
        <v>84</v>
      </c>
      <c r="AV134" s="9" t="s">
        <v>82</v>
      </c>
      <c r="AW134" s="9" t="s">
        <v>35</v>
      </c>
      <c r="AX134" s="9" t="s">
        <v>75</v>
      </c>
      <c r="AY134" s="147" t="s">
        <v>139</v>
      </c>
    </row>
    <row r="135" spans="2:51" s="10" customFormat="1" ht="12">
      <c r="B135" s="224"/>
      <c r="C135" s="186"/>
      <c r="D135" s="221" t="s">
        <v>149</v>
      </c>
      <c r="E135" s="225" t="s">
        <v>3</v>
      </c>
      <c r="F135" s="226" t="s">
        <v>197</v>
      </c>
      <c r="G135" s="186"/>
      <c r="H135" s="227">
        <v>1933.9</v>
      </c>
      <c r="J135" s="186"/>
      <c r="K135" s="186"/>
      <c r="L135" s="150"/>
      <c r="M135" s="152"/>
      <c r="T135" s="153"/>
      <c r="AT135" s="151" t="s">
        <v>149</v>
      </c>
      <c r="AU135" s="151" t="s">
        <v>84</v>
      </c>
      <c r="AV135" s="10" t="s">
        <v>84</v>
      </c>
      <c r="AW135" s="10" t="s">
        <v>35</v>
      </c>
      <c r="AX135" s="10" t="s">
        <v>82</v>
      </c>
      <c r="AY135" s="151" t="s">
        <v>139</v>
      </c>
    </row>
    <row r="136" spans="2:65" s="8" customFormat="1" ht="24.2" customHeight="1">
      <c r="B136" s="187"/>
      <c r="C136" s="214" t="s">
        <v>190</v>
      </c>
      <c r="D136" s="214" t="s">
        <v>141</v>
      </c>
      <c r="E136" s="215" t="s">
        <v>198</v>
      </c>
      <c r="F136" s="184" t="s">
        <v>199</v>
      </c>
      <c r="G136" s="216" t="s">
        <v>144</v>
      </c>
      <c r="H136" s="217">
        <v>705873.5</v>
      </c>
      <c r="I136" s="6"/>
      <c r="J136" s="183">
        <f>ROUND(I136*H136,2)</f>
        <v>0</v>
      </c>
      <c r="K136" s="184" t="s">
        <v>145</v>
      </c>
      <c r="L136" s="5"/>
      <c r="M136" s="7" t="s">
        <v>3</v>
      </c>
      <c r="N136" s="139" t="s">
        <v>46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94</v>
      </c>
      <c r="AT136" s="142" t="s">
        <v>141</v>
      </c>
      <c r="AU136" s="142" t="s">
        <v>84</v>
      </c>
      <c r="AY136" s="97" t="s">
        <v>139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97" t="s">
        <v>82</v>
      </c>
      <c r="BK136" s="143">
        <f>ROUND(I136*H136,2)</f>
        <v>0</v>
      </c>
      <c r="BL136" s="97" t="s">
        <v>94</v>
      </c>
      <c r="BM136" s="142" t="s">
        <v>200</v>
      </c>
    </row>
    <row r="137" spans="2:47" s="8" customFormat="1" ht="12">
      <c r="B137" s="187"/>
      <c r="C137" s="158"/>
      <c r="D137" s="218" t="s">
        <v>147</v>
      </c>
      <c r="E137" s="158"/>
      <c r="F137" s="219" t="s">
        <v>201</v>
      </c>
      <c r="G137" s="158"/>
      <c r="H137" s="158"/>
      <c r="J137" s="158"/>
      <c r="K137" s="158"/>
      <c r="L137" s="5"/>
      <c r="M137" s="144"/>
      <c r="T137" s="145"/>
      <c r="AT137" s="97" t="s">
        <v>147</v>
      </c>
      <c r="AU137" s="97" t="s">
        <v>84</v>
      </c>
    </row>
    <row r="138" spans="2:51" s="10" customFormat="1" ht="12">
      <c r="B138" s="224"/>
      <c r="C138" s="186"/>
      <c r="D138" s="221" t="s">
        <v>149</v>
      </c>
      <c r="E138" s="225" t="s">
        <v>3</v>
      </c>
      <c r="F138" s="226" t="s">
        <v>202</v>
      </c>
      <c r="G138" s="186"/>
      <c r="H138" s="227">
        <v>705873.5</v>
      </c>
      <c r="J138" s="186"/>
      <c r="K138" s="186"/>
      <c r="L138" s="150"/>
      <c r="M138" s="152"/>
      <c r="T138" s="153"/>
      <c r="AT138" s="151" t="s">
        <v>149</v>
      </c>
      <c r="AU138" s="151" t="s">
        <v>84</v>
      </c>
      <c r="AV138" s="10" t="s">
        <v>84</v>
      </c>
      <c r="AW138" s="10" t="s">
        <v>35</v>
      </c>
      <c r="AX138" s="10" t="s">
        <v>82</v>
      </c>
      <c r="AY138" s="151" t="s">
        <v>139</v>
      </c>
    </row>
    <row r="139" spans="2:65" s="8" customFormat="1" ht="33" customHeight="1">
      <c r="B139" s="187"/>
      <c r="C139" s="214" t="s">
        <v>203</v>
      </c>
      <c r="D139" s="214" t="s">
        <v>141</v>
      </c>
      <c r="E139" s="215" t="s">
        <v>204</v>
      </c>
      <c r="F139" s="184" t="s">
        <v>205</v>
      </c>
      <c r="G139" s="216" t="s">
        <v>206</v>
      </c>
      <c r="H139" s="217">
        <v>1</v>
      </c>
      <c r="I139" s="6"/>
      <c r="J139" s="183">
        <f>ROUND(I139*H139,2)</f>
        <v>0</v>
      </c>
      <c r="K139" s="184" t="s">
        <v>145</v>
      </c>
      <c r="L139" s="5"/>
      <c r="M139" s="7" t="s">
        <v>3</v>
      </c>
      <c r="N139" s="139" t="s">
        <v>46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94</v>
      </c>
      <c r="AT139" s="142" t="s">
        <v>141</v>
      </c>
      <c r="AU139" s="142" t="s">
        <v>84</v>
      </c>
      <c r="AY139" s="97" t="s">
        <v>139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97" t="s">
        <v>82</v>
      </c>
      <c r="BK139" s="143">
        <f>ROUND(I139*H139,2)</f>
        <v>0</v>
      </c>
      <c r="BL139" s="97" t="s">
        <v>94</v>
      </c>
      <c r="BM139" s="142" t="s">
        <v>207</v>
      </c>
    </row>
    <row r="140" spans="2:47" s="8" customFormat="1" ht="12">
      <c r="B140" s="187"/>
      <c r="C140" s="158"/>
      <c r="D140" s="218" t="s">
        <v>147</v>
      </c>
      <c r="E140" s="158"/>
      <c r="F140" s="219" t="s">
        <v>208</v>
      </c>
      <c r="G140" s="158"/>
      <c r="H140" s="158"/>
      <c r="J140" s="158"/>
      <c r="K140" s="158"/>
      <c r="L140" s="5"/>
      <c r="M140" s="144"/>
      <c r="T140" s="145"/>
      <c r="AT140" s="97" t="s">
        <v>147</v>
      </c>
      <c r="AU140" s="97" t="s">
        <v>84</v>
      </c>
    </row>
    <row r="141" spans="2:65" s="8" customFormat="1" ht="24.2" customHeight="1">
      <c r="B141" s="187"/>
      <c r="C141" s="214" t="s">
        <v>209</v>
      </c>
      <c r="D141" s="214" t="s">
        <v>141</v>
      </c>
      <c r="E141" s="215" t="s">
        <v>210</v>
      </c>
      <c r="F141" s="184" t="s">
        <v>211</v>
      </c>
      <c r="G141" s="216" t="s">
        <v>144</v>
      </c>
      <c r="H141" s="217">
        <v>1933.9</v>
      </c>
      <c r="I141" s="6"/>
      <c r="J141" s="183">
        <f>ROUND(I141*H141,2)</f>
        <v>0</v>
      </c>
      <c r="K141" s="184" t="s">
        <v>145</v>
      </c>
      <c r="L141" s="5"/>
      <c r="M141" s="7" t="s">
        <v>3</v>
      </c>
      <c r="N141" s="139" t="s">
        <v>46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94</v>
      </c>
      <c r="AT141" s="142" t="s">
        <v>141</v>
      </c>
      <c r="AU141" s="142" t="s">
        <v>84</v>
      </c>
      <c r="AY141" s="97" t="s">
        <v>139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97" t="s">
        <v>82</v>
      </c>
      <c r="BK141" s="143">
        <f>ROUND(I141*H141,2)</f>
        <v>0</v>
      </c>
      <c r="BL141" s="97" t="s">
        <v>94</v>
      </c>
      <c r="BM141" s="142" t="s">
        <v>212</v>
      </c>
    </row>
    <row r="142" spans="2:47" s="8" customFormat="1" ht="12">
      <c r="B142" s="187"/>
      <c r="C142" s="158"/>
      <c r="D142" s="218" t="s">
        <v>147</v>
      </c>
      <c r="E142" s="158"/>
      <c r="F142" s="219" t="s">
        <v>213</v>
      </c>
      <c r="G142" s="158"/>
      <c r="H142" s="158"/>
      <c r="J142" s="158"/>
      <c r="K142" s="158"/>
      <c r="L142" s="5"/>
      <c r="M142" s="144"/>
      <c r="T142" s="145"/>
      <c r="AT142" s="97" t="s">
        <v>147</v>
      </c>
      <c r="AU142" s="97" t="s">
        <v>84</v>
      </c>
    </row>
    <row r="143" spans="2:65" s="8" customFormat="1" ht="24.2" customHeight="1">
      <c r="B143" s="187"/>
      <c r="C143" s="214" t="s">
        <v>22</v>
      </c>
      <c r="D143" s="214" t="s">
        <v>141</v>
      </c>
      <c r="E143" s="215" t="s">
        <v>214</v>
      </c>
      <c r="F143" s="184" t="s">
        <v>215</v>
      </c>
      <c r="G143" s="216" t="s">
        <v>144</v>
      </c>
      <c r="H143" s="217">
        <v>137.5</v>
      </c>
      <c r="I143" s="6"/>
      <c r="J143" s="183">
        <f>ROUND(I143*H143,2)</f>
        <v>0</v>
      </c>
      <c r="K143" s="184" t="s">
        <v>145</v>
      </c>
      <c r="L143" s="5"/>
      <c r="M143" s="7" t="s">
        <v>3</v>
      </c>
      <c r="N143" s="139" t="s">
        <v>46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94</v>
      </c>
      <c r="AT143" s="142" t="s">
        <v>141</v>
      </c>
      <c r="AU143" s="142" t="s">
        <v>84</v>
      </c>
      <c r="AY143" s="97" t="s">
        <v>139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97" t="s">
        <v>82</v>
      </c>
      <c r="BK143" s="143">
        <f>ROUND(I143*H143,2)</f>
        <v>0</v>
      </c>
      <c r="BL143" s="97" t="s">
        <v>94</v>
      </c>
      <c r="BM143" s="142" t="s">
        <v>216</v>
      </c>
    </row>
    <row r="144" spans="2:47" s="8" customFormat="1" ht="12">
      <c r="B144" s="187"/>
      <c r="C144" s="158"/>
      <c r="D144" s="218" t="s">
        <v>147</v>
      </c>
      <c r="E144" s="158"/>
      <c r="F144" s="219" t="s">
        <v>217</v>
      </c>
      <c r="G144" s="158"/>
      <c r="H144" s="158"/>
      <c r="J144" s="158"/>
      <c r="K144" s="158"/>
      <c r="L144" s="5"/>
      <c r="M144" s="144"/>
      <c r="T144" s="145"/>
      <c r="AT144" s="97" t="s">
        <v>147</v>
      </c>
      <c r="AU144" s="97" t="s">
        <v>84</v>
      </c>
    </row>
    <row r="145" spans="2:51" s="9" customFormat="1" ht="12">
      <c r="B145" s="220"/>
      <c r="C145" s="185"/>
      <c r="D145" s="221" t="s">
        <v>149</v>
      </c>
      <c r="E145" s="222" t="s">
        <v>3</v>
      </c>
      <c r="F145" s="223" t="s">
        <v>150</v>
      </c>
      <c r="G145" s="185"/>
      <c r="H145" s="222" t="s">
        <v>3</v>
      </c>
      <c r="J145" s="185"/>
      <c r="K145" s="185"/>
      <c r="L145" s="146"/>
      <c r="M145" s="148"/>
      <c r="T145" s="149"/>
      <c r="AT145" s="147" t="s">
        <v>149</v>
      </c>
      <c r="AU145" s="147" t="s">
        <v>84</v>
      </c>
      <c r="AV145" s="9" t="s">
        <v>82</v>
      </c>
      <c r="AW145" s="9" t="s">
        <v>35</v>
      </c>
      <c r="AX145" s="9" t="s">
        <v>75</v>
      </c>
      <c r="AY145" s="147" t="s">
        <v>139</v>
      </c>
    </row>
    <row r="146" spans="2:51" s="9" customFormat="1" ht="12">
      <c r="B146" s="220"/>
      <c r="C146" s="185"/>
      <c r="D146" s="221" t="s">
        <v>149</v>
      </c>
      <c r="E146" s="222" t="s">
        <v>3</v>
      </c>
      <c r="F146" s="223" t="s">
        <v>218</v>
      </c>
      <c r="G146" s="185"/>
      <c r="H146" s="222" t="s">
        <v>3</v>
      </c>
      <c r="J146" s="185"/>
      <c r="K146" s="185"/>
      <c r="L146" s="146"/>
      <c r="M146" s="148"/>
      <c r="T146" s="149"/>
      <c r="AT146" s="147" t="s">
        <v>149</v>
      </c>
      <c r="AU146" s="147" t="s">
        <v>84</v>
      </c>
      <c r="AV146" s="9" t="s">
        <v>82</v>
      </c>
      <c r="AW146" s="9" t="s">
        <v>35</v>
      </c>
      <c r="AX146" s="9" t="s">
        <v>75</v>
      </c>
      <c r="AY146" s="147" t="s">
        <v>139</v>
      </c>
    </row>
    <row r="147" spans="2:51" s="10" customFormat="1" ht="12">
      <c r="B147" s="224"/>
      <c r="C147" s="186"/>
      <c r="D147" s="221" t="s">
        <v>149</v>
      </c>
      <c r="E147" s="225" t="s">
        <v>3</v>
      </c>
      <c r="F147" s="226" t="s">
        <v>219</v>
      </c>
      <c r="G147" s="186"/>
      <c r="H147" s="227">
        <v>137.5</v>
      </c>
      <c r="J147" s="186"/>
      <c r="K147" s="186"/>
      <c r="L147" s="150"/>
      <c r="M147" s="152"/>
      <c r="T147" s="153"/>
      <c r="AT147" s="151" t="s">
        <v>149</v>
      </c>
      <c r="AU147" s="151" t="s">
        <v>84</v>
      </c>
      <c r="AV147" s="10" t="s">
        <v>84</v>
      </c>
      <c r="AW147" s="10" t="s">
        <v>35</v>
      </c>
      <c r="AX147" s="10" t="s">
        <v>82</v>
      </c>
      <c r="AY147" s="151" t="s">
        <v>139</v>
      </c>
    </row>
    <row r="148" spans="2:65" s="8" customFormat="1" ht="24.2" customHeight="1">
      <c r="B148" s="187"/>
      <c r="C148" s="214" t="s">
        <v>220</v>
      </c>
      <c r="D148" s="214" t="s">
        <v>141</v>
      </c>
      <c r="E148" s="215" t="s">
        <v>221</v>
      </c>
      <c r="F148" s="184" t="s">
        <v>222</v>
      </c>
      <c r="G148" s="216" t="s">
        <v>144</v>
      </c>
      <c r="H148" s="217">
        <v>275</v>
      </c>
      <c r="I148" s="6"/>
      <c r="J148" s="183">
        <f>ROUND(I148*H148,2)</f>
        <v>0</v>
      </c>
      <c r="K148" s="184" t="s">
        <v>145</v>
      </c>
      <c r="L148" s="5"/>
      <c r="M148" s="7" t="s">
        <v>3</v>
      </c>
      <c r="N148" s="139" t="s">
        <v>46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94</v>
      </c>
      <c r="AT148" s="142" t="s">
        <v>141</v>
      </c>
      <c r="AU148" s="142" t="s">
        <v>84</v>
      </c>
      <c r="AY148" s="97" t="s">
        <v>139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97" t="s">
        <v>82</v>
      </c>
      <c r="BK148" s="143">
        <f>ROUND(I148*H148,2)</f>
        <v>0</v>
      </c>
      <c r="BL148" s="97" t="s">
        <v>94</v>
      </c>
      <c r="BM148" s="142" t="s">
        <v>223</v>
      </c>
    </row>
    <row r="149" spans="2:47" s="8" customFormat="1" ht="12">
      <c r="B149" s="187"/>
      <c r="C149" s="158"/>
      <c r="D149" s="218" t="s">
        <v>147</v>
      </c>
      <c r="E149" s="158"/>
      <c r="F149" s="219" t="s">
        <v>224</v>
      </c>
      <c r="G149" s="158"/>
      <c r="H149" s="158"/>
      <c r="J149" s="158"/>
      <c r="K149" s="158"/>
      <c r="L149" s="5"/>
      <c r="M149" s="144"/>
      <c r="T149" s="145"/>
      <c r="AT149" s="97" t="s">
        <v>147</v>
      </c>
      <c r="AU149" s="97" t="s">
        <v>84</v>
      </c>
    </row>
    <row r="150" spans="2:51" s="9" customFormat="1" ht="12">
      <c r="B150" s="220"/>
      <c r="C150" s="185"/>
      <c r="D150" s="221" t="s">
        <v>149</v>
      </c>
      <c r="E150" s="222" t="s">
        <v>3</v>
      </c>
      <c r="F150" s="223" t="s">
        <v>150</v>
      </c>
      <c r="G150" s="185"/>
      <c r="H150" s="222" t="s">
        <v>3</v>
      </c>
      <c r="J150" s="185"/>
      <c r="K150" s="185"/>
      <c r="L150" s="146"/>
      <c r="M150" s="148"/>
      <c r="T150" s="149"/>
      <c r="AT150" s="147" t="s">
        <v>149</v>
      </c>
      <c r="AU150" s="147" t="s">
        <v>84</v>
      </c>
      <c r="AV150" s="9" t="s">
        <v>82</v>
      </c>
      <c r="AW150" s="9" t="s">
        <v>35</v>
      </c>
      <c r="AX150" s="9" t="s">
        <v>75</v>
      </c>
      <c r="AY150" s="147" t="s">
        <v>139</v>
      </c>
    </row>
    <row r="151" spans="2:51" s="9" customFormat="1" ht="12">
      <c r="B151" s="220"/>
      <c r="C151" s="185"/>
      <c r="D151" s="221" t="s">
        <v>149</v>
      </c>
      <c r="E151" s="222" t="s">
        <v>3</v>
      </c>
      <c r="F151" s="223" t="s">
        <v>218</v>
      </c>
      <c r="G151" s="185"/>
      <c r="H151" s="222" t="s">
        <v>3</v>
      </c>
      <c r="J151" s="185"/>
      <c r="K151" s="185"/>
      <c r="L151" s="146"/>
      <c r="M151" s="148"/>
      <c r="T151" s="149"/>
      <c r="AT151" s="147" t="s">
        <v>149</v>
      </c>
      <c r="AU151" s="147" t="s">
        <v>84</v>
      </c>
      <c r="AV151" s="9" t="s">
        <v>82</v>
      </c>
      <c r="AW151" s="9" t="s">
        <v>35</v>
      </c>
      <c r="AX151" s="9" t="s">
        <v>75</v>
      </c>
      <c r="AY151" s="147" t="s">
        <v>139</v>
      </c>
    </row>
    <row r="152" spans="2:51" s="10" customFormat="1" ht="12">
      <c r="B152" s="224"/>
      <c r="C152" s="186"/>
      <c r="D152" s="221" t="s">
        <v>149</v>
      </c>
      <c r="E152" s="225" t="s">
        <v>3</v>
      </c>
      <c r="F152" s="226" t="s">
        <v>225</v>
      </c>
      <c r="G152" s="186"/>
      <c r="H152" s="227">
        <v>137.5</v>
      </c>
      <c r="J152" s="186"/>
      <c r="K152" s="186"/>
      <c r="L152" s="150"/>
      <c r="M152" s="152"/>
      <c r="T152" s="153"/>
      <c r="AT152" s="151" t="s">
        <v>149</v>
      </c>
      <c r="AU152" s="151" t="s">
        <v>84</v>
      </c>
      <c r="AV152" s="10" t="s">
        <v>84</v>
      </c>
      <c r="AW152" s="10" t="s">
        <v>35</v>
      </c>
      <c r="AX152" s="10" t="s">
        <v>75</v>
      </c>
      <c r="AY152" s="151" t="s">
        <v>139</v>
      </c>
    </row>
    <row r="153" spans="2:51" s="10" customFormat="1" ht="12">
      <c r="B153" s="224"/>
      <c r="C153" s="186"/>
      <c r="D153" s="221" t="s">
        <v>149</v>
      </c>
      <c r="E153" s="225" t="s">
        <v>3</v>
      </c>
      <c r="F153" s="226" t="s">
        <v>226</v>
      </c>
      <c r="G153" s="186"/>
      <c r="H153" s="227">
        <v>137.5</v>
      </c>
      <c r="J153" s="186"/>
      <c r="K153" s="186"/>
      <c r="L153" s="150"/>
      <c r="M153" s="152"/>
      <c r="T153" s="153"/>
      <c r="AT153" s="151" t="s">
        <v>149</v>
      </c>
      <c r="AU153" s="151" t="s">
        <v>84</v>
      </c>
      <c r="AV153" s="10" t="s">
        <v>84</v>
      </c>
      <c r="AW153" s="10" t="s">
        <v>35</v>
      </c>
      <c r="AX153" s="10" t="s">
        <v>75</v>
      </c>
      <c r="AY153" s="151" t="s">
        <v>139</v>
      </c>
    </row>
    <row r="154" spans="2:51" s="11" customFormat="1" ht="12">
      <c r="B154" s="258"/>
      <c r="C154" s="255"/>
      <c r="D154" s="221" t="s">
        <v>149</v>
      </c>
      <c r="E154" s="259" t="s">
        <v>3</v>
      </c>
      <c r="F154" s="260" t="s">
        <v>227</v>
      </c>
      <c r="G154" s="255"/>
      <c r="H154" s="261">
        <v>275</v>
      </c>
      <c r="J154" s="255"/>
      <c r="K154" s="255"/>
      <c r="L154" s="244"/>
      <c r="M154" s="246"/>
      <c r="T154" s="247"/>
      <c r="AT154" s="245" t="s">
        <v>149</v>
      </c>
      <c r="AU154" s="245" t="s">
        <v>84</v>
      </c>
      <c r="AV154" s="11" t="s">
        <v>94</v>
      </c>
      <c r="AW154" s="11" t="s">
        <v>35</v>
      </c>
      <c r="AX154" s="11" t="s">
        <v>82</v>
      </c>
      <c r="AY154" s="245" t="s">
        <v>139</v>
      </c>
    </row>
    <row r="155" spans="2:65" s="8" customFormat="1" ht="16.5" customHeight="1">
      <c r="B155" s="187"/>
      <c r="C155" s="214" t="s">
        <v>228</v>
      </c>
      <c r="D155" s="214" t="s">
        <v>141</v>
      </c>
      <c r="E155" s="215" t="s">
        <v>229</v>
      </c>
      <c r="F155" s="184" t="s">
        <v>230</v>
      </c>
      <c r="G155" s="216" t="s">
        <v>144</v>
      </c>
      <c r="H155" s="217">
        <v>110.915</v>
      </c>
      <c r="I155" s="6"/>
      <c r="J155" s="183">
        <f>ROUND(I155*H155,2)</f>
        <v>0</v>
      </c>
      <c r="K155" s="184" t="s">
        <v>145</v>
      </c>
      <c r="L155" s="5"/>
      <c r="M155" s="7" t="s">
        <v>3</v>
      </c>
      <c r="N155" s="139" t="s">
        <v>46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94</v>
      </c>
      <c r="AT155" s="142" t="s">
        <v>141</v>
      </c>
      <c r="AU155" s="142" t="s">
        <v>84</v>
      </c>
      <c r="AY155" s="97" t="s">
        <v>139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97" t="s">
        <v>82</v>
      </c>
      <c r="BK155" s="143">
        <f>ROUND(I155*H155,2)</f>
        <v>0</v>
      </c>
      <c r="BL155" s="97" t="s">
        <v>94</v>
      </c>
      <c r="BM155" s="142" t="s">
        <v>231</v>
      </c>
    </row>
    <row r="156" spans="2:47" s="8" customFormat="1" ht="12">
      <c r="B156" s="187"/>
      <c r="C156" s="158"/>
      <c r="D156" s="218" t="s">
        <v>147</v>
      </c>
      <c r="E156" s="158"/>
      <c r="F156" s="219" t="s">
        <v>232</v>
      </c>
      <c r="G156" s="158"/>
      <c r="H156" s="158"/>
      <c r="J156" s="158"/>
      <c r="K156" s="158"/>
      <c r="L156" s="5"/>
      <c r="M156" s="144"/>
      <c r="T156" s="145"/>
      <c r="AT156" s="97" t="s">
        <v>147</v>
      </c>
      <c r="AU156" s="97" t="s">
        <v>84</v>
      </c>
    </row>
    <row r="157" spans="2:51" s="9" customFormat="1" ht="12">
      <c r="B157" s="220"/>
      <c r="C157" s="185"/>
      <c r="D157" s="221" t="s">
        <v>149</v>
      </c>
      <c r="E157" s="222" t="s">
        <v>3</v>
      </c>
      <c r="F157" s="223" t="s">
        <v>150</v>
      </c>
      <c r="G157" s="185"/>
      <c r="H157" s="222" t="s">
        <v>3</v>
      </c>
      <c r="J157" s="185"/>
      <c r="K157" s="185"/>
      <c r="L157" s="146"/>
      <c r="M157" s="148"/>
      <c r="T157" s="149"/>
      <c r="AT157" s="147" t="s">
        <v>149</v>
      </c>
      <c r="AU157" s="147" t="s">
        <v>84</v>
      </c>
      <c r="AV157" s="9" t="s">
        <v>82</v>
      </c>
      <c r="AW157" s="9" t="s">
        <v>35</v>
      </c>
      <c r="AX157" s="9" t="s">
        <v>75</v>
      </c>
      <c r="AY157" s="147" t="s">
        <v>139</v>
      </c>
    </row>
    <row r="158" spans="2:51" s="9" customFormat="1" ht="12">
      <c r="B158" s="220"/>
      <c r="C158" s="185"/>
      <c r="D158" s="221" t="s">
        <v>149</v>
      </c>
      <c r="E158" s="222" t="s">
        <v>3</v>
      </c>
      <c r="F158" s="223" t="s">
        <v>233</v>
      </c>
      <c r="G158" s="185"/>
      <c r="H158" s="222" t="s">
        <v>3</v>
      </c>
      <c r="J158" s="185"/>
      <c r="K158" s="185"/>
      <c r="L158" s="146"/>
      <c r="M158" s="148"/>
      <c r="T158" s="149"/>
      <c r="AT158" s="147" t="s">
        <v>149</v>
      </c>
      <c r="AU158" s="147" t="s">
        <v>84</v>
      </c>
      <c r="AV158" s="9" t="s">
        <v>82</v>
      </c>
      <c r="AW158" s="9" t="s">
        <v>35</v>
      </c>
      <c r="AX158" s="9" t="s">
        <v>75</v>
      </c>
      <c r="AY158" s="147" t="s">
        <v>139</v>
      </c>
    </row>
    <row r="159" spans="2:51" s="10" customFormat="1" ht="12">
      <c r="B159" s="224"/>
      <c r="C159" s="186"/>
      <c r="D159" s="221" t="s">
        <v>149</v>
      </c>
      <c r="E159" s="225" t="s">
        <v>3</v>
      </c>
      <c r="F159" s="226" t="s">
        <v>234</v>
      </c>
      <c r="G159" s="186"/>
      <c r="H159" s="227">
        <v>198</v>
      </c>
      <c r="J159" s="186"/>
      <c r="K159" s="186"/>
      <c r="L159" s="150"/>
      <c r="M159" s="152"/>
      <c r="T159" s="153"/>
      <c r="AT159" s="151" t="s">
        <v>149</v>
      </c>
      <c r="AU159" s="151" t="s">
        <v>84</v>
      </c>
      <c r="AV159" s="10" t="s">
        <v>84</v>
      </c>
      <c r="AW159" s="10" t="s">
        <v>35</v>
      </c>
      <c r="AX159" s="10" t="s">
        <v>75</v>
      </c>
      <c r="AY159" s="151" t="s">
        <v>139</v>
      </c>
    </row>
    <row r="160" spans="2:51" s="10" customFormat="1" ht="12">
      <c r="B160" s="224"/>
      <c r="C160" s="186"/>
      <c r="D160" s="221" t="s">
        <v>149</v>
      </c>
      <c r="E160" s="225" t="s">
        <v>3</v>
      </c>
      <c r="F160" s="226" t="s">
        <v>235</v>
      </c>
      <c r="G160" s="186"/>
      <c r="H160" s="227">
        <v>108.9</v>
      </c>
      <c r="J160" s="186"/>
      <c r="K160" s="186"/>
      <c r="L160" s="150"/>
      <c r="M160" s="152"/>
      <c r="T160" s="153"/>
      <c r="AT160" s="151" t="s">
        <v>149</v>
      </c>
      <c r="AU160" s="151" t="s">
        <v>84</v>
      </c>
      <c r="AV160" s="10" t="s">
        <v>84</v>
      </c>
      <c r="AW160" s="10" t="s">
        <v>35</v>
      </c>
      <c r="AX160" s="10" t="s">
        <v>75</v>
      </c>
      <c r="AY160" s="151" t="s">
        <v>139</v>
      </c>
    </row>
    <row r="161" spans="2:51" s="12" customFormat="1" ht="12">
      <c r="B161" s="262"/>
      <c r="C161" s="256"/>
      <c r="D161" s="221" t="s">
        <v>149</v>
      </c>
      <c r="E161" s="263" t="s">
        <v>3</v>
      </c>
      <c r="F161" s="264" t="s">
        <v>236</v>
      </c>
      <c r="G161" s="256"/>
      <c r="H161" s="265">
        <v>306.9</v>
      </c>
      <c r="J161" s="256"/>
      <c r="K161" s="256"/>
      <c r="L161" s="248"/>
      <c r="M161" s="250"/>
      <c r="T161" s="251"/>
      <c r="AT161" s="249" t="s">
        <v>149</v>
      </c>
      <c r="AU161" s="249" t="s">
        <v>84</v>
      </c>
      <c r="AV161" s="12" t="s">
        <v>91</v>
      </c>
      <c r="AW161" s="12" t="s">
        <v>35</v>
      </c>
      <c r="AX161" s="12" t="s">
        <v>75</v>
      </c>
      <c r="AY161" s="249" t="s">
        <v>139</v>
      </c>
    </row>
    <row r="162" spans="2:51" s="9" customFormat="1" ht="12">
      <c r="B162" s="220"/>
      <c r="C162" s="185"/>
      <c r="D162" s="221" t="s">
        <v>149</v>
      </c>
      <c r="E162" s="222" t="s">
        <v>3</v>
      </c>
      <c r="F162" s="223" t="s">
        <v>237</v>
      </c>
      <c r="G162" s="185"/>
      <c r="H162" s="222" t="s">
        <v>3</v>
      </c>
      <c r="J162" s="185"/>
      <c r="K162" s="185"/>
      <c r="L162" s="146"/>
      <c r="M162" s="148"/>
      <c r="T162" s="149"/>
      <c r="AT162" s="147" t="s">
        <v>149</v>
      </c>
      <c r="AU162" s="147" t="s">
        <v>84</v>
      </c>
      <c r="AV162" s="9" t="s">
        <v>82</v>
      </c>
      <c r="AW162" s="9" t="s">
        <v>35</v>
      </c>
      <c r="AX162" s="9" t="s">
        <v>75</v>
      </c>
      <c r="AY162" s="147" t="s">
        <v>139</v>
      </c>
    </row>
    <row r="163" spans="2:51" s="10" customFormat="1" ht="12">
      <c r="B163" s="224"/>
      <c r="C163" s="186"/>
      <c r="D163" s="221" t="s">
        <v>149</v>
      </c>
      <c r="E163" s="225" t="s">
        <v>3</v>
      </c>
      <c r="F163" s="226" t="s">
        <v>238</v>
      </c>
      <c r="G163" s="186"/>
      <c r="H163" s="227">
        <v>10</v>
      </c>
      <c r="J163" s="186"/>
      <c r="K163" s="186"/>
      <c r="L163" s="150"/>
      <c r="M163" s="152"/>
      <c r="T163" s="153"/>
      <c r="AT163" s="151" t="s">
        <v>149</v>
      </c>
      <c r="AU163" s="151" t="s">
        <v>84</v>
      </c>
      <c r="AV163" s="10" t="s">
        <v>84</v>
      </c>
      <c r="AW163" s="10" t="s">
        <v>35</v>
      </c>
      <c r="AX163" s="10" t="s">
        <v>75</v>
      </c>
      <c r="AY163" s="151" t="s">
        <v>139</v>
      </c>
    </row>
    <row r="164" spans="2:51" s="11" customFormat="1" ht="12">
      <c r="B164" s="258"/>
      <c r="C164" s="255"/>
      <c r="D164" s="221" t="s">
        <v>149</v>
      </c>
      <c r="E164" s="259" t="s">
        <v>3</v>
      </c>
      <c r="F164" s="260" t="s">
        <v>227</v>
      </c>
      <c r="G164" s="255"/>
      <c r="H164" s="261">
        <v>316.9</v>
      </c>
      <c r="J164" s="255"/>
      <c r="K164" s="255"/>
      <c r="L164" s="244"/>
      <c r="M164" s="246"/>
      <c r="T164" s="247"/>
      <c r="AT164" s="245" t="s">
        <v>149</v>
      </c>
      <c r="AU164" s="245" t="s">
        <v>84</v>
      </c>
      <c r="AV164" s="11" t="s">
        <v>94</v>
      </c>
      <c r="AW164" s="11" t="s">
        <v>35</v>
      </c>
      <c r="AX164" s="11" t="s">
        <v>75</v>
      </c>
      <c r="AY164" s="245" t="s">
        <v>139</v>
      </c>
    </row>
    <row r="165" spans="2:51" s="10" customFormat="1" ht="12">
      <c r="B165" s="224"/>
      <c r="C165" s="186"/>
      <c r="D165" s="221" t="s">
        <v>149</v>
      </c>
      <c r="E165" s="225" t="s">
        <v>3</v>
      </c>
      <c r="F165" s="226" t="s">
        <v>239</v>
      </c>
      <c r="G165" s="186"/>
      <c r="H165" s="227">
        <v>110.915</v>
      </c>
      <c r="J165" s="186"/>
      <c r="K165" s="186"/>
      <c r="L165" s="150"/>
      <c r="M165" s="152"/>
      <c r="T165" s="153"/>
      <c r="AT165" s="151" t="s">
        <v>149</v>
      </c>
      <c r="AU165" s="151" t="s">
        <v>84</v>
      </c>
      <c r="AV165" s="10" t="s">
        <v>84</v>
      </c>
      <c r="AW165" s="10" t="s">
        <v>35</v>
      </c>
      <c r="AX165" s="10" t="s">
        <v>82</v>
      </c>
      <c r="AY165" s="151" t="s">
        <v>139</v>
      </c>
    </row>
    <row r="166" spans="2:65" s="8" customFormat="1" ht="21.75" customHeight="1">
      <c r="B166" s="187"/>
      <c r="C166" s="214" t="s">
        <v>9</v>
      </c>
      <c r="D166" s="214" t="s">
        <v>141</v>
      </c>
      <c r="E166" s="215" t="s">
        <v>240</v>
      </c>
      <c r="F166" s="184" t="s">
        <v>241</v>
      </c>
      <c r="G166" s="216" t="s">
        <v>144</v>
      </c>
      <c r="H166" s="217">
        <v>40483.975</v>
      </c>
      <c r="I166" s="6"/>
      <c r="J166" s="183">
        <f>ROUND(I166*H166,2)</f>
        <v>0</v>
      </c>
      <c r="K166" s="184" t="s">
        <v>145</v>
      </c>
      <c r="L166" s="5"/>
      <c r="M166" s="7" t="s">
        <v>3</v>
      </c>
      <c r="N166" s="139" t="s">
        <v>46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94</v>
      </c>
      <c r="AT166" s="142" t="s">
        <v>141</v>
      </c>
      <c r="AU166" s="142" t="s">
        <v>84</v>
      </c>
      <c r="AY166" s="97" t="s">
        <v>139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97" t="s">
        <v>82</v>
      </c>
      <c r="BK166" s="143">
        <f>ROUND(I166*H166,2)</f>
        <v>0</v>
      </c>
      <c r="BL166" s="97" t="s">
        <v>94</v>
      </c>
      <c r="BM166" s="142" t="s">
        <v>242</v>
      </c>
    </row>
    <row r="167" spans="2:47" s="8" customFormat="1" ht="12">
      <c r="B167" s="187"/>
      <c r="C167" s="158"/>
      <c r="D167" s="218" t="s">
        <v>147</v>
      </c>
      <c r="E167" s="158"/>
      <c r="F167" s="219" t="s">
        <v>243</v>
      </c>
      <c r="G167" s="158"/>
      <c r="H167" s="158"/>
      <c r="J167" s="158"/>
      <c r="K167" s="158"/>
      <c r="L167" s="5"/>
      <c r="M167" s="144"/>
      <c r="T167" s="145"/>
      <c r="AT167" s="97" t="s">
        <v>147</v>
      </c>
      <c r="AU167" s="97" t="s">
        <v>84</v>
      </c>
    </row>
    <row r="168" spans="2:51" s="10" customFormat="1" ht="12">
      <c r="B168" s="224"/>
      <c r="C168" s="186"/>
      <c r="D168" s="221" t="s">
        <v>149</v>
      </c>
      <c r="E168" s="225" t="s">
        <v>3</v>
      </c>
      <c r="F168" s="226" t="s">
        <v>244</v>
      </c>
      <c r="G168" s="186"/>
      <c r="H168" s="227">
        <v>40483.975</v>
      </c>
      <c r="J168" s="186"/>
      <c r="K168" s="186"/>
      <c r="L168" s="150"/>
      <c r="M168" s="152"/>
      <c r="T168" s="153"/>
      <c r="AT168" s="151" t="s">
        <v>149</v>
      </c>
      <c r="AU168" s="151" t="s">
        <v>84</v>
      </c>
      <c r="AV168" s="10" t="s">
        <v>84</v>
      </c>
      <c r="AW168" s="10" t="s">
        <v>35</v>
      </c>
      <c r="AX168" s="10" t="s">
        <v>82</v>
      </c>
      <c r="AY168" s="151" t="s">
        <v>139</v>
      </c>
    </row>
    <row r="169" spans="2:65" s="8" customFormat="1" ht="16.5" customHeight="1">
      <c r="B169" s="187"/>
      <c r="C169" s="214" t="s">
        <v>245</v>
      </c>
      <c r="D169" s="214" t="s">
        <v>141</v>
      </c>
      <c r="E169" s="215" t="s">
        <v>246</v>
      </c>
      <c r="F169" s="184" t="s">
        <v>247</v>
      </c>
      <c r="G169" s="216" t="s">
        <v>144</v>
      </c>
      <c r="H169" s="217">
        <v>110.915</v>
      </c>
      <c r="I169" s="6"/>
      <c r="J169" s="183">
        <f>ROUND(I169*H169,2)</f>
        <v>0</v>
      </c>
      <c r="K169" s="184" t="s">
        <v>145</v>
      </c>
      <c r="L169" s="5"/>
      <c r="M169" s="7" t="s">
        <v>3</v>
      </c>
      <c r="N169" s="139" t="s">
        <v>46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94</v>
      </c>
      <c r="AT169" s="142" t="s">
        <v>141</v>
      </c>
      <c r="AU169" s="142" t="s">
        <v>84</v>
      </c>
      <c r="AY169" s="97" t="s">
        <v>139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97" t="s">
        <v>82</v>
      </c>
      <c r="BK169" s="143">
        <f>ROUND(I169*H169,2)</f>
        <v>0</v>
      </c>
      <c r="BL169" s="97" t="s">
        <v>94</v>
      </c>
      <c r="BM169" s="142" t="s">
        <v>248</v>
      </c>
    </row>
    <row r="170" spans="2:47" s="8" customFormat="1" ht="12">
      <c r="B170" s="187"/>
      <c r="C170" s="158"/>
      <c r="D170" s="218" t="s">
        <v>147</v>
      </c>
      <c r="E170" s="158"/>
      <c r="F170" s="219" t="s">
        <v>249</v>
      </c>
      <c r="G170" s="158"/>
      <c r="H170" s="158"/>
      <c r="J170" s="158"/>
      <c r="K170" s="158"/>
      <c r="L170" s="5"/>
      <c r="M170" s="144"/>
      <c r="T170" s="145"/>
      <c r="AT170" s="97" t="s">
        <v>147</v>
      </c>
      <c r="AU170" s="97" t="s">
        <v>84</v>
      </c>
    </row>
    <row r="171" spans="2:65" s="8" customFormat="1" ht="16.5" customHeight="1">
      <c r="B171" s="187"/>
      <c r="C171" s="214" t="s">
        <v>250</v>
      </c>
      <c r="D171" s="214" t="s">
        <v>141</v>
      </c>
      <c r="E171" s="215" t="s">
        <v>251</v>
      </c>
      <c r="F171" s="184" t="s">
        <v>252</v>
      </c>
      <c r="G171" s="216" t="s">
        <v>144</v>
      </c>
      <c r="H171" s="217">
        <v>337.26</v>
      </c>
      <c r="I171" s="6"/>
      <c r="J171" s="183">
        <f>ROUND(I171*H171,2)</f>
        <v>0</v>
      </c>
      <c r="K171" s="184" t="s">
        <v>145</v>
      </c>
      <c r="L171" s="5"/>
      <c r="M171" s="7" t="s">
        <v>3</v>
      </c>
      <c r="N171" s="139" t="s">
        <v>46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94</v>
      </c>
      <c r="AT171" s="142" t="s">
        <v>141</v>
      </c>
      <c r="AU171" s="142" t="s">
        <v>84</v>
      </c>
      <c r="AY171" s="97" t="s">
        <v>139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97" t="s">
        <v>82</v>
      </c>
      <c r="BK171" s="143">
        <f>ROUND(I171*H171,2)</f>
        <v>0</v>
      </c>
      <c r="BL171" s="97" t="s">
        <v>94</v>
      </c>
      <c r="BM171" s="142" t="s">
        <v>253</v>
      </c>
    </row>
    <row r="172" spans="2:47" s="8" customFormat="1" ht="12">
      <c r="B172" s="187"/>
      <c r="C172" s="158"/>
      <c r="D172" s="218" t="s">
        <v>147</v>
      </c>
      <c r="E172" s="158"/>
      <c r="F172" s="219" t="s">
        <v>254</v>
      </c>
      <c r="G172" s="158"/>
      <c r="H172" s="158"/>
      <c r="J172" s="158"/>
      <c r="K172" s="158"/>
      <c r="L172" s="5"/>
      <c r="M172" s="144"/>
      <c r="T172" s="145"/>
      <c r="AT172" s="97" t="s">
        <v>147</v>
      </c>
      <c r="AU172" s="97" t="s">
        <v>84</v>
      </c>
    </row>
    <row r="173" spans="2:51" s="9" customFormat="1" ht="12">
      <c r="B173" s="220"/>
      <c r="C173" s="185"/>
      <c r="D173" s="221" t="s">
        <v>149</v>
      </c>
      <c r="E173" s="222" t="s">
        <v>3</v>
      </c>
      <c r="F173" s="223" t="s">
        <v>150</v>
      </c>
      <c r="G173" s="185"/>
      <c r="H173" s="222" t="s">
        <v>3</v>
      </c>
      <c r="J173" s="185"/>
      <c r="K173" s="185"/>
      <c r="L173" s="146"/>
      <c r="M173" s="148"/>
      <c r="T173" s="149"/>
      <c r="AT173" s="147" t="s">
        <v>149</v>
      </c>
      <c r="AU173" s="147" t="s">
        <v>84</v>
      </c>
      <c r="AV173" s="9" t="s">
        <v>82</v>
      </c>
      <c r="AW173" s="9" t="s">
        <v>35</v>
      </c>
      <c r="AX173" s="9" t="s">
        <v>75</v>
      </c>
      <c r="AY173" s="147" t="s">
        <v>139</v>
      </c>
    </row>
    <row r="174" spans="2:51" s="9" customFormat="1" ht="12">
      <c r="B174" s="220"/>
      <c r="C174" s="185"/>
      <c r="D174" s="221" t="s">
        <v>149</v>
      </c>
      <c r="E174" s="222" t="s">
        <v>3</v>
      </c>
      <c r="F174" s="223" t="s">
        <v>255</v>
      </c>
      <c r="G174" s="185"/>
      <c r="H174" s="222" t="s">
        <v>3</v>
      </c>
      <c r="J174" s="185"/>
      <c r="K174" s="185"/>
      <c r="L174" s="146"/>
      <c r="M174" s="148"/>
      <c r="T174" s="149"/>
      <c r="AT174" s="147" t="s">
        <v>149</v>
      </c>
      <c r="AU174" s="147" t="s">
        <v>84</v>
      </c>
      <c r="AV174" s="9" t="s">
        <v>82</v>
      </c>
      <c r="AW174" s="9" t="s">
        <v>35</v>
      </c>
      <c r="AX174" s="9" t="s">
        <v>75</v>
      </c>
      <c r="AY174" s="147" t="s">
        <v>139</v>
      </c>
    </row>
    <row r="175" spans="2:51" s="10" customFormat="1" ht="12">
      <c r="B175" s="224"/>
      <c r="C175" s="186"/>
      <c r="D175" s="221" t="s">
        <v>149</v>
      </c>
      <c r="E175" s="225" t="s">
        <v>3</v>
      </c>
      <c r="F175" s="226" t="s">
        <v>256</v>
      </c>
      <c r="G175" s="186"/>
      <c r="H175" s="227">
        <v>273.6</v>
      </c>
      <c r="J175" s="186"/>
      <c r="K175" s="186"/>
      <c r="L175" s="150"/>
      <c r="M175" s="152"/>
      <c r="T175" s="153"/>
      <c r="AT175" s="151" t="s">
        <v>149</v>
      </c>
      <c r="AU175" s="151" t="s">
        <v>84</v>
      </c>
      <c r="AV175" s="10" t="s">
        <v>84</v>
      </c>
      <c r="AW175" s="10" t="s">
        <v>35</v>
      </c>
      <c r="AX175" s="10" t="s">
        <v>75</v>
      </c>
      <c r="AY175" s="151" t="s">
        <v>139</v>
      </c>
    </row>
    <row r="176" spans="2:51" s="10" customFormat="1" ht="12">
      <c r="B176" s="224"/>
      <c r="C176" s="186"/>
      <c r="D176" s="221" t="s">
        <v>149</v>
      </c>
      <c r="E176" s="225" t="s">
        <v>3</v>
      </c>
      <c r="F176" s="226" t="s">
        <v>257</v>
      </c>
      <c r="G176" s="186"/>
      <c r="H176" s="227">
        <v>115.2</v>
      </c>
      <c r="J176" s="186"/>
      <c r="K176" s="186"/>
      <c r="L176" s="150"/>
      <c r="M176" s="152"/>
      <c r="T176" s="153"/>
      <c r="AT176" s="151" t="s">
        <v>149</v>
      </c>
      <c r="AU176" s="151" t="s">
        <v>84</v>
      </c>
      <c r="AV176" s="10" t="s">
        <v>84</v>
      </c>
      <c r="AW176" s="10" t="s">
        <v>35</v>
      </c>
      <c r="AX176" s="10" t="s">
        <v>75</v>
      </c>
      <c r="AY176" s="151" t="s">
        <v>139</v>
      </c>
    </row>
    <row r="177" spans="2:51" s="12" customFormat="1" ht="12">
      <c r="B177" s="262"/>
      <c r="C177" s="256"/>
      <c r="D177" s="221" t="s">
        <v>149</v>
      </c>
      <c r="E177" s="263" t="s">
        <v>3</v>
      </c>
      <c r="F177" s="264" t="s">
        <v>236</v>
      </c>
      <c r="G177" s="256"/>
      <c r="H177" s="265">
        <v>388.8</v>
      </c>
      <c r="J177" s="256"/>
      <c r="K177" s="256"/>
      <c r="L177" s="248"/>
      <c r="M177" s="250"/>
      <c r="T177" s="251"/>
      <c r="AT177" s="249" t="s">
        <v>149</v>
      </c>
      <c r="AU177" s="249" t="s">
        <v>84</v>
      </c>
      <c r="AV177" s="12" t="s">
        <v>91</v>
      </c>
      <c r="AW177" s="12" t="s">
        <v>35</v>
      </c>
      <c r="AX177" s="12" t="s">
        <v>75</v>
      </c>
      <c r="AY177" s="249" t="s">
        <v>139</v>
      </c>
    </row>
    <row r="178" spans="2:51" s="9" customFormat="1" ht="12">
      <c r="B178" s="220"/>
      <c r="C178" s="185"/>
      <c r="D178" s="221" t="s">
        <v>149</v>
      </c>
      <c r="E178" s="222" t="s">
        <v>3</v>
      </c>
      <c r="F178" s="223" t="s">
        <v>258</v>
      </c>
      <c r="G178" s="185"/>
      <c r="H178" s="222" t="s">
        <v>3</v>
      </c>
      <c r="J178" s="185"/>
      <c r="K178" s="185"/>
      <c r="L178" s="146"/>
      <c r="M178" s="148"/>
      <c r="T178" s="149"/>
      <c r="AT178" s="147" t="s">
        <v>149</v>
      </c>
      <c r="AU178" s="147" t="s">
        <v>84</v>
      </c>
      <c r="AV178" s="9" t="s">
        <v>82</v>
      </c>
      <c r="AW178" s="9" t="s">
        <v>35</v>
      </c>
      <c r="AX178" s="9" t="s">
        <v>75</v>
      </c>
      <c r="AY178" s="147" t="s">
        <v>139</v>
      </c>
    </row>
    <row r="179" spans="2:51" s="10" customFormat="1" ht="12">
      <c r="B179" s="224"/>
      <c r="C179" s="186"/>
      <c r="D179" s="221" t="s">
        <v>149</v>
      </c>
      <c r="E179" s="225" t="s">
        <v>3</v>
      </c>
      <c r="F179" s="226" t="s">
        <v>259</v>
      </c>
      <c r="G179" s="186"/>
      <c r="H179" s="227">
        <v>93</v>
      </c>
      <c r="J179" s="186"/>
      <c r="K179" s="186"/>
      <c r="L179" s="150"/>
      <c r="M179" s="152"/>
      <c r="T179" s="153"/>
      <c r="AT179" s="151" t="s">
        <v>149</v>
      </c>
      <c r="AU179" s="151" t="s">
        <v>84</v>
      </c>
      <c r="AV179" s="10" t="s">
        <v>84</v>
      </c>
      <c r="AW179" s="10" t="s">
        <v>35</v>
      </c>
      <c r="AX179" s="10" t="s">
        <v>75</v>
      </c>
      <c r="AY179" s="151" t="s">
        <v>139</v>
      </c>
    </row>
    <row r="180" spans="2:51" s="11" customFormat="1" ht="12">
      <c r="B180" s="258"/>
      <c r="C180" s="255"/>
      <c r="D180" s="221" t="s">
        <v>149</v>
      </c>
      <c r="E180" s="259" t="s">
        <v>3</v>
      </c>
      <c r="F180" s="260" t="s">
        <v>227</v>
      </c>
      <c r="G180" s="255"/>
      <c r="H180" s="261">
        <v>481.8</v>
      </c>
      <c r="J180" s="255"/>
      <c r="K180" s="255"/>
      <c r="L180" s="244"/>
      <c r="M180" s="246"/>
      <c r="T180" s="247"/>
      <c r="AT180" s="245" t="s">
        <v>149</v>
      </c>
      <c r="AU180" s="245" t="s">
        <v>84</v>
      </c>
      <c r="AV180" s="11" t="s">
        <v>94</v>
      </c>
      <c r="AW180" s="11" t="s">
        <v>35</v>
      </c>
      <c r="AX180" s="11" t="s">
        <v>75</v>
      </c>
      <c r="AY180" s="245" t="s">
        <v>139</v>
      </c>
    </row>
    <row r="181" spans="2:51" s="10" customFormat="1" ht="12">
      <c r="B181" s="224"/>
      <c r="C181" s="186"/>
      <c r="D181" s="221" t="s">
        <v>149</v>
      </c>
      <c r="E181" s="225" t="s">
        <v>3</v>
      </c>
      <c r="F181" s="226" t="s">
        <v>260</v>
      </c>
      <c r="G181" s="186"/>
      <c r="H181" s="227">
        <v>337.26</v>
      </c>
      <c r="J181" s="186"/>
      <c r="K181" s="186"/>
      <c r="L181" s="150"/>
      <c r="M181" s="152"/>
      <c r="T181" s="153"/>
      <c r="AT181" s="151" t="s">
        <v>149</v>
      </c>
      <c r="AU181" s="151" t="s">
        <v>84</v>
      </c>
      <c r="AV181" s="10" t="s">
        <v>84</v>
      </c>
      <c r="AW181" s="10" t="s">
        <v>35</v>
      </c>
      <c r="AX181" s="10" t="s">
        <v>82</v>
      </c>
      <c r="AY181" s="151" t="s">
        <v>139</v>
      </c>
    </row>
    <row r="182" spans="2:65" s="8" customFormat="1" ht="24.2" customHeight="1">
      <c r="B182" s="187"/>
      <c r="C182" s="214" t="s">
        <v>261</v>
      </c>
      <c r="D182" s="214" t="s">
        <v>141</v>
      </c>
      <c r="E182" s="215" t="s">
        <v>262</v>
      </c>
      <c r="F182" s="184" t="s">
        <v>263</v>
      </c>
      <c r="G182" s="216" t="s">
        <v>144</v>
      </c>
      <c r="H182" s="217">
        <v>123099.9</v>
      </c>
      <c r="I182" s="6"/>
      <c r="J182" s="183">
        <f>ROUND(I182*H182,2)</f>
        <v>0</v>
      </c>
      <c r="K182" s="184" t="s">
        <v>145</v>
      </c>
      <c r="L182" s="5"/>
      <c r="M182" s="7" t="s">
        <v>3</v>
      </c>
      <c r="N182" s="139" t="s">
        <v>46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94</v>
      </c>
      <c r="AT182" s="142" t="s">
        <v>141</v>
      </c>
      <c r="AU182" s="142" t="s">
        <v>84</v>
      </c>
      <c r="AY182" s="97" t="s">
        <v>139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97" t="s">
        <v>82</v>
      </c>
      <c r="BK182" s="143">
        <f>ROUND(I182*H182,2)</f>
        <v>0</v>
      </c>
      <c r="BL182" s="97" t="s">
        <v>94</v>
      </c>
      <c r="BM182" s="142" t="s">
        <v>264</v>
      </c>
    </row>
    <row r="183" spans="2:47" s="8" customFormat="1" ht="12">
      <c r="B183" s="187"/>
      <c r="C183" s="158"/>
      <c r="D183" s="218" t="s">
        <v>147</v>
      </c>
      <c r="E183" s="158"/>
      <c r="F183" s="219" t="s">
        <v>265</v>
      </c>
      <c r="G183" s="158"/>
      <c r="H183" s="158"/>
      <c r="J183" s="158"/>
      <c r="K183" s="158"/>
      <c r="L183" s="5"/>
      <c r="M183" s="144"/>
      <c r="T183" s="145"/>
      <c r="AT183" s="97" t="s">
        <v>147</v>
      </c>
      <c r="AU183" s="97" t="s">
        <v>84</v>
      </c>
    </row>
    <row r="184" spans="2:51" s="10" customFormat="1" ht="12">
      <c r="B184" s="224"/>
      <c r="C184" s="186"/>
      <c r="D184" s="221" t="s">
        <v>149</v>
      </c>
      <c r="E184" s="225" t="s">
        <v>3</v>
      </c>
      <c r="F184" s="226" t="s">
        <v>266</v>
      </c>
      <c r="G184" s="186"/>
      <c r="H184" s="227">
        <v>123099.9</v>
      </c>
      <c r="J184" s="186"/>
      <c r="K184" s="186"/>
      <c r="L184" s="150"/>
      <c r="M184" s="152"/>
      <c r="T184" s="153"/>
      <c r="AT184" s="151" t="s">
        <v>149</v>
      </c>
      <c r="AU184" s="151" t="s">
        <v>84</v>
      </c>
      <c r="AV184" s="10" t="s">
        <v>84</v>
      </c>
      <c r="AW184" s="10" t="s">
        <v>35</v>
      </c>
      <c r="AX184" s="10" t="s">
        <v>82</v>
      </c>
      <c r="AY184" s="151" t="s">
        <v>139</v>
      </c>
    </row>
    <row r="185" spans="2:65" s="8" customFormat="1" ht="21.75" customHeight="1">
      <c r="B185" s="187"/>
      <c r="C185" s="214" t="s">
        <v>267</v>
      </c>
      <c r="D185" s="214" t="s">
        <v>141</v>
      </c>
      <c r="E185" s="215" t="s">
        <v>268</v>
      </c>
      <c r="F185" s="184" t="s">
        <v>269</v>
      </c>
      <c r="G185" s="216" t="s">
        <v>144</v>
      </c>
      <c r="H185" s="217">
        <v>337.26</v>
      </c>
      <c r="I185" s="6"/>
      <c r="J185" s="183">
        <f>ROUND(I185*H185,2)</f>
        <v>0</v>
      </c>
      <c r="K185" s="184" t="s">
        <v>145</v>
      </c>
      <c r="L185" s="5"/>
      <c r="M185" s="7" t="s">
        <v>3</v>
      </c>
      <c r="N185" s="139" t="s">
        <v>46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94</v>
      </c>
      <c r="AT185" s="142" t="s">
        <v>141</v>
      </c>
      <c r="AU185" s="142" t="s">
        <v>84</v>
      </c>
      <c r="AY185" s="97" t="s">
        <v>139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97" t="s">
        <v>82</v>
      </c>
      <c r="BK185" s="143">
        <f>ROUND(I185*H185,2)</f>
        <v>0</v>
      </c>
      <c r="BL185" s="97" t="s">
        <v>94</v>
      </c>
      <c r="BM185" s="142" t="s">
        <v>270</v>
      </c>
    </row>
    <row r="186" spans="2:47" s="8" customFormat="1" ht="12">
      <c r="B186" s="187"/>
      <c r="C186" s="158"/>
      <c r="D186" s="218" t="s">
        <v>147</v>
      </c>
      <c r="E186" s="158"/>
      <c r="F186" s="219" t="s">
        <v>271</v>
      </c>
      <c r="G186" s="158"/>
      <c r="H186" s="158"/>
      <c r="J186" s="158"/>
      <c r="K186" s="158"/>
      <c r="L186" s="5"/>
      <c r="M186" s="144"/>
      <c r="T186" s="145"/>
      <c r="AT186" s="97" t="s">
        <v>147</v>
      </c>
      <c r="AU186" s="97" t="s">
        <v>84</v>
      </c>
    </row>
    <row r="187" spans="2:65" s="8" customFormat="1" ht="24.2" customHeight="1">
      <c r="B187" s="187"/>
      <c r="C187" s="214" t="s">
        <v>272</v>
      </c>
      <c r="D187" s="214" t="s">
        <v>141</v>
      </c>
      <c r="E187" s="215" t="s">
        <v>273</v>
      </c>
      <c r="F187" s="184" t="s">
        <v>274</v>
      </c>
      <c r="G187" s="216" t="s">
        <v>175</v>
      </c>
      <c r="H187" s="217">
        <v>6</v>
      </c>
      <c r="I187" s="6"/>
      <c r="J187" s="183">
        <f>ROUND(I187*H187,2)</f>
        <v>0</v>
      </c>
      <c r="K187" s="184" t="s">
        <v>145</v>
      </c>
      <c r="L187" s="5"/>
      <c r="M187" s="7" t="s">
        <v>3</v>
      </c>
      <c r="N187" s="139" t="s">
        <v>46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94</v>
      </c>
      <c r="AT187" s="142" t="s">
        <v>141</v>
      </c>
      <c r="AU187" s="142" t="s">
        <v>84</v>
      </c>
      <c r="AY187" s="97" t="s">
        <v>139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97" t="s">
        <v>82</v>
      </c>
      <c r="BK187" s="143">
        <f>ROUND(I187*H187,2)</f>
        <v>0</v>
      </c>
      <c r="BL187" s="97" t="s">
        <v>94</v>
      </c>
      <c r="BM187" s="142" t="s">
        <v>275</v>
      </c>
    </row>
    <row r="188" spans="2:47" s="8" customFormat="1" ht="12">
      <c r="B188" s="187"/>
      <c r="C188" s="158"/>
      <c r="D188" s="218" t="s">
        <v>147</v>
      </c>
      <c r="E188" s="158"/>
      <c r="F188" s="219" t="s">
        <v>276</v>
      </c>
      <c r="G188" s="158"/>
      <c r="H188" s="158"/>
      <c r="J188" s="158"/>
      <c r="K188" s="158"/>
      <c r="L188" s="5"/>
      <c r="M188" s="144"/>
      <c r="T188" s="145"/>
      <c r="AT188" s="97" t="s">
        <v>147</v>
      </c>
      <c r="AU188" s="97" t="s">
        <v>84</v>
      </c>
    </row>
    <row r="189" spans="2:51" s="9" customFormat="1" ht="12">
      <c r="B189" s="220"/>
      <c r="C189" s="185"/>
      <c r="D189" s="221" t="s">
        <v>149</v>
      </c>
      <c r="E189" s="222" t="s">
        <v>3</v>
      </c>
      <c r="F189" s="223" t="s">
        <v>150</v>
      </c>
      <c r="G189" s="185"/>
      <c r="H189" s="222" t="s">
        <v>3</v>
      </c>
      <c r="J189" s="185"/>
      <c r="K189" s="185"/>
      <c r="L189" s="146"/>
      <c r="M189" s="148"/>
      <c r="T189" s="149"/>
      <c r="AT189" s="147" t="s">
        <v>149</v>
      </c>
      <c r="AU189" s="147" t="s">
        <v>84</v>
      </c>
      <c r="AV189" s="9" t="s">
        <v>82</v>
      </c>
      <c r="AW189" s="9" t="s">
        <v>35</v>
      </c>
      <c r="AX189" s="9" t="s">
        <v>75</v>
      </c>
      <c r="AY189" s="147" t="s">
        <v>139</v>
      </c>
    </row>
    <row r="190" spans="2:51" s="9" customFormat="1" ht="12">
      <c r="B190" s="220"/>
      <c r="C190" s="185"/>
      <c r="D190" s="221" t="s">
        <v>149</v>
      </c>
      <c r="E190" s="222" t="s">
        <v>3</v>
      </c>
      <c r="F190" s="223" t="s">
        <v>277</v>
      </c>
      <c r="G190" s="185"/>
      <c r="H190" s="222" t="s">
        <v>3</v>
      </c>
      <c r="J190" s="185"/>
      <c r="K190" s="185"/>
      <c r="L190" s="146"/>
      <c r="M190" s="148"/>
      <c r="T190" s="149"/>
      <c r="AT190" s="147" t="s">
        <v>149</v>
      </c>
      <c r="AU190" s="147" t="s">
        <v>84</v>
      </c>
      <c r="AV190" s="9" t="s">
        <v>82</v>
      </c>
      <c r="AW190" s="9" t="s">
        <v>35</v>
      </c>
      <c r="AX190" s="9" t="s">
        <v>75</v>
      </c>
      <c r="AY190" s="147" t="s">
        <v>139</v>
      </c>
    </row>
    <row r="191" spans="2:51" s="10" customFormat="1" ht="12">
      <c r="B191" s="224"/>
      <c r="C191" s="186"/>
      <c r="D191" s="221" t="s">
        <v>149</v>
      </c>
      <c r="E191" s="225" t="s">
        <v>3</v>
      </c>
      <c r="F191" s="226" t="s">
        <v>278</v>
      </c>
      <c r="G191" s="186"/>
      <c r="H191" s="227">
        <v>6</v>
      </c>
      <c r="J191" s="186"/>
      <c r="K191" s="186"/>
      <c r="L191" s="150"/>
      <c r="M191" s="152"/>
      <c r="T191" s="153"/>
      <c r="AT191" s="151" t="s">
        <v>149</v>
      </c>
      <c r="AU191" s="151" t="s">
        <v>84</v>
      </c>
      <c r="AV191" s="10" t="s">
        <v>84</v>
      </c>
      <c r="AW191" s="10" t="s">
        <v>35</v>
      </c>
      <c r="AX191" s="10" t="s">
        <v>82</v>
      </c>
      <c r="AY191" s="151" t="s">
        <v>139</v>
      </c>
    </row>
    <row r="192" spans="2:65" s="8" customFormat="1" ht="21.75" customHeight="1">
      <c r="B192" s="187"/>
      <c r="C192" s="214" t="s">
        <v>8</v>
      </c>
      <c r="D192" s="214" t="s">
        <v>141</v>
      </c>
      <c r="E192" s="215" t="s">
        <v>279</v>
      </c>
      <c r="F192" s="184" t="s">
        <v>280</v>
      </c>
      <c r="G192" s="216" t="s">
        <v>175</v>
      </c>
      <c r="H192" s="217">
        <v>2190</v>
      </c>
      <c r="I192" s="6"/>
      <c r="J192" s="183">
        <f>ROUND(I192*H192,2)</f>
        <v>0</v>
      </c>
      <c r="K192" s="184" t="s">
        <v>145</v>
      </c>
      <c r="L192" s="5"/>
      <c r="M192" s="7" t="s">
        <v>3</v>
      </c>
      <c r="N192" s="139" t="s">
        <v>46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94</v>
      </c>
      <c r="AT192" s="142" t="s">
        <v>141</v>
      </c>
      <c r="AU192" s="142" t="s">
        <v>84</v>
      </c>
      <c r="AY192" s="97" t="s">
        <v>139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97" t="s">
        <v>82</v>
      </c>
      <c r="BK192" s="143">
        <f>ROUND(I192*H192,2)</f>
        <v>0</v>
      </c>
      <c r="BL192" s="97" t="s">
        <v>94</v>
      </c>
      <c r="BM192" s="142" t="s">
        <v>281</v>
      </c>
    </row>
    <row r="193" spans="2:47" s="8" customFormat="1" ht="12">
      <c r="B193" s="187"/>
      <c r="C193" s="158"/>
      <c r="D193" s="218" t="s">
        <v>147</v>
      </c>
      <c r="E193" s="158"/>
      <c r="F193" s="219" t="s">
        <v>282</v>
      </c>
      <c r="G193" s="158"/>
      <c r="H193" s="158"/>
      <c r="J193" s="158"/>
      <c r="K193" s="158"/>
      <c r="L193" s="5"/>
      <c r="M193" s="144"/>
      <c r="T193" s="145"/>
      <c r="AT193" s="97" t="s">
        <v>147</v>
      </c>
      <c r="AU193" s="97" t="s">
        <v>84</v>
      </c>
    </row>
    <row r="194" spans="2:51" s="10" customFormat="1" ht="12">
      <c r="B194" s="224"/>
      <c r="C194" s="186"/>
      <c r="D194" s="221" t="s">
        <v>149</v>
      </c>
      <c r="E194" s="225" t="s">
        <v>3</v>
      </c>
      <c r="F194" s="226" t="s">
        <v>283</v>
      </c>
      <c r="G194" s="186"/>
      <c r="H194" s="227">
        <v>2190</v>
      </c>
      <c r="J194" s="186"/>
      <c r="K194" s="186"/>
      <c r="L194" s="150"/>
      <c r="M194" s="152"/>
      <c r="T194" s="153"/>
      <c r="AT194" s="151" t="s">
        <v>149</v>
      </c>
      <c r="AU194" s="151" t="s">
        <v>84</v>
      </c>
      <c r="AV194" s="10" t="s">
        <v>84</v>
      </c>
      <c r="AW194" s="10" t="s">
        <v>35</v>
      </c>
      <c r="AX194" s="10" t="s">
        <v>82</v>
      </c>
      <c r="AY194" s="151" t="s">
        <v>139</v>
      </c>
    </row>
    <row r="195" spans="2:65" s="8" customFormat="1" ht="24.2" customHeight="1">
      <c r="B195" s="187"/>
      <c r="C195" s="214" t="s">
        <v>284</v>
      </c>
      <c r="D195" s="214" t="s">
        <v>141</v>
      </c>
      <c r="E195" s="215" t="s">
        <v>285</v>
      </c>
      <c r="F195" s="184" t="s">
        <v>286</v>
      </c>
      <c r="G195" s="216" t="s">
        <v>175</v>
      </c>
      <c r="H195" s="217">
        <v>6</v>
      </c>
      <c r="I195" s="6"/>
      <c r="J195" s="183">
        <f>ROUND(I195*H195,2)</f>
        <v>0</v>
      </c>
      <c r="K195" s="184" t="s">
        <v>145</v>
      </c>
      <c r="L195" s="5"/>
      <c r="M195" s="7" t="s">
        <v>3</v>
      </c>
      <c r="N195" s="139" t="s">
        <v>46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94</v>
      </c>
      <c r="AT195" s="142" t="s">
        <v>141</v>
      </c>
      <c r="AU195" s="142" t="s">
        <v>84</v>
      </c>
      <c r="AY195" s="97" t="s">
        <v>139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97" t="s">
        <v>82</v>
      </c>
      <c r="BK195" s="143">
        <f>ROUND(I195*H195,2)</f>
        <v>0</v>
      </c>
      <c r="BL195" s="97" t="s">
        <v>94</v>
      </c>
      <c r="BM195" s="142" t="s">
        <v>287</v>
      </c>
    </row>
    <row r="196" spans="2:47" s="8" customFormat="1" ht="12">
      <c r="B196" s="187"/>
      <c r="C196" s="158"/>
      <c r="D196" s="218" t="s">
        <v>147</v>
      </c>
      <c r="E196" s="158"/>
      <c r="F196" s="219" t="s">
        <v>288</v>
      </c>
      <c r="G196" s="158"/>
      <c r="H196" s="158"/>
      <c r="J196" s="158"/>
      <c r="K196" s="158"/>
      <c r="L196" s="5"/>
      <c r="M196" s="144"/>
      <c r="T196" s="145"/>
      <c r="AT196" s="97" t="s">
        <v>147</v>
      </c>
      <c r="AU196" s="97" t="s">
        <v>84</v>
      </c>
    </row>
    <row r="197" spans="2:65" s="8" customFormat="1" ht="21.75" customHeight="1">
      <c r="B197" s="187"/>
      <c r="C197" s="214" t="s">
        <v>289</v>
      </c>
      <c r="D197" s="214" t="s">
        <v>141</v>
      </c>
      <c r="E197" s="215" t="s">
        <v>290</v>
      </c>
      <c r="F197" s="184" t="s">
        <v>291</v>
      </c>
      <c r="G197" s="216" t="s">
        <v>175</v>
      </c>
      <c r="H197" s="217">
        <v>97</v>
      </c>
      <c r="I197" s="6"/>
      <c r="J197" s="183">
        <f>ROUND(I197*H197,2)</f>
        <v>0</v>
      </c>
      <c r="K197" s="184" t="s">
        <v>145</v>
      </c>
      <c r="L197" s="5"/>
      <c r="M197" s="7" t="s">
        <v>3</v>
      </c>
      <c r="N197" s="139" t="s">
        <v>46</v>
      </c>
      <c r="P197" s="140">
        <f>O197*H197</f>
        <v>0</v>
      </c>
      <c r="Q197" s="140">
        <v>0</v>
      </c>
      <c r="R197" s="140">
        <f>Q197*H197</f>
        <v>0</v>
      </c>
      <c r="S197" s="140">
        <v>0</v>
      </c>
      <c r="T197" s="141">
        <f>S197*H197</f>
        <v>0</v>
      </c>
      <c r="AR197" s="142" t="s">
        <v>94</v>
      </c>
      <c r="AT197" s="142" t="s">
        <v>141</v>
      </c>
      <c r="AU197" s="142" t="s">
        <v>84</v>
      </c>
      <c r="AY197" s="97" t="s">
        <v>139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97" t="s">
        <v>82</v>
      </c>
      <c r="BK197" s="143">
        <f>ROUND(I197*H197,2)</f>
        <v>0</v>
      </c>
      <c r="BL197" s="97" t="s">
        <v>94</v>
      </c>
      <c r="BM197" s="142" t="s">
        <v>292</v>
      </c>
    </row>
    <row r="198" spans="2:47" s="8" customFormat="1" ht="12">
      <c r="B198" s="187"/>
      <c r="C198" s="158"/>
      <c r="D198" s="218" t="s">
        <v>147</v>
      </c>
      <c r="E198" s="158"/>
      <c r="F198" s="219" t="s">
        <v>293</v>
      </c>
      <c r="G198" s="158"/>
      <c r="H198" s="158"/>
      <c r="J198" s="158"/>
      <c r="K198" s="158"/>
      <c r="L198" s="5"/>
      <c r="M198" s="144"/>
      <c r="T198" s="145"/>
      <c r="AT198" s="97" t="s">
        <v>147</v>
      </c>
      <c r="AU198" s="97" t="s">
        <v>84</v>
      </c>
    </row>
    <row r="199" spans="2:51" s="9" customFormat="1" ht="12">
      <c r="B199" s="220"/>
      <c r="C199" s="185"/>
      <c r="D199" s="221" t="s">
        <v>149</v>
      </c>
      <c r="E199" s="222" t="s">
        <v>3</v>
      </c>
      <c r="F199" s="223" t="s">
        <v>150</v>
      </c>
      <c r="G199" s="185"/>
      <c r="H199" s="222" t="s">
        <v>3</v>
      </c>
      <c r="J199" s="185"/>
      <c r="K199" s="185"/>
      <c r="L199" s="146"/>
      <c r="M199" s="148"/>
      <c r="T199" s="149"/>
      <c r="AT199" s="147" t="s">
        <v>149</v>
      </c>
      <c r="AU199" s="147" t="s">
        <v>84</v>
      </c>
      <c r="AV199" s="9" t="s">
        <v>82</v>
      </c>
      <c r="AW199" s="9" t="s">
        <v>35</v>
      </c>
      <c r="AX199" s="9" t="s">
        <v>75</v>
      </c>
      <c r="AY199" s="147" t="s">
        <v>139</v>
      </c>
    </row>
    <row r="200" spans="2:51" s="9" customFormat="1" ht="12">
      <c r="B200" s="220"/>
      <c r="C200" s="185"/>
      <c r="D200" s="221" t="s">
        <v>149</v>
      </c>
      <c r="E200" s="222" t="s">
        <v>3</v>
      </c>
      <c r="F200" s="223" t="s">
        <v>294</v>
      </c>
      <c r="G200" s="185"/>
      <c r="H200" s="222" t="s">
        <v>3</v>
      </c>
      <c r="J200" s="185"/>
      <c r="K200" s="185"/>
      <c r="L200" s="146"/>
      <c r="M200" s="148"/>
      <c r="T200" s="149"/>
      <c r="AT200" s="147" t="s">
        <v>149</v>
      </c>
      <c r="AU200" s="147" t="s">
        <v>84</v>
      </c>
      <c r="AV200" s="9" t="s">
        <v>82</v>
      </c>
      <c r="AW200" s="9" t="s">
        <v>35</v>
      </c>
      <c r="AX200" s="9" t="s">
        <v>75</v>
      </c>
      <c r="AY200" s="147" t="s">
        <v>139</v>
      </c>
    </row>
    <row r="201" spans="2:51" s="10" customFormat="1" ht="12">
      <c r="B201" s="224"/>
      <c r="C201" s="186"/>
      <c r="D201" s="221" t="s">
        <v>149</v>
      </c>
      <c r="E201" s="225" t="s">
        <v>3</v>
      </c>
      <c r="F201" s="226" t="s">
        <v>295</v>
      </c>
      <c r="G201" s="186"/>
      <c r="H201" s="227">
        <v>97</v>
      </c>
      <c r="J201" s="186"/>
      <c r="K201" s="186"/>
      <c r="L201" s="150"/>
      <c r="M201" s="152"/>
      <c r="T201" s="153"/>
      <c r="AT201" s="151" t="s">
        <v>149</v>
      </c>
      <c r="AU201" s="151" t="s">
        <v>84</v>
      </c>
      <c r="AV201" s="10" t="s">
        <v>84</v>
      </c>
      <c r="AW201" s="10" t="s">
        <v>35</v>
      </c>
      <c r="AX201" s="10" t="s">
        <v>82</v>
      </c>
      <c r="AY201" s="151" t="s">
        <v>139</v>
      </c>
    </row>
    <row r="202" spans="2:65" s="8" customFormat="1" ht="21.75" customHeight="1">
      <c r="B202" s="187"/>
      <c r="C202" s="214" t="s">
        <v>296</v>
      </c>
      <c r="D202" s="214" t="s">
        <v>141</v>
      </c>
      <c r="E202" s="215" t="s">
        <v>297</v>
      </c>
      <c r="F202" s="184" t="s">
        <v>298</v>
      </c>
      <c r="G202" s="216" t="s">
        <v>175</v>
      </c>
      <c r="H202" s="217">
        <v>35405</v>
      </c>
      <c r="I202" s="6"/>
      <c r="J202" s="183">
        <f>ROUND(I202*H202,2)</f>
        <v>0</v>
      </c>
      <c r="K202" s="184" t="s">
        <v>145</v>
      </c>
      <c r="L202" s="5"/>
      <c r="M202" s="7" t="s">
        <v>3</v>
      </c>
      <c r="N202" s="139" t="s">
        <v>46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94</v>
      </c>
      <c r="AT202" s="142" t="s">
        <v>141</v>
      </c>
      <c r="AU202" s="142" t="s">
        <v>84</v>
      </c>
      <c r="AY202" s="97" t="s">
        <v>139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97" t="s">
        <v>82</v>
      </c>
      <c r="BK202" s="143">
        <f>ROUND(I202*H202,2)</f>
        <v>0</v>
      </c>
      <c r="BL202" s="97" t="s">
        <v>94</v>
      </c>
      <c r="BM202" s="142" t="s">
        <v>299</v>
      </c>
    </row>
    <row r="203" spans="2:47" s="8" customFormat="1" ht="12">
      <c r="B203" s="187"/>
      <c r="C203" s="158"/>
      <c r="D203" s="218" t="s">
        <v>147</v>
      </c>
      <c r="E203" s="158"/>
      <c r="F203" s="219" t="s">
        <v>300</v>
      </c>
      <c r="G203" s="158"/>
      <c r="H203" s="158"/>
      <c r="J203" s="158"/>
      <c r="K203" s="158"/>
      <c r="L203" s="5"/>
      <c r="M203" s="144"/>
      <c r="T203" s="145"/>
      <c r="AT203" s="97" t="s">
        <v>147</v>
      </c>
      <c r="AU203" s="97" t="s">
        <v>84</v>
      </c>
    </row>
    <row r="204" spans="2:51" s="10" customFormat="1" ht="12">
      <c r="B204" s="224"/>
      <c r="C204" s="186"/>
      <c r="D204" s="221" t="s">
        <v>149</v>
      </c>
      <c r="E204" s="225" t="s">
        <v>3</v>
      </c>
      <c r="F204" s="226" t="s">
        <v>301</v>
      </c>
      <c r="G204" s="186"/>
      <c r="H204" s="227">
        <v>35405</v>
      </c>
      <c r="J204" s="186"/>
      <c r="K204" s="186"/>
      <c r="L204" s="150"/>
      <c r="M204" s="152"/>
      <c r="T204" s="153"/>
      <c r="AT204" s="151" t="s">
        <v>149</v>
      </c>
      <c r="AU204" s="151" t="s">
        <v>84</v>
      </c>
      <c r="AV204" s="10" t="s">
        <v>84</v>
      </c>
      <c r="AW204" s="10" t="s">
        <v>35</v>
      </c>
      <c r="AX204" s="10" t="s">
        <v>82</v>
      </c>
      <c r="AY204" s="151" t="s">
        <v>139</v>
      </c>
    </row>
    <row r="205" spans="2:65" s="8" customFormat="1" ht="21.75" customHeight="1">
      <c r="B205" s="187"/>
      <c r="C205" s="214" t="s">
        <v>302</v>
      </c>
      <c r="D205" s="214" t="s">
        <v>141</v>
      </c>
      <c r="E205" s="215" t="s">
        <v>303</v>
      </c>
      <c r="F205" s="184" t="s">
        <v>304</v>
      </c>
      <c r="G205" s="216" t="s">
        <v>175</v>
      </c>
      <c r="H205" s="217">
        <v>97</v>
      </c>
      <c r="I205" s="6"/>
      <c r="J205" s="183">
        <f>ROUND(I205*H205,2)</f>
        <v>0</v>
      </c>
      <c r="K205" s="184" t="s">
        <v>145</v>
      </c>
      <c r="L205" s="5"/>
      <c r="M205" s="7" t="s">
        <v>3</v>
      </c>
      <c r="N205" s="139" t="s">
        <v>46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94</v>
      </c>
      <c r="AT205" s="142" t="s">
        <v>141</v>
      </c>
      <c r="AU205" s="142" t="s">
        <v>84</v>
      </c>
      <c r="AY205" s="97" t="s">
        <v>139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97" t="s">
        <v>82</v>
      </c>
      <c r="BK205" s="143">
        <f>ROUND(I205*H205,2)</f>
        <v>0</v>
      </c>
      <c r="BL205" s="97" t="s">
        <v>94</v>
      </c>
      <c r="BM205" s="142" t="s">
        <v>305</v>
      </c>
    </row>
    <row r="206" spans="2:47" s="8" customFormat="1" ht="12">
      <c r="B206" s="187"/>
      <c r="C206" s="158"/>
      <c r="D206" s="218" t="s">
        <v>147</v>
      </c>
      <c r="E206" s="158"/>
      <c r="F206" s="219" t="s">
        <v>306</v>
      </c>
      <c r="G206" s="158"/>
      <c r="H206" s="158"/>
      <c r="J206" s="158"/>
      <c r="K206" s="158"/>
      <c r="L206" s="5"/>
      <c r="M206" s="144"/>
      <c r="T206" s="145"/>
      <c r="AT206" s="97" t="s">
        <v>147</v>
      </c>
      <c r="AU206" s="97" t="s">
        <v>84</v>
      </c>
    </row>
    <row r="207" spans="2:65" s="8" customFormat="1" ht="16.5" customHeight="1">
      <c r="B207" s="187"/>
      <c r="C207" s="214" t="s">
        <v>307</v>
      </c>
      <c r="D207" s="214" t="s">
        <v>141</v>
      </c>
      <c r="E207" s="215" t="s">
        <v>308</v>
      </c>
      <c r="F207" s="184" t="s">
        <v>309</v>
      </c>
      <c r="G207" s="216" t="s">
        <v>144</v>
      </c>
      <c r="H207" s="217">
        <v>2647</v>
      </c>
      <c r="I207" s="6"/>
      <c r="J207" s="183">
        <f>ROUND(I207*H207,2)</f>
        <v>0</v>
      </c>
      <c r="K207" s="184" t="s">
        <v>145</v>
      </c>
      <c r="L207" s="5"/>
      <c r="M207" s="7" t="s">
        <v>3</v>
      </c>
      <c r="N207" s="139" t="s">
        <v>46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94</v>
      </c>
      <c r="AT207" s="142" t="s">
        <v>141</v>
      </c>
      <c r="AU207" s="142" t="s">
        <v>84</v>
      </c>
      <c r="AY207" s="97" t="s">
        <v>139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97" t="s">
        <v>82</v>
      </c>
      <c r="BK207" s="143">
        <f>ROUND(I207*H207,2)</f>
        <v>0</v>
      </c>
      <c r="BL207" s="97" t="s">
        <v>94</v>
      </c>
      <c r="BM207" s="142" t="s">
        <v>310</v>
      </c>
    </row>
    <row r="208" spans="2:47" s="8" customFormat="1" ht="12">
      <c r="B208" s="187"/>
      <c r="C208" s="158"/>
      <c r="D208" s="218" t="s">
        <v>147</v>
      </c>
      <c r="E208" s="158"/>
      <c r="F208" s="219" t="s">
        <v>311</v>
      </c>
      <c r="G208" s="158"/>
      <c r="H208" s="158"/>
      <c r="J208" s="158"/>
      <c r="K208" s="158"/>
      <c r="L208" s="5"/>
      <c r="M208" s="144"/>
      <c r="T208" s="145"/>
      <c r="AT208" s="97" t="s">
        <v>147</v>
      </c>
      <c r="AU208" s="97" t="s">
        <v>84</v>
      </c>
    </row>
    <row r="209" spans="2:51" s="9" customFormat="1" ht="12">
      <c r="B209" s="220"/>
      <c r="C209" s="185"/>
      <c r="D209" s="221" t="s">
        <v>149</v>
      </c>
      <c r="E209" s="222" t="s">
        <v>3</v>
      </c>
      <c r="F209" s="223" t="s">
        <v>150</v>
      </c>
      <c r="G209" s="185"/>
      <c r="H209" s="222" t="s">
        <v>3</v>
      </c>
      <c r="J209" s="185"/>
      <c r="K209" s="185"/>
      <c r="L209" s="146"/>
      <c r="M209" s="148"/>
      <c r="T209" s="149"/>
      <c r="AT209" s="147" t="s">
        <v>149</v>
      </c>
      <c r="AU209" s="147" t="s">
        <v>84</v>
      </c>
      <c r="AV209" s="9" t="s">
        <v>82</v>
      </c>
      <c r="AW209" s="9" t="s">
        <v>35</v>
      </c>
      <c r="AX209" s="9" t="s">
        <v>75</v>
      </c>
      <c r="AY209" s="147" t="s">
        <v>139</v>
      </c>
    </row>
    <row r="210" spans="2:51" s="9" customFormat="1" ht="12">
      <c r="B210" s="220"/>
      <c r="C210" s="185"/>
      <c r="D210" s="221" t="s">
        <v>149</v>
      </c>
      <c r="E210" s="222" t="s">
        <v>3</v>
      </c>
      <c r="F210" s="223" t="s">
        <v>312</v>
      </c>
      <c r="G210" s="185"/>
      <c r="H210" s="222" t="s">
        <v>3</v>
      </c>
      <c r="J210" s="185"/>
      <c r="K210" s="185"/>
      <c r="L210" s="146"/>
      <c r="M210" s="148"/>
      <c r="T210" s="149"/>
      <c r="AT210" s="147" t="s">
        <v>149</v>
      </c>
      <c r="AU210" s="147" t="s">
        <v>84</v>
      </c>
      <c r="AV210" s="9" t="s">
        <v>82</v>
      </c>
      <c r="AW210" s="9" t="s">
        <v>35</v>
      </c>
      <c r="AX210" s="9" t="s">
        <v>75</v>
      </c>
      <c r="AY210" s="147" t="s">
        <v>139</v>
      </c>
    </row>
    <row r="211" spans="2:51" s="10" customFormat="1" ht="12">
      <c r="B211" s="224"/>
      <c r="C211" s="186"/>
      <c r="D211" s="221" t="s">
        <v>149</v>
      </c>
      <c r="E211" s="225" t="s">
        <v>3</v>
      </c>
      <c r="F211" s="226" t="s">
        <v>313</v>
      </c>
      <c r="G211" s="186"/>
      <c r="H211" s="227">
        <v>2200</v>
      </c>
      <c r="J211" s="186"/>
      <c r="K211" s="186"/>
      <c r="L211" s="150"/>
      <c r="M211" s="152"/>
      <c r="T211" s="153"/>
      <c r="AT211" s="151" t="s">
        <v>149</v>
      </c>
      <c r="AU211" s="151" t="s">
        <v>84</v>
      </c>
      <c r="AV211" s="10" t="s">
        <v>84</v>
      </c>
      <c r="AW211" s="10" t="s">
        <v>35</v>
      </c>
      <c r="AX211" s="10" t="s">
        <v>75</v>
      </c>
      <c r="AY211" s="151" t="s">
        <v>139</v>
      </c>
    </row>
    <row r="212" spans="2:51" s="10" customFormat="1" ht="12">
      <c r="B212" s="224"/>
      <c r="C212" s="186"/>
      <c r="D212" s="221" t="s">
        <v>149</v>
      </c>
      <c r="E212" s="225" t="s">
        <v>3</v>
      </c>
      <c r="F212" s="226" t="s">
        <v>314</v>
      </c>
      <c r="G212" s="186"/>
      <c r="H212" s="227">
        <v>117</v>
      </c>
      <c r="J212" s="186"/>
      <c r="K212" s="186"/>
      <c r="L212" s="150"/>
      <c r="M212" s="152"/>
      <c r="T212" s="153"/>
      <c r="AT212" s="151" t="s">
        <v>149</v>
      </c>
      <c r="AU212" s="151" t="s">
        <v>84</v>
      </c>
      <c r="AV212" s="10" t="s">
        <v>84</v>
      </c>
      <c r="AW212" s="10" t="s">
        <v>35</v>
      </c>
      <c r="AX212" s="10" t="s">
        <v>75</v>
      </c>
      <c r="AY212" s="151" t="s">
        <v>139</v>
      </c>
    </row>
    <row r="213" spans="2:51" s="12" customFormat="1" ht="12">
      <c r="B213" s="262"/>
      <c r="C213" s="256"/>
      <c r="D213" s="221" t="s">
        <v>149</v>
      </c>
      <c r="E213" s="263" t="s">
        <v>3</v>
      </c>
      <c r="F213" s="264" t="s">
        <v>236</v>
      </c>
      <c r="G213" s="256"/>
      <c r="H213" s="265">
        <v>2317</v>
      </c>
      <c r="J213" s="256"/>
      <c r="K213" s="256"/>
      <c r="L213" s="248"/>
      <c r="M213" s="250"/>
      <c r="T213" s="251"/>
      <c r="AT213" s="249" t="s">
        <v>149</v>
      </c>
      <c r="AU213" s="249" t="s">
        <v>84</v>
      </c>
      <c r="AV213" s="12" t="s">
        <v>91</v>
      </c>
      <c r="AW213" s="12" t="s">
        <v>35</v>
      </c>
      <c r="AX213" s="12" t="s">
        <v>75</v>
      </c>
      <c r="AY213" s="249" t="s">
        <v>139</v>
      </c>
    </row>
    <row r="214" spans="2:51" s="9" customFormat="1" ht="12">
      <c r="B214" s="220"/>
      <c r="C214" s="185"/>
      <c r="D214" s="221" t="s">
        <v>149</v>
      </c>
      <c r="E214" s="222" t="s">
        <v>3</v>
      </c>
      <c r="F214" s="223" t="s">
        <v>218</v>
      </c>
      <c r="G214" s="185"/>
      <c r="H214" s="222" t="s">
        <v>3</v>
      </c>
      <c r="J214" s="185"/>
      <c r="K214" s="185"/>
      <c r="L214" s="146"/>
      <c r="M214" s="148"/>
      <c r="T214" s="149"/>
      <c r="AT214" s="147" t="s">
        <v>149</v>
      </c>
      <c r="AU214" s="147" t="s">
        <v>84</v>
      </c>
      <c r="AV214" s="9" t="s">
        <v>82</v>
      </c>
      <c r="AW214" s="9" t="s">
        <v>35</v>
      </c>
      <c r="AX214" s="9" t="s">
        <v>75</v>
      </c>
      <c r="AY214" s="147" t="s">
        <v>139</v>
      </c>
    </row>
    <row r="215" spans="2:51" s="10" customFormat="1" ht="12">
      <c r="B215" s="224"/>
      <c r="C215" s="186"/>
      <c r="D215" s="221" t="s">
        <v>149</v>
      </c>
      <c r="E215" s="225" t="s">
        <v>3</v>
      </c>
      <c r="F215" s="226" t="s">
        <v>315</v>
      </c>
      <c r="G215" s="186"/>
      <c r="H215" s="227">
        <v>330</v>
      </c>
      <c r="J215" s="186"/>
      <c r="K215" s="186"/>
      <c r="L215" s="150"/>
      <c r="M215" s="152"/>
      <c r="T215" s="153"/>
      <c r="AT215" s="151" t="s">
        <v>149</v>
      </c>
      <c r="AU215" s="151" t="s">
        <v>84</v>
      </c>
      <c r="AV215" s="10" t="s">
        <v>84</v>
      </c>
      <c r="AW215" s="10" t="s">
        <v>35</v>
      </c>
      <c r="AX215" s="10" t="s">
        <v>75</v>
      </c>
      <c r="AY215" s="151" t="s">
        <v>139</v>
      </c>
    </row>
    <row r="216" spans="2:51" s="11" customFormat="1" ht="12">
      <c r="B216" s="258"/>
      <c r="C216" s="255"/>
      <c r="D216" s="221" t="s">
        <v>149</v>
      </c>
      <c r="E216" s="259" t="s">
        <v>3</v>
      </c>
      <c r="F216" s="260" t="s">
        <v>227</v>
      </c>
      <c r="G216" s="255"/>
      <c r="H216" s="261">
        <v>2647</v>
      </c>
      <c r="J216" s="255"/>
      <c r="K216" s="255"/>
      <c r="L216" s="244"/>
      <c r="M216" s="246"/>
      <c r="T216" s="247"/>
      <c r="AT216" s="245" t="s">
        <v>149</v>
      </c>
      <c r="AU216" s="245" t="s">
        <v>84</v>
      </c>
      <c r="AV216" s="11" t="s">
        <v>94</v>
      </c>
      <c r="AW216" s="11" t="s">
        <v>35</v>
      </c>
      <c r="AX216" s="11" t="s">
        <v>82</v>
      </c>
      <c r="AY216" s="245" t="s">
        <v>139</v>
      </c>
    </row>
    <row r="217" spans="2:65" s="8" customFormat="1" ht="16.5" customHeight="1">
      <c r="B217" s="187"/>
      <c r="C217" s="214" t="s">
        <v>316</v>
      </c>
      <c r="D217" s="214" t="s">
        <v>141</v>
      </c>
      <c r="E217" s="215" t="s">
        <v>317</v>
      </c>
      <c r="F217" s="184" t="s">
        <v>318</v>
      </c>
      <c r="G217" s="216" t="s">
        <v>144</v>
      </c>
      <c r="H217" s="217">
        <v>845705</v>
      </c>
      <c r="I217" s="6"/>
      <c r="J217" s="183">
        <f>ROUND(I217*H217,2)</f>
        <v>0</v>
      </c>
      <c r="K217" s="184" t="s">
        <v>145</v>
      </c>
      <c r="L217" s="5"/>
      <c r="M217" s="7" t="s">
        <v>3</v>
      </c>
      <c r="N217" s="139" t="s">
        <v>46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94</v>
      </c>
      <c r="AT217" s="142" t="s">
        <v>141</v>
      </c>
      <c r="AU217" s="142" t="s">
        <v>84</v>
      </c>
      <c r="AY217" s="97" t="s">
        <v>139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97" t="s">
        <v>82</v>
      </c>
      <c r="BK217" s="143">
        <f>ROUND(I217*H217,2)</f>
        <v>0</v>
      </c>
      <c r="BL217" s="97" t="s">
        <v>94</v>
      </c>
      <c r="BM217" s="142" t="s">
        <v>319</v>
      </c>
    </row>
    <row r="218" spans="2:47" s="8" customFormat="1" ht="12">
      <c r="B218" s="187"/>
      <c r="C218" s="158"/>
      <c r="D218" s="218" t="s">
        <v>147</v>
      </c>
      <c r="E218" s="158"/>
      <c r="F218" s="219" t="s">
        <v>320</v>
      </c>
      <c r="G218" s="158"/>
      <c r="H218" s="158"/>
      <c r="J218" s="158"/>
      <c r="K218" s="158"/>
      <c r="L218" s="5"/>
      <c r="M218" s="144"/>
      <c r="T218" s="145"/>
      <c r="AT218" s="97" t="s">
        <v>147</v>
      </c>
      <c r="AU218" s="97" t="s">
        <v>84</v>
      </c>
    </row>
    <row r="219" spans="2:51" s="9" customFormat="1" ht="12">
      <c r="B219" s="220"/>
      <c r="C219" s="185"/>
      <c r="D219" s="221" t="s">
        <v>149</v>
      </c>
      <c r="E219" s="222" t="s">
        <v>3</v>
      </c>
      <c r="F219" s="223" t="s">
        <v>312</v>
      </c>
      <c r="G219" s="185"/>
      <c r="H219" s="222" t="s">
        <v>3</v>
      </c>
      <c r="J219" s="185"/>
      <c r="K219" s="185"/>
      <c r="L219" s="146"/>
      <c r="M219" s="148"/>
      <c r="T219" s="149"/>
      <c r="AT219" s="147" t="s">
        <v>149</v>
      </c>
      <c r="AU219" s="147" t="s">
        <v>84</v>
      </c>
      <c r="AV219" s="9" t="s">
        <v>82</v>
      </c>
      <c r="AW219" s="9" t="s">
        <v>35</v>
      </c>
      <c r="AX219" s="9" t="s">
        <v>75</v>
      </c>
      <c r="AY219" s="147" t="s">
        <v>139</v>
      </c>
    </row>
    <row r="220" spans="2:51" s="10" customFormat="1" ht="12">
      <c r="B220" s="224"/>
      <c r="C220" s="186"/>
      <c r="D220" s="221" t="s">
        <v>149</v>
      </c>
      <c r="E220" s="225" t="s">
        <v>3</v>
      </c>
      <c r="F220" s="226" t="s">
        <v>321</v>
      </c>
      <c r="G220" s="186"/>
      <c r="H220" s="227">
        <v>845705</v>
      </c>
      <c r="J220" s="186"/>
      <c r="K220" s="186"/>
      <c r="L220" s="150"/>
      <c r="M220" s="152"/>
      <c r="T220" s="153"/>
      <c r="AT220" s="151" t="s">
        <v>149</v>
      </c>
      <c r="AU220" s="151" t="s">
        <v>84</v>
      </c>
      <c r="AV220" s="10" t="s">
        <v>84</v>
      </c>
      <c r="AW220" s="10" t="s">
        <v>35</v>
      </c>
      <c r="AX220" s="10" t="s">
        <v>82</v>
      </c>
      <c r="AY220" s="151" t="s">
        <v>139</v>
      </c>
    </row>
    <row r="221" spans="2:65" s="8" customFormat="1" ht="16.5" customHeight="1">
      <c r="B221" s="187"/>
      <c r="C221" s="214" t="s">
        <v>322</v>
      </c>
      <c r="D221" s="214" t="s">
        <v>141</v>
      </c>
      <c r="E221" s="215" t="s">
        <v>323</v>
      </c>
      <c r="F221" s="184" t="s">
        <v>324</v>
      </c>
      <c r="G221" s="216" t="s">
        <v>144</v>
      </c>
      <c r="H221" s="217">
        <v>2977</v>
      </c>
      <c r="I221" s="6"/>
      <c r="J221" s="183">
        <f>ROUND(I221*H221,2)</f>
        <v>0</v>
      </c>
      <c r="K221" s="184" t="s">
        <v>145</v>
      </c>
      <c r="L221" s="5"/>
      <c r="M221" s="7" t="s">
        <v>3</v>
      </c>
      <c r="N221" s="139" t="s">
        <v>46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94</v>
      </c>
      <c r="AT221" s="142" t="s">
        <v>141</v>
      </c>
      <c r="AU221" s="142" t="s">
        <v>84</v>
      </c>
      <c r="AY221" s="97" t="s">
        <v>139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97" t="s">
        <v>82</v>
      </c>
      <c r="BK221" s="143">
        <f>ROUND(I221*H221,2)</f>
        <v>0</v>
      </c>
      <c r="BL221" s="97" t="s">
        <v>94</v>
      </c>
      <c r="BM221" s="142" t="s">
        <v>325</v>
      </c>
    </row>
    <row r="222" spans="2:47" s="8" customFormat="1" ht="12">
      <c r="B222" s="187"/>
      <c r="C222" s="158"/>
      <c r="D222" s="218" t="s">
        <v>147</v>
      </c>
      <c r="E222" s="158"/>
      <c r="F222" s="219" t="s">
        <v>326</v>
      </c>
      <c r="G222" s="158"/>
      <c r="H222" s="158"/>
      <c r="J222" s="158"/>
      <c r="K222" s="158"/>
      <c r="L222" s="5"/>
      <c r="M222" s="144"/>
      <c r="T222" s="145"/>
      <c r="AT222" s="97" t="s">
        <v>147</v>
      </c>
      <c r="AU222" s="97" t="s">
        <v>84</v>
      </c>
    </row>
    <row r="223" spans="2:51" s="9" customFormat="1" ht="12">
      <c r="B223" s="220"/>
      <c r="C223" s="185"/>
      <c r="D223" s="221" t="s">
        <v>149</v>
      </c>
      <c r="E223" s="222" t="s">
        <v>3</v>
      </c>
      <c r="F223" s="223" t="s">
        <v>150</v>
      </c>
      <c r="G223" s="185"/>
      <c r="H223" s="222" t="s">
        <v>3</v>
      </c>
      <c r="J223" s="185"/>
      <c r="K223" s="185"/>
      <c r="L223" s="146"/>
      <c r="M223" s="148"/>
      <c r="T223" s="149"/>
      <c r="AT223" s="147" t="s">
        <v>149</v>
      </c>
      <c r="AU223" s="147" t="s">
        <v>84</v>
      </c>
      <c r="AV223" s="9" t="s">
        <v>82</v>
      </c>
      <c r="AW223" s="9" t="s">
        <v>35</v>
      </c>
      <c r="AX223" s="9" t="s">
        <v>75</v>
      </c>
      <c r="AY223" s="147" t="s">
        <v>139</v>
      </c>
    </row>
    <row r="224" spans="2:51" s="9" customFormat="1" ht="12">
      <c r="B224" s="220"/>
      <c r="C224" s="185"/>
      <c r="D224" s="221" t="s">
        <v>149</v>
      </c>
      <c r="E224" s="222" t="s">
        <v>3</v>
      </c>
      <c r="F224" s="223" t="s">
        <v>312</v>
      </c>
      <c r="G224" s="185"/>
      <c r="H224" s="222" t="s">
        <v>3</v>
      </c>
      <c r="J224" s="185"/>
      <c r="K224" s="185"/>
      <c r="L224" s="146"/>
      <c r="M224" s="148"/>
      <c r="T224" s="149"/>
      <c r="AT224" s="147" t="s">
        <v>149</v>
      </c>
      <c r="AU224" s="147" t="s">
        <v>84</v>
      </c>
      <c r="AV224" s="9" t="s">
        <v>82</v>
      </c>
      <c r="AW224" s="9" t="s">
        <v>35</v>
      </c>
      <c r="AX224" s="9" t="s">
        <v>75</v>
      </c>
      <c r="AY224" s="147" t="s">
        <v>139</v>
      </c>
    </row>
    <row r="225" spans="2:51" s="10" customFormat="1" ht="12">
      <c r="B225" s="224"/>
      <c r="C225" s="186"/>
      <c r="D225" s="221" t="s">
        <v>149</v>
      </c>
      <c r="E225" s="225" t="s">
        <v>3</v>
      </c>
      <c r="F225" s="226" t="s">
        <v>313</v>
      </c>
      <c r="G225" s="186"/>
      <c r="H225" s="227">
        <v>2200</v>
      </c>
      <c r="J225" s="186"/>
      <c r="K225" s="186"/>
      <c r="L225" s="150"/>
      <c r="M225" s="152"/>
      <c r="T225" s="153"/>
      <c r="AT225" s="151" t="s">
        <v>149</v>
      </c>
      <c r="AU225" s="151" t="s">
        <v>84</v>
      </c>
      <c r="AV225" s="10" t="s">
        <v>84</v>
      </c>
      <c r="AW225" s="10" t="s">
        <v>35</v>
      </c>
      <c r="AX225" s="10" t="s">
        <v>75</v>
      </c>
      <c r="AY225" s="151" t="s">
        <v>139</v>
      </c>
    </row>
    <row r="226" spans="2:51" s="10" customFormat="1" ht="12">
      <c r="B226" s="224"/>
      <c r="C226" s="186"/>
      <c r="D226" s="221" t="s">
        <v>149</v>
      </c>
      <c r="E226" s="225" t="s">
        <v>3</v>
      </c>
      <c r="F226" s="226" t="s">
        <v>314</v>
      </c>
      <c r="G226" s="186"/>
      <c r="H226" s="227">
        <v>117</v>
      </c>
      <c r="J226" s="186"/>
      <c r="K226" s="186"/>
      <c r="L226" s="150"/>
      <c r="M226" s="152"/>
      <c r="T226" s="153"/>
      <c r="AT226" s="151" t="s">
        <v>149</v>
      </c>
      <c r="AU226" s="151" t="s">
        <v>84</v>
      </c>
      <c r="AV226" s="10" t="s">
        <v>84</v>
      </c>
      <c r="AW226" s="10" t="s">
        <v>35</v>
      </c>
      <c r="AX226" s="10" t="s">
        <v>75</v>
      </c>
      <c r="AY226" s="151" t="s">
        <v>139</v>
      </c>
    </row>
    <row r="227" spans="2:51" s="12" customFormat="1" ht="12">
      <c r="B227" s="262"/>
      <c r="C227" s="256"/>
      <c r="D227" s="221" t="s">
        <v>149</v>
      </c>
      <c r="E227" s="263" t="s">
        <v>3</v>
      </c>
      <c r="F227" s="264" t="s">
        <v>236</v>
      </c>
      <c r="G227" s="256"/>
      <c r="H227" s="265">
        <v>2317</v>
      </c>
      <c r="J227" s="256"/>
      <c r="K227" s="256"/>
      <c r="L227" s="248"/>
      <c r="M227" s="250"/>
      <c r="T227" s="251"/>
      <c r="AT227" s="249" t="s">
        <v>149</v>
      </c>
      <c r="AU227" s="249" t="s">
        <v>84</v>
      </c>
      <c r="AV227" s="12" t="s">
        <v>91</v>
      </c>
      <c r="AW227" s="12" t="s">
        <v>35</v>
      </c>
      <c r="AX227" s="12" t="s">
        <v>75</v>
      </c>
      <c r="AY227" s="249" t="s">
        <v>139</v>
      </c>
    </row>
    <row r="228" spans="2:51" s="9" customFormat="1" ht="12">
      <c r="B228" s="220"/>
      <c r="C228" s="185"/>
      <c r="D228" s="221" t="s">
        <v>149</v>
      </c>
      <c r="E228" s="222" t="s">
        <v>3</v>
      </c>
      <c r="F228" s="223" t="s">
        <v>218</v>
      </c>
      <c r="G228" s="185"/>
      <c r="H228" s="222" t="s">
        <v>3</v>
      </c>
      <c r="J228" s="185"/>
      <c r="K228" s="185"/>
      <c r="L228" s="146"/>
      <c r="M228" s="148"/>
      <c r="T228" s="149"/>
      <c r="AT228" s="147" t="s">
        <v>149</v>
      </c>
      <c r="AU228" s="147" t="s">
        <v>84</v>
      </c>
      <c r="AV228" s="9" t="s">
        <v>82</v>
      </c>
      <c r="AW228" s="9" t="s">
        <v>35</v>
      </c>
      <c r="AX228" s="9" t="s">
        <v>75</v>
      </c>
      <c r="AY228" s="147" t="s">
        <v>139</v>
      </c>
    </row>
    <row r="229" spans="2:51" s="10" customFormat="1" ht="12">
      <c r="B229" s="224"/>
      <c r="C229" s="186"/>
      <c r="D229" s="221" t="s">
        <v>149</v>
      </c>
      <c r="E229" s="225" t="s">
        <v>3</v>
      </c>
      <c r="F229" s="226" t="s">
        <v>327</v>
      </c>
      <c r="G229" s="186"/>
      <c r="H229" s="227">
        <v>330</v>
      </c>
      <c r="J229" s="186"/>
      <c r="K229" s="186"/>
      <c r="L229" s="150"/>
      <c r="M229" s="152"/>
      <c r="T229" s="153"/>
      <c r="AT229" s="151" t="s">
        <v>149</v>
      </c>
      <c r="AU229" s="151" t="s">
        <v>84</v>
      </c>
      <c r="AV229" s="10" t="s">
        <v>84</v>
      </c>
      <c r="AW229" s="10" t="s">
        <v>35</v>
      </c>
      <c r="AX229" s="10" t="s">
        <v>75</v>
      </c>
      <c r="AY229" s="151" t="s">
        <v>139</v>
      </c>
    </row>
    <row r="230" spans="2:51" s="10" customFormat="1" ht="12">
      <c r="B230" s="224"/>
      <c r="C230" s="186"/>
      <c r="D230" s="221" t="s">
        <v>149</v>
      </c>
      <c r="E230" s="225" t="s">
        <v>3</v>
      </c>
      <c r="F230" s="226" t="s">
        <v>328</v>
      </c>
      <c r="G230" s="186"/>
      <c r="H230" s="227">
        <v>330</v>
      </c>
      <c r="J230" s="186"/>
      <c r="K230" s="186"/>
      <c r="L230" s="150"/>
      <c r="M230" s="152"/>
      <c r="T230" s="153"/>
      <c r="AT230" s="151" t="s">
        <v>149</v>
      </c>
      <c r="AU230" s="151" t="s">
        <v>84</v>
      </c>
      <c r="AV230" s="10" t="s">
        <v>84</v>
      </c>
      <c r="AW230" s="10" t="s">
        <v>35</v>
      </c>
      <c r="AX230" s="10" t="s">
        <v>75</v>
      </c>
      <c r="AY230" s="151" t="s">
        <v>139</v>
      </c>
    </row>
    <row r="231" spans="2:51" s="11" customFormat="1" ht="12">
      <c r="B231" s="258"/>
      <c r="C231" s="255"/>
      <c r="D231" s="221" t="s">
        <v>149</v>
      </c>
      <c r="E231" s="259" t="s">
        <v>3</v>
      </c>
      <c r="F231" s="260" t="s">
        <v>227</v>
      </c>
      <c r="G231" s="255"/>
      <c r="H231" s="261">
        <v>2977</v>
      </c>
      <c r="J231" s="255"/>
      <c r="K231" s="255"/>
      <c r="L231" s="244"/>
      <c r="M231" s="246"/>
      <c r="T231" s="247"/>
      <c r="AT231" s="245" t="s">
        <v>149</v>
      </c>
      <c r="AU231" s="245" t="s">
        <v>84</v>
      </c>
      <c r="AV231" s="11" t="s">
        <v>94</v>
      </c>
      <c r="AW231" s="11" t="s">
        <v>35</v>
      </c>
      <c r="AX231" s="11" t="s">
        <v>82</v>
      </c>
      <c r="AY231" s="245" t="s">
        <v>139</v>
      </c>
    </row>
    <row r="232" spans="2:65" s="8" customFormat="1" ht="16.5" customHeight="1">
      <c r="B232" s="187"/>
      <c r="C232" s="214" t="s">
        <v>329</v>
      </c>
      <c r="D232" s="214" t="s">
        <v>141</v>
      </c>
      <c r="E232" s="215" t="s">
        <v>330</v>
      </c>
      <c r="F232" s="184" t="s">
        <v>331</v>
      </c>
      <c r="G232" s="216" t="s">
        <v>175</v>
      </c>
      <c r="H232" s="217">
        <v>55</v>
      </c>
      <c r="I232" s="6"/>
      <c r="J232" s="183">
        <f>ROUND(I232*H232,2)</f>
        <v>0</v>
      </c>
      <c r="K232" s="184" t="s">
        <v>145</v>
      </c>
      <c r="L232" s="5"/>
      <c r="M232" s="7" t="s">
        <v>3</v>
      </c>
      <c r="N232" s="139" t="s">
        <v>46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94</v>
      </c>
      <c r="AT232" s="142" t="s">
        <v>141</v>
      </c>
      <c r="AU232" s="142" t="s">
        <v>84</v>
      </c>
      <c r="AY232" s="97" t="s">
        <v>139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97" t="s">
        <v>82</v>
      </c>
      <c r="BK232" s="143">
        <f>ROUND(I232*H232,2)</f>
        <v>0</v>
      </c>
      <c r="BL232" s="97" t="s">
        <v>94</v>
      </c>
      <c r="BM232" s="142" t="s">
        <v>332</v>
      </c>
    </row>
    <row r="233" spans="2:47" s="8" customFormat="1" ht="12">
      <c r="B233" s="187"/>
      <c r="C233" s="158"/>
      <c r="D233" s="218" t="s">
        <v>147</v>
      </c>
      <c r="E233" s="158"/>
      <c r="F233" s="219" t="s">
        <v>333</v>
      </c>
      <c r="G233" s="158"/>
      <c r="H233" s="158"/>
      <c r="J233" s="158"/>
      <c r="K233" s="158"/>
      <c r="L233" s="5"/>
      <c r="M233" s="144"/>
      <c r="T233" s="145"/>
      <c r="AT233" s="97" t="s">
        <v>147</v>
      </c>
      <c r="AU233" s="97" t="s">
        <v>84</v>
      </c>
    </row>
    <row r="234" spans="2:51" s="9" customFormat="1" ht="12">
      <c r="B234" s="220"/>
      <c r="C234" s="185"/>
      <c r="D234" s="221" t="s">
        <v>149</v>
      </c>
      <c r="E234" s="222" t="s">
        <v>3</v>
      </c>
      <c r="F234" s="223" t="s">
        <v>150</v>
      </c>
      <c r="G234" s="185"/>
      <c r="H234" s="222" t="s">
        <v>3</v>
      </c>
      <c r="J234" s="185"/>
      <c r="K234" s="185"/>
      <c r="L234" s="146"/>
      <c r="M234" s="148"/>
      <c r="T234" s="149"/>
      <c r="AT234" s="147" t="s">
        <v>149</v>
      </c>
      <c r="AU234" s="147" t="s">
        <v>84</v>
      </c>
      <c r="AV234" s="9" t="s">
        <v>82</v>
      </c>
      <c r="AW234" s="9" t="s">
        <v>35</v>
      </c>
      <c r="AX234" s="9" t="s">
        <v>75</v>
      </c>
      <c r="AY234" s="147" t="s">
        <v>139</v>
      </c>
    </row>
    <row r="235" spans="2:51" s="9" customFormat="1" ht="12">
      <c r="B235" s="220"/>
      <c r="C235" s="185"/>
      <c r="D235" s="221" t="s">
        <v>149</v>
      </c>
      <c r="E235" s="222" t="s">
        <v>3</v>
      </c>
      <c r="F235" s="223" t="s">
        <v>334</v>
      </c>
      <c r="G235" s="185"/>
      <c r="H235" s="222" t="s">
        <v>3</v>
      </c>
      <c r="J235" s="185"/>
      <c r="K235" s="185"/>
      <c r="L235" s="146"/>
      <c r="M235" s="148"/>
      <c r="T235" s="149"/>
      <c r="AT235" s="147" t="s">
        <v>149</v>
      </c>
      <c r="AU235" s="147" t="s">
        <v>84</v>
      </c>
      <c r="AV235" s="9" t="s">
        <v>82</v>
      </c>
      <c r="AW235" s="9" t="s">
        <v>35</v>
      </c>
      <c r="AX235" s="9" t="s">
        <v>75</v>
      </c>
      <c r="AY235" s="147" t="s">
        <v>139</v>
      </c>
    </row>
    <row r="236" spans="2:51" s="10" customFormat="1" ht="12">
      <c r="B236" s="224"/>
      <c r="C236" s="186"/>
      <c r="D236" s="221" t="s">
        <v>149</v>
      </c>
      <c r="E236" s="225" t="s">
        <v>3</v>
      </c>
      <c r="F236" s="226" t="s">
        <v>335</v>
      </c>
      <c r="G236" s="186"/>
      <c r="H236" s="227">
        <v>55</v>
      </c>
      <c r="J236" s="186"/>
      <c r="K236" s="186"/>
      <c r="L236" s="150"/>
      <c r="M236" s="152"/>
      <c r="T236" s="153"/>
      <c r="AT236" s="151" t="s">
        <v>149</v>
      </c>
      <c r="AU236" s="151" t="s">
        <v>84</v>
      </c>
      <c r="AV236" s="10" t="s">
        <v>84</v>
      </c>
      <c r="AW236" s="10" t="s">
        <v>35</v>
      </c>
      <c r="AX236" s="10" t="s">
        <v>82</v>
      </c>
      <c r="AY236" s="151" t="s">
        <v>139</v>
      </c>
    </row>
    <row r="237" spans="2:65" s="8" customFormat="1" ht="21.75" customHeight="1">
      <c r="B237" s="187"/>
      <c r="C237" s="214" t="s">
        <v>336</v>
      </c>
      <c r="D237" s="214" t="s">
        <v>141</v>
      </c>
      <c r="E237" s="215" t="s">
        <v>337</v>
      </c>
      <c r="F237" s="184" t="s">
        <v>338</v>
      </c>
      <c r="G237" s="216" t="s">
        <v>175</v>
      </c>
      <c r="H237" s="217">
        <v>20075</v>
      </c>
      <c r="I237" s="6"/>
      <c r="J237" s="183">
        <f>ROUND(I237*H237,2)</f>
        <v>0</v>
      </c>
      <c r="K237" s="184" t="s">
        <v>145</v>
      </c>
      <c r="L237" s="5"/>
      <c r="M237" s="7" t="s">
        <v>3</v>
      </c>
      <c r="N237" s="139" t="s">
        <v>46</v>
      </c>
      <c r="P237" s="140">
        <f>O237*H237</f>
        <v>0</v>
      </c>
      <c r="Q237" s="140">
        <v>0</v>
      </c>
      <c r="R237" s="140">
        <f>Q237*H237</f>
        <v>0</v>
      </c>
      <c r="S237" s="140">
        <v>0</v>
      </c>
      <c r="T237" s="141">
        <f>S237*H237</f>
        <v>0</v>
      </c>
      <c r="AR237" s="142" t="s">
        <v>94</v>
      </c>
      <c r="AT237" s="142" t="s">
        <v>141</v>
      </c>
      <c r="AU237" s="142" t="s">
        <v>84</v>
      </c>
      <c r="AY237" s="97" t="s">
        <v>139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97" t="s">
        <v>82</v>
      </c>
      <c r="BK237" s="143">
        <f>ROUND(I237*H237,2)</f>
        <v>0</v>
      </c>
      <c r="BL237" s="97" t="s">
        <v>94</v>
      </c>
      <c r="BM237" s="142" t="s">
        <v>339</v>
      </c>
    </row>
    <row r="238" spans="2:47" s="8" customFormat="1" ht="12">
      <c r="B238" s="187"/>
      <c r="C238" s="158"/>
      <c r="D238" s="218" t="s">
        <v>147</v>
      </c>
      <c r="E238" s="158"/>
      <c r="F238" s="219" t="s">
        <v>340</v>
      </c>
      <c r="G238" s="158"/>
      <c r="H238" s="158"/>
      <c r="J238" s="158"/>
      <c r="K238" s="158"/>
      <c r="L238" s="5"/>
      <c r="M238" s="144"/>
      <c r="T238" s="145"/>
      <c r="AT238" s="97" t="s">
        <v>147</v>
      </c>
      <c r="AU238" s="97" t="s">
        <v>84</v>
      </c>
    </row>
    <row r="239" spans="2:51" s="10" customFormat="1" ht="12">
      <c r="B239" s="224"/>
      <c r="C239" s="186"/>
      <c r="D239" s="221" t="s">
        <v>149</v>
      </c>
      <c r="E239" s="225" t="s">
        <v>3</v>
      </c>
      <c r="F239" s="226" t="s">
        <v>341</v>
      </c>
      <c r="G239" s="186"/>
      <c r="H239" s="227">
        <v>20075</v>
      </c>
      <c r="J239" s="186"/>
      <c r="K239" s="186"/>
      <c r="L239" s="150"/>
      <c r="M239" s="152"/>
      <c r="T239" s="153"/>
      <c r="AT239" s="151" t="s">
        <v>149</v>
      </c>
      <c r="AU239" s="151" t="s">
        <v>84</v>
      </c>
      <c r="AV239" s="10" t="s">
        <v>84</v>
      </c>
      <c r="AW239" s="10" t="s">
        <v>35</v>
      </c>
      <c r="AX239" s="10" t="s">
        <v>82</v>
      </c>
      <c r="AY239" s="151" t="s">
        <v>139</v>
      </c>
    </row>
    <row r="240" spans="2:65" s="8" customFormat="1" ht="16.5" customHeight="1">
      <c r="B240" s="187"/>
      <c r="C240" s="214" t="s">
        <v>342</v>
      </c>
      <c r="D240" s="214" t="s">
        <v>141</v>
      </c>
      <c r="E240" s="215" t="s">
        <v>343</v>
      </c>
      <c r="F240" s="184" t="s">
        <v>344</v>
      </c>
      <c r="G240" s="216" t="s">
        <v>175</v>
      </c>
      <c r="H240" s="217">
        <v>55</v>
      </c>
      <c r="I240" s="6"/>
      <c r="J240" s="183">
        <f>ROUND(I240*H240,2)</f>
        <v>0</v>
      </c>
      <c r="K240" s="184" t="s">
        <v>145</v>
      </c>
      <c r="L240" s="5"/>
      <c r="M240" s="7" t="s">
        <v>3</v>
      </c>
      <c r="N240" s="139" t="s">
        <v>46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94</v>
      </c>
      <c r="AT240" s="142" t="s">
        <v>141</v>
      </c>
      <c r="AU240" s="142" t="s">
        <v>84</v>
      </c>
      <c r="AY240" s="97" t="s">
        <v>139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97" t="s">
        <v>82</v>
      </c>
      <c r="BK240" s="143">
        <f>ROUND(I240*H240,2)</f>
        <v>0</v>
      </c>
      <c r="BL240" s="97" t="s">
        <v>94</v>
      </c>
      <c r="BM240" s="142" t="s">
        <v>345</v>
      </c>
    </row>
    <row r="241" spans="2:47" s="8" customFormat="1" ht="12">
      <c r="B241" s="187"/>
      <c r="C241" s="158"/>
      <c r="D241" s="218" t="s">
        <v>147</v>
      </c>
      <c r="E241" s="158"/>
      <c r="F241" s="219" t="s">
        <v>346</v>
      </c>
      <c r="G241" s="158"/>
      <c r="H241" s="158"/>
      <c r="J241" s="158"/>
      <c r="K241" s="158"/>
      <c r="L241" s="5"/>
      <c r="M241" s="144"/>
      <c r="T241" s="145"/>
      <c r="AT241" s="97" t="s">
        <v>147</v>
      </c>
      <c r="AU241" s="97" t="s">
        <v>84</v>
      </c>
    </row>
    <row r="242" spans="2:65" s="8" customFormat="1" ht="24.2" customHeight="1">
      <c r="B242" s="187"/>
      <c r="C242" s="214" t="s">
        <v>347</v>
      </c>
      <c r="D242" s="214" t="s">
        <v>141</v>
      </c>
      <c r="E242" s="215" t="s">
        <v>348</v>
      </c>
      <c r="F242" s="184" t="s">
        <v>349</v>
      </c>
      <c r="G242" s="216" t="s">
        <v>144</v>
      </c>
      <c r="H242" s="217">
        <v>30</v>
      </c>
      <c r="I242" s="6"/>
      <c r="J242" s="183">
        <f>ROUND(I242*H242,2)</f>
        <v>0</v>
      </c>
      <c r="K242" s="184" t="s">
        <v>145</v>
      </c>
      <c r="L242" s="5"/>
      <c r="M242" s="7" t="s">
        <v>3</v>
      </c>
      <c r="N242" s="139" t="s">
        <v>46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94</v>
      </c>
      <c r="AT242" s="142" t="s">
        <v>141</v>
      </c>
      <c r="AU242" s="142" t="s">
        <v>84</v>
      </c>
      <c r="AY242" s="97" t="s">
        <v>139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97" t="s">
        <v>82</v>
      </c>
      <c r="BK242" s="143">
        <f>ROUND(I242*H242,2)</f>
        <v>0</v>
      </c>
      <c r="BL242" s="97" t="s">
        <v>94</v>
      </c>
      <c r="BM242" s="142" t="s">
        <v>350</v>
      </c>
    </row>
    <row r="243" spans="2:47" s="8" customFormat="1" ht="12">
      <c r="B243" s="187"/>
      <c r="C243" s="158"/>
      <c r="D243" s="218" t="s">
        <v>147</v>
      </c>
      <c r="E243" s="158"/>
      <c r="F243" s="219" t="s">
        <v>351</v>
      </c>
      <c r="G243" s="158"/>
      <c r="H243" s="158"/>
      <c r="J243" s="158"/>
      <c r="K243" s="158"/>
      <c r="L243" s="5"/>
      <c r="M243" s="144"/>
      <c r="T243" s="145"/>
      <c r="AT243" s="97" t="s">
        <v>147</v>
      </c>
      <c r="AU243" s="97" t="s">
        <v>84</v>
      </c>
    </row>
    <row r="244" spans="2:51" s="9" customFormat="1" ht="12">
      <c r="B244" s="220"/>
      <c r="C244" s="185"/>
      <c r="D244" s="221" t="s">
        <v>149</v>
      </c>
      <c r="E244" s="222" t="s">
        <v>3</v>
      </c>
      <c r="F244" s="223" t="s">
        <v>150</v>
      </c>
      <c r="G244" s="185"/>
      <c r="H244" s="222" t="s">
        <v>3</v>
      </c>
      <c r="J244" s="185"/>
      <c r="K244" s="185"/>
      <c r="L244" s="146"/>
      <c r="M244" s="148"/>
      <c r="T244" s="149"/>
      <c r="AT244" s="147" t="s">
        <v>149</v>
      </c>
      <c r="AU244" s="147" t="s">
        <v>84</v>
      </c>
      <c r="AV244" s="9" t="s">
        <v>82</v>
      </c>
      <c r="AW244" s="9" t="s">
        <v>35</v>
      </c>
      <c r="AX244" s="9" t="s">
        <v>75</v>
      </c>
      <c r="AY244" s="147" t="s">
        <v>139</v>
      </c>
    </row>
    <row r="245" spans="2:51" s="9" customFormat="1" ht="12">
      <c r="B245" s="220"/>
      <c r="C245" s="185"/>
      <c r="D245" s="221" t="s">
        <v>149</v>
      </c>
      <c r="E245" s="222" t="s">
        <v>3</v>
      </c>
      <c r="F245" s="223" t="s">
        <v>277</v>
      </c>
      <c r="G245" s="185"/>
      <c r="H245" s="222" t="s">
        <v>3</v>
      </c>
      <c r="J245" s="185"/>
      <c r="K245" s="185"/>
      <c r="L245" s="146"/>
      <c r="M245" s="148"/>
      <c r="T245" s="149"/>
      <c r="AT245" s="147" t="s">
        <v>149</v>
      </c>
      <c r="AU245" s="147" t="s">
        <v>84</v>
      </c>
      <c r="AV245" s="9" t="s">
        <v>82</v>
      </c>
      <c r="AW245" s="9" t="s">
        <v>35</v>
      </c>
      <c r="AX245" s="9" t="s">
        <v>75</v>
      </c>
      <c r="AY245" s="147" t="s">
        <v>139</v>
      </c>
    </row>
    <row r="246" spans="2:51" s="10" customFormat="1" ht="12">
      <c r="B246" s="224"/>
      <c r="C246" s="186"/>
      <c r="D246" s="221" t="s">
        <v>149</v>
      </c>
      <c r="E246" s="225" t="s">
        <v>3</v>
      </c>
      <c r="F246" s="226" t="s">
        <v>352</v>
      </c>
      <c r="G246" s="186"/>
      <c r="H246" s="227">
        <v>30</v>
      </c>
      <c r="J246" s="186"/>
      <c r="K246" s="186"/>
      <c r="L246" s="150"/>
      <c r="M246" s="152"/>
      <c r="T246" s="153"/>
      <c r="AT246" s="151" t="s">
        <v>149</v>
      </c>
      <c r="AU246" s="151" t="s">
        <v>84</v>
      </c>
      <c r="AV246" s="10" t="s">
        <v>84</v>
      </c>
      <c r="AW246" s="10" t="s">
        <v>35</v>
      </c>
      <c r="AX246" s="10" t="s">
        <v>82</v>
      </c>
      <c r="AY246" s="151" t="s">
        <v>139</v>
      </c>
    </row>
    <row r="247" spans="2:65" s="8" customFormat="1" ht="24.2" customHeight="1">
      <c r="B247" s="187"/>
      <c r="C247" s="214" t="s">
        <v>353</v>
      </c>
      <c r="D247" s="214" t="s">
        <v>141</v>
      </c>
      <c r="E247" s="215" t="s">
        <v>354</v>
      </c>
      <c r="F247" s="184" t="s">
        <v>355</v>
      </c>
      <c r="G247" s="216" t="s">
        <v>144</v>
      </c>
      <c r="H247" s="217">
        <v>10950</v>
      </c>
      <c r="I247" s="6"/>
      <c r="J247" s="183">
        <f>ROUND(I247*H247,2)</f>
        <v>0</v>
      </c>
      <c r="K247" s="184" t="s">
        <v>145</v>
      </c>
      <c r="L247" s="5"/>
      <c r="M247" s="7" t="s">
        <v>3</v>
      </c>
      <c r="N247" s="139" t="s">
        <v>46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94</v>
      </c>
      <c r="AT247" s="142" t="s">
        <v>141</v>
      </c>
      <c r="AU247" s="142" t="s">
        <v>84</v>
      </c>
      <c r="AY247" s="97" t="s">
        <v>139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97" t="s">
        <v>82</v>
      </c>
      <c r="BK247" s="143">
        <f>ROUND(I247*H247,2)</f>
        <v>0</v>
      </c>
      <c r="BL247" s="97" t="s">
        <v>94</v>
      </c>
      <c r="BM247" s="142" t="s">
        <v>356</v>
      </c>
    </row>
    <row r="248" spans="2:47" s="8" customFormat="1" ht="12">
      <c r="B248" s="187"/>
      <c r="C248" s="158"/>
      <c r="D248" s="218" t="s">
        <v>147</v>
      </c>
      <c r="E248" s="158"/>
      <c r="F248" s="219" t="s">
        <v>357</v>
      </c>
      <c r="G248" s="158"/>
      <c r="H248" s="158"/>
      <c r="J248" s="158"/>
      <c r="K248" s="158"/>
      <c r="L248" s="5"/>
      <c r="M248" s="144"/>
      <c r="T248" s="145"/>
      <c r="AT248" s="97" t="s">
        <v>147</v>
      </c>
      <c r="AU248" s="97" t="s">
        <v>84</v>
      </c>
    </row>
    <row r="249" spans="2:51" s="10" customFormat="1" ht="12">
      <c r="B249" s="224"/>
      <c r="C249" s="186"/>
      <c r="D249" s="221" t="s">
        <v>149</v>
      </c>
      <c r="E249" s="225" t="s">
        <v>3</v>
      </c>
      <c r="F249" s="226" t="s">
        <v>358</v>
      </c>
      <c r="G249" s="186"/>
      <c r="H249" s="227">
        <v>10950</v>
      </c>
      <c r="J249" s="186"/>
      <c r="K249" s="186"/>
      <c r="L249" s="150"/>
      <c r="M249" s="152"/>
      <c r="T249" s="153"/>
      <c r="AT249" s="151" t="s">
        <v>149</v>
      </c>
      <c r="AU249" s="151" t="s">
        <v>84</v>
      </c>
      <c r="AV249" s="10" t="s">
        <v>84</v>
      </c>
      <c r="AW249" s="10" t="s">
        <v>35</v>
      </c>
      <c r="AX249" s="10" t="s">
        <v>82</v>
      </c>
      <c r="AY249" s="151" t="s">
        <v>139</v>
      </c>
    </row>
    <row r="250" spans="2:65" s="8" customFormat="1" ht="33" customHeight="1">
      <c r="B250" s="187"/>
      <c r="C250" s="214" t="s">
        <v>359</v>
      </c>
      <c r="D250" s="214" t="s">
        <v>141</v>
      </c>
      <c r="E250" s="215" t="s">
        <v>360</v>
      </c>
      <c r="F250" s="184" t="s">
        <v>361</v>
      </c>
      <c r="G250" s="216" t="s">
        <v>206</v>
      </c>
      <c r="H250" s="217">
        <v>1</v>
      </c>
      <c r="I250" s="6"/>
      <c r="J250" s="183">
        <f>ROUND(I250*H250,2)</f>
        <v>0</v>
      </c>
      <c r="K250" s="184" t="s">
        <v>145</v>
      </c>
      <c r="L250" s="5"/>
      <c r="M250" s="7" t="s">
        <v>3</v>
      </c>
      <c r="N250" s="139" t="s">
        <v>46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94</v>
      </c>
      <c r="AT250" s="142" t="s">
        <v>141</v>
      </c>
      <c r="AU250" s="142" t="s">
        <v>84</v>
      </c>
      <c r="AY250" s="97" t="s">
        <v>139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97" t="s">
        <v>82</v>
      </c>
      <c r="BK250" s="143">
        <f>ROUND(I250*H250,2)</f>
        <v>0</v>
      </c>
      <c r="BL250" s="97" t="s">
        <v>94</v>
      </c>
      <c r="BM250" s="142" t="s">
        <v>362</v>
      </c>
    </row>
    <row r="251" spans="2:47" s="8" customFormat="1" ht="12">
      <c r="B251" s="187"/>
      <c r="C251" s="158"/>
      <c r="D251" s="218" t="s">
        <v>147</v>
      </c>
      <c r="E251" s="158"/>
      <c r="F251" s="219" t="s">
        <v>363</v>
      </c>
      <c r="G251" s="158"/>
      <c r="H251" s="158"/>
      <c r="J251" s="158"/>
      <c r="K251" s="158"/>
      <c r="L251" s="5"/>
      <c r="M251" s="144"/>
      <c r="T251" s="145"/>
      <c r="AT251" s="97" t="s">
        <v>147</v>
      </c>
      <c r="AU251" s="97" t="s">
        <v>84</v>
      </c>
    </row>
    <row r="252" spans="2:65" s="8" customFormat="1" ht="24.2" customHeight="1">
      <c r="B252" s="187"/>
      <c r="C252" s="214" t="s">
        <v>364</v>
      </c>
      <c r="D252" s="214" t="s">
        <v>141</v>
      </c>
      <c r="E252" s="215" t="s">
        <v>365</v>
      </c>
      <c r="F252" s="184" t="s">
        <v>366</v>
      </c>
      <c r="G252" s="216" t="s">
        <v>144</v>
      </c>
      <c r="H252" s="217">
        <v>30</v>
      </c>
      <c r="I252" s="6"/>
      <c r="J252" s="183">
        <f>ROUND(I252*H252,2)</f>
        <v>0</v>
      </c>
      <c r="K252" s="184" t="s">
        <v>145</v>
      </c>
      <c r="L252" s="5"/>
      <c r="M252" s="7" t="s">
        <v>3</v>
      </c>
      <c r="N252" s="139" t="s">
        <v>46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94</v>
      </c>
      <c r="AT252" s="142" t="s">
        <v>141</v>
      </c>
      <c r="AU252" s="142" t="s">
        <v>84</v>
      </c>
      <c r="AY252" s="97" t="s">
        <v>139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97" t="s">
        <v>82</v>
      </c>
      <c r="BK252" s="143">
        <f>ROUND(I252*H252,2)</f>
        <v>0</v>
      </c>
      <c r="BL252" s="97" t="s">
        <v>94</v>
      </c>
      <c r="BM252" s="142" t="s">
        <v>367</v>
      </c>
    </row>
    <row r="253" spans="2:47" s="8" customFormat="1" ht="12">
      <c r="B253" s="187"/>
      <c r="C253" s="158"/>
      <c r="D253" s="218" t="s">
        <v>147</v>
      </c>
      <c r="E253" s="158"/>
      <c r="F253" s="219" t="s">
        <v>368</v>
      </c>
      <c r="G253" s="158"/>
      <c r="H253" s="158"/>
      <c r="J253" s="158"/>
      <c r="K253" s="158"/>
      <c r="L253" s="5"/>
      <c r="M253" s="144"/>
      <c r="T253" s="145"/>
      <c r="AT253" s="97" t="s">
        <v>147</v>
      </c>
      <c r="AU253" s="97" t="s">
        <v>84</v>
      </c>
    </row>
    <row r="254" spans="2:65" s="8" customFormat="1" ht="21.75" customHeight="1">
      <c r="B254" s="187"/>
      <c r="C254" s="214" t="s">
        <v>369</v>
      </c>
      <c r="D254" s="214" t="s">
        <v>141</v>
      </c>
      <c r="E254" s="215" t="s">
        <v>370</v>
      </c>
      <c r="F254" s="184" t="s">
        <v>371</v>
      </c>
      <c r="G254" s="216" t="s">
        <v>144</v>
      </c>
      <c r="H254" s="217">
        <v>448.175</v>
      </c>
      <c r="I254" s="6"/>
      <c r="J254" s="183">
        <f>ROUND(I254*H254,2)</f>
        <v>0</v>
      </c>
      <c r="K254" s="184" t="s">
        <v>145</v>
      </c>
      <c r="L254" s="5"/>
      <c r="M254" s="7" t="s">
        <v>3</v>
      </c>
      <c r="N254" s="139" t="s">
        <v>46</v>
      </c>
      <c r="P254" s="140">
        <f>O254*H254</f>
        <v>0</v>
      </c>
      <c r="Q254" s="140">
        <v>0</v>
      </c>
      <c r="R254" s="140">
        <f>Q254*H254</f>
        <v>0</v>
      </c>
      <c r="S254" s="140">
        <v>0</v>
      </c>
      <c r="T254" s="141">
        <f>S254*H254</f>
        <v>0</v>
      </c>
      <c r="AR254" s="142" t="s">
        <v>94</v>
      </c>
      <c r="AT254" s="142" t="s">
        <v>141</v>
      </c>
      <c r="AU254" s="142" t="s">
        <v>84</v>
      </c>
      <c r="AY254" s="97" t="s">
        <v>139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97" t="s">
        <v>82</v>
      </c>
      <c r="BK254" s="143">
        <f>ROUND(I254*H254,2)</f>
        <v>0</v>
      </c>
      <c r="BL254" s="97" t="s">
        <v>94</v>
      </c>
      <c r="BM254" s="142" t="s">
        <v>372</v>
      </c>
    </row>
    <row r="255" spans="2:47" s="8" customFormat="1" ht="12">
      <c r="B255" s="187"/>
      <c r="C255" s="158"/>
      <c r="D255" s="218" t="s">
        <v>147</v>
      </c>
      <c r="E255" s="158"/>
      <c r="F255" s="219" t="s">
        <v>373</v>
      </c>
      <c r="G255" s="158"/>
      <c r="H255" s="158"/>
      <c r="J255" s="158"/>
      <c r="K255" s="158"/>
      <c r="L255" s="5"/>
      <c r="M255" s="144"/>
      <c r="T255" s="145"/>
      <c r="AT255" s="97" t="s">
        <v>147</v>
      </c>
      <c r="AU255" s="97" t="s">
        <v>84</v>
      </c>
    </row>
    <row r="256" spans="2:51" s="9" customFormat="1" ht="12">
      <c r="B256" s="220"/>
      <c r="C256" s="185"/>
      <c r="D256" s="221" t="s">
        <v>149</v>
      </c>
      <c r="E256" s="222" t="s">
        <v>3</v>
      </c>
      <c r="F256" s="223" t="s">
        <v>150</v>
      </c>
      <c r="G256" s="185"/>
      <c r="H256" s="222" t="s">
        <v>3</v>
      </c>
      <c r="J256" s="185"/>
      <c r="K256" s="185"/>
      <c r="L256" s="146"/>
      <c r="M256" s="148"/>
      <c r="T256" s="149"/>
      <c r="AT256" s="147" t="s">
        <v>149</v>
      </c>
      <c r="AU256" s="147" t="s">
        <v>84</v>
      </c>
      <c r="AV256" s="9" t="s">
        <v>82</v>
      </c>
      <c r="AW256" s="9" t="s">
        <v>35</v>
      </c>
      <c r="AX256" s="9" t="s">
        <v>75</v>
      </c>
      <c r="AY256" s="147" t="s">
        <v>139</v>
      </c>
    </row>
    <row r="257" spans="2:51" s="9" customFormat="1" ht="12">
      <c r="B257" s="220"/>
      <c r="C257" s="185"/>
      <c r="D257" s="221" t="s">
        <v>149</v>
      </c>
      <c r="E257" s="222" t="s">
        <v>3</v>
      </c>
      <c r="F257" s="223" t="s">
        <v>374</v>
      </c>
      <c r="G257" s="185"/>
      <c r="H257" s="222" t="s">
        <v>3</v>
      </c>
      <c r="J257" s="185"/>
      <c r="K257" s="185"/>
      <c r="L257" s="146"/>
      <c r="M257" s="148"/>
      <c r="T257" s="149"/>
      <c r="AT257" s="147" t="s">
        <v>149</v>
      </c>
      <c r="AU257" s="147" t="s">
        <v>84</v>
      </c>
      <c r="AV257" s="9" t="s">
        <v>82</v>
      </c>
      <c r="AW257" s="9" t="s">
        <v>35</v>
      </c>
      <c r="AX257" s="9" t="s">
        <v>75</v>
      </c>
      <c r="AY257" s="147" t="s">
        <v>139</v>
      </c>
    </row>
    <row r="258" spans="2:51" s="10" customFormat="1" ht="12">
      <c r="B258" s="224"/>
      <c r="C258" s="186"/>
      <c r="D258" s="221" t="s">
        <v>149</v>
      </c>
      <c r="E258" s="225" t="s">
        <v>3</v>
      </c>
      <c r="F258" s="226" t="s">
        <v>375</v>
      </c>
      <c r="G258" s="186"/>
      <c r="H258" s="227">
        <v>448.175</v>
      </c>
      <c r="J258" s="186"/>
      <c r="K258" s="186"/>
      <c r="L258" s="150"/>
      <c r="M258" s="152"/>
      <c r="T258" s="153"/>
      <c r="AT258" s="151" t="s">
        <v>149</v>
      </c>
      <c r="AU258" s="151" t="s">
        <v>84</v>
      </c>
      <c r="AV258" s="10" t="s">
        <v>84</v>
      </c>
      <c r="AW258" s="10" t="s">
        <v>35</v>
      </c>
      <c r="AX258" s="10" t="s">
        <v>82</v>
      </c>
      <c r="AY258" s="151" t="s">
        <v>139</v>
      </c>
    </row>
    <row r="259" spans="2:65" s="8" customFormat="1" ht="24.2" customHeight="1">
      <c r="B259" s="187"/>
      <c r="C259" s="214" t="s">
        <v>376</v>
      </c>
      <c r="D259" s="214" t="s">
        <v>141</v>
      </c>
      <c r="E259" s="215" t="s">
        <v>377</v>
      </c>
      <c r="F259" s="184" t="s">
        <v>378</v>
      </c>
      <c r="G259" s="216" t="s">
        <v>144</v>
      </c>
      <c r="H259" s="217">
        <v>163583.875</v>
      </c>
      <c r="I259" s="6"/>
      <c r="J259" s="183">
        <f>ROUND(I259*H259,2)</f>
        <v>0</v>
      </c>
      <c r="K259" s="184" t="s">
        <v>145</v>
      </c>
      <c r="L259" s="5"/>
      <c r="M259" s="7" t="s">
        <v>3</v>
      </c>
      <c r="N259" s="139" t="s">
        <v>46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94</v>
      </c>
      <c r="AT259" s="142" t="s">
        <v>141</v>
      </c>
      <c r="AU259" s="142" t="s">
        <v>84</v>
      </c>
      <c r="AY259" s="97" t="s">
        <v>139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97" t="s">
        <v>82</v>
      </c>
      <c r="BK259" s="143">
        <f>ROUND(I259*H259,2)</f>
        <v>0</v>
      </c>
      <c r="BL259" s="97" t="s">
        <v>94</v>
      </c>
      <c r="BM259" s="142" t="s">
        <v>379</v>
      </c>
    </row>
    <row r="260" spans="2:47" s="8" customFormat="1" ht="12">
      <c r="B260" s="187"/>
      <c r="C260" s="158"/>
      <c r="D260" s="218" t="s">
        <v>147</v>
      </c>
      <c r="E260" s="158"/>
      <c r="F260" s="219" t="s">
        <v>380</v>
      </c>
      <c r="G260" s="158"/>
      <c r="H260" s="158"/>
      <c r="J260" s="158"/>
      <c r="K260" s="158"/>
      <c r="L260" s="5"/>
      <c r="M260" s="144"/>
      <c r="T260" s="145"/>
      <c r="AT260" s="97" t="s">
        <v>147</v>
      </c>
      <c r="AU260" s="97" t="s">
        <v>84</v>
      </c>
    </row>
    <row r="261" spans="2:51" s="10" customFormat="1" ht="12">
      <c r="B261" s="224"/>
      <c r="C261" s="186"/>
      <c r="D261" s="221" t="s">
        <v>149</v>
      </c>
      <c r="E261" s="225" t="s">
        <v>3</v>
      </c>
      <c r="F261" s="226" t="s">
        <v>381</v>
      </c>
      <c r="G261" s="186"/>
      <c r="H261" s="227">
        <v>163583.875</v>
      </c>
      <c r="J261" s="186"/>
      <c r="K261" s="186"/>
      <c r="L261" s="150"/>
      <c r="M261" s="152"/>
      <c r="T261" s="153"/>
      <c r="AT261" s="151" t="s">
        <v>149</v>
      </c>
      <c r="AU261" s="151" t="s">
        <v>84</v>
      </c>
      <c r="AV261" s="10" t="s">
        <v>84</v>
      </c>
      <c r="AW261" s="10" t="s">
        <v>35</v>
      </c>
      <c r="AX261" s="10" t="s">
        <v>82</v>
      </c>
      <c r="AY261" s="151" t="s">
        <v>139</v>
      </c>
    </row>
    <row r="262" spans="2:65" s="8" customFormat="1" ht="21.75" customHeight="1">
      <c r="B262" s="187"/>
      <c r="C262" s="214" t="s">
        <v>382</v>
      </c>
      <c r="D262" s="214" t="s">
        <v>141</v>
      </c>
      <c r="E262" s="215" t="s">
        <v>383</v>
      </c>
      <c r="F262" s="184" t="s">
        <v>384</v>
      </c>
      <c r="G262" s="216" t="s">
        <v>144</v>
      </c>
      <c r="H262" s="217">
        <v>448.175</v>
      </c>
      <c r="I262" s="6"/>
      <c r="J262" s="183">
        <f>ROUND(I262*H262,2)</f>
        <v>0</v>
      </c>
      <c r="K262" s="184" t="s">
        <v>145</v>
      </c>
      <c r="L262" s="5"/>
      <c r="M262" s="7" t="s">
        <v>3</v>
      </c>
      <c r="N262" s="139" t="s">
        <v>46</v>
      </c>
      <c r="P262" s="140">
        <f>O262*H262</f>
        <v>0</v>
      </c>
      <c r="Q262" s="140">
        <v>0</v>
      </c>
      <c r="R262" s="140">
        <f>Q262*H262</f>
        <v>0</v>
      </c>
      <c r="S262" s="140">
        <v>0</v>
      </c>
      <c r="T262" s="141">
        <f>S262*H262</f>
        <v>0</v>
      </c>
      <c r="AR262" s="142" t="s">
        <v>94</v>
      </c>
      <c r="AT262" s="142" t="s">
        <v>141</v>
      </c>
      <c r="AU262" s="142" t="s">
        <v>84</v>
      </c>
      <c r="AY262" s="97" t="s">
        <v>139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97" t="s">
        <v>82</v>
      </c>
      <c r="BK262" s="143">
        <f>ROUND(I262*H262,2)</f>
        <v>0</v>
      </c>
      <c r="BL262" s="97" t="s">
        <v>94</v>
      </c>
      <c r="BM262" s="142" t="s">
        <v>385</v>
      </c>
    </row>
    <row r="263" spans="2:47" s="8" customFormat="1" ht="12">
      <c r="B263" s="187"/>
      <c r="C263" s="158"/>
      <c r="D263" s="218" t="s">
        <v>147</v>
      </c>
      <c r="E263" s="158"/>
      <c r="F263" s="219" t="s">
        <v>386</v>
      </c>
      <c r="G263" s="158"/>
      <c r="H263" s="158"/>
      <c r="J263" s="158"/>
      <c r="K263" s="158"/>
      <c r="L263" s="5"/>
      <c r="M263" s="144"/>
      <c r="T263" s="145"/>
      <c r="AT263" s="97" t="s">
        <v>147</v>
      </c>
      <c r="AU263" s="97" t="s">
        <v>84</v>
      </c>
    </row>
    <row r="264" spans="2:65" s="8" customFormat="1" ht="24.2" customHeight="1">
      <c r="B264" s="187"/>
      <c r="C264" s="214" t="s">
        <v>387</v>
      </c>
      <c r="D264" s="214" t="s">
        <v>141</v>
      </c>
      <c r="E264" s="215" t="s">
        <v>388</v>
      </c>
      <c r="F264" s="184" t="s">
        <v>389</v>
      </c>
      <c r="G264" s="216" t="s">
        <v>144</v>
      </c>
      <c r="H264" s="217">
        <v>20</v>
      </c>
      <c r="I264" s="6"/>
      <c r="J264" s="183">
        <f>ROUND(I264*H264,2)</f>
        <v>0</v>
      </c>
      <c r="K264" s="184" t="s">
        <v>145</v>
      </c>
      <c r="L264" s="5"/>
      <c r="M264" s="7" t="s">
        <v>3</v>
      </c>
      <c r="N264" s="139" t="s">
        <v>46</v>
      </c>
      <c r="P264" s="140">
        <f>O264*H264</f>
        <v>0</v>
      </c>
      <c r="Q264" s="140">
        <v>0</v>
      </c>
      <c r="R264" s="140">
        <f>Q264*H264</f>
        <v>0</v>
      </c>
      <c r="S264" s="140">
        <v>0</v>
      </c>
      <c r="T264" s="141">
        <f>S264*H264</f>
        <v>0</v>
      </c>
      <c r="AR264" s="142" t="s">
        <v>94</v>
      </c>
      <c r="AT264" s="142" t="s">
        <v>141</v>
      </c>
      <c r="AU264" s="142" t="s">
        <v>84</v>
      </c>
      <c r="AY264" s="97" t="s">
        <v>139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97" t="s">
        <v>82</v>
      </c>
      <c r="BK264" s="143">
        <f>ROUND(I264*H264,2)</f>
        <v>0</v>
      </c>
      <c r="BL264" s="97" t="s">
        <v>94</v>
      </c>
      <c r="BM264" s="142" t="s">
        <v>390</v>
      </c>
    </row>
    <row r="265" spans="2:47" s="8" customFormat="1" ht="12">
      <c r="B265" s="187"/>
      <c r="C265" s="158"/>
      <c r="D265" s="218" t="s">
        <v>147</v>
      </c>
      <c r="E265" s="158"/>
      <c r="F265" s="219" t="s">
        <v>391</v>
      </c>
      <c r="G265" s="158"/>
      <c r="H265" s="158"/>
      <c r="J265" s="158"/>
      <c r="K265" s="158"/>
      <c r="L265" s="5"/>
      <c r="M265" s="144"/>
      <c r="T265" s="145"/>
      <c r="AT265" s="97" t="s">
        <v>147</v>
      </c>
      <c r="AU265" s="97" t="s">
        <v>84</v>
      </c>
    </row>
    <row r="266" spans="2:51" s="9" customFormat="1" ht="12">
      <c r="B266" s="220"/>
      <c r="C266" s="185"/>
      <c r="D266" s="221" t="s">
        <v>149</v>
      </c>
      <c r="E266" s="222" t="s">
        <v>3</v>
      </c>
      <c r="F266" s="223" t="s">
        <v>150</v>
      </c>
      <c r="G266" s="185"/>
      <c r="H266" s="222" t="s">
        <v>3</v>
      </c>
      <c r="J266" s="185"/>
      <c r="K266" s="185"/>
      <c r="L266" s="146"/>
      <c r="M266" s="148"/>
      <c r="T266" s="149"/>
      <c r="AT266" s="147" t="s">
        <v>149</v>
      </c>
      <c r="AU266" s="147" t="s">
        <v>84</v>
      </c>
      <c r="AV266" s="9" t="s">
        <v>82</v>
      </c>
      <c r="AW266" s="9" t="s">
        <v>35</v>
      </c>
      <c r="AX266" s="9" t="s">
        <v>75</v>
      </c>
      <c r="AY266" s="147" t="s">
        <v>139</v>
      </c>
    </row>
    <row r="267" spans="2:51" s="9" customFormat="1" ht="12">
      <c r="B267" s="220"/>
      <c r="C267" s="185"/>
      <c r="D267" s="221" t="s">
        <v>149</v>
      </c>
      <c r="E267" s="222" t="s">
        <v>3</v>
      </c>
      <c r="F267" s="223" t="s">
        <v>392</v>
      </c>
      <c r="G267" s="185"/>
      <c r="H267" s="222" t="s">
        <v>3</v>
      </c>
      <c r="J267" s="185"/>
      <c r="K267" s="185"/>
      <c r="L267" s="146"/>
      <c r="M267" s="148"/>
      <c r="T267" s="149"/>
      <c r="AT267" s="147" t="s">
        <v>149</v>
      </c>
      <c r="AU267" s="147" t="s">
        <v>84</v>
      </c>
      <c r="AV267" s="9" t="s">
        <v>82</v>
      </c>
      <c r="AW267" s="9" t="s">
        <v>35</v>
      </c>
      <c r="AX267" s="9" t="s">
        <v>75</v>
      </c>
      <c r="AY267" s="147" t="s">
        <v>139</v>
      </c>
    </row>
    <row r="268" spans="2:51" s="10" customFormat="1" ht="12">
      <c r="B268" s="224"/>
      <c r="C268" s="186"/>
      <c r="D268" s="221" t="s">
        <v>149</v>
      </c>
      <c r="E268" s="225" t="s">
        <v>3</v>
      </c>
      <c r="F268" s="226" t="s">
        <v>393</v>
      </c>
      <c r="G268" s="186"/>
      <c r="H268" s="227">
        <v>20</v>
      </c>
      <c r="J268" s="186"/>
      <c r="K268" s="186"/>
      <c r="L268" s="150"/>
      <c r="M268" s="152"/>
      <c r="T268" s="153"/>
      <c r="AT268" s="151" t="s">
        <v>149</v>
      </c>
      <c r="AU268" s="151" t="s">
        <v>84</v>
      </c>
      <c r="AV268" s="10" t="s">
        <v>84</v>
      </c>
      <c r="AW268" s="10" t="s">
        <v>35</v>
      </c>
      <c r="AX268" s="10" t="s">
        <v>82</v>
      </c>
      <c r="AY268" s="151" t="s">
        <v>139</v>
      </c>
    </row>
    <row r="269" spans="2:65" s="8" customFormat="1" ht="24.2" customHeight="1">
      <c r="B269" s="187"/>
      <c r="C269" s="214" t="s">
        <v>394</v>
      </c>
      <c r="D269" s="214" t="s">
        <v>141</v>
      </c>
      <c r="E269" s="215" t="s">
        <v>395</v>
      </c>
      <c r="F269" s="184" t="s">
        <v>396</v>
      </c>
      <c r="G269" s="216" t="s">
        <v>144</v>
      </c>
      <c r="H269" s="217">
        <v>7300</v>
      </c>
      <c r="I269" s="6"/>
      <c r="J269" s="183">
        <f>ROUND(I269*H269,2)</f>
        <v>0</v>
      </c>
      <c r="K269" s="184" t="s">
        <v>145</v>
      </c>
      <c r="L269" s="5"/>
      <c r="M269" s="7" t="s">
        <v>3</v>
      </c>
      <c r="N269" s="139" t="s">
        <v>46</v>
      </c>
      <c r="P269" s="140">
        <f>O269*H269</f>
        <v>0</v>
      </c>
      <c r="Q269" s="140">
        <v>0</v>
      </c>
      <c r="R269" s="140">
        <f>Q269*H269</f>
        <v>0</v>
      </c>
      <c r="S269" s="140">
        <v>0</v>
      </c>
      <c r="T269" s="141">
        <f>S269*H269</f>
        <v>0</v>
      </c>
      <c r="AR269" s="142" t="s">
        <v>94</v>
      </c>
      <c r="AT269" s="142" t="s">
        <v>141</v>
      </c>
      <c r="AU269" s="142" t="s">
        <v>84</v>
      </c>
      <c r="AY269" s="97" t="s">
        <v>139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97" t="s">
        <v>82</v>
      </c>
      <c r="BK269" s="143">
        <f>ROUND(I269*H269,2)</f>
        <v>0</v>
      </c>
      <c r="BL269" s="97" t="s">
        <v>94</v>
      </c>
      <c r="BM269" s="142" t="s">
        <v>397</v>
      </c>
    </row>
    <row r="270" spans="2:47" s="8" customFormat="1" ht="12">
      <c r="B270" s="187"/>
      <c r="C270" s="158"/>
      <c r="D270" s="218" t="s">
        <v>147</v>
      </c>
      <c r="E270" s="158"/>
      <c r="F270" s="219" t="s">
        <v>398</v>
      </c>
      <c r="G270" s="158"/>
      <c r="H270" s="158"/>
      <c r="J270" s="158"/>
      <c r="K270" s="158"/>
      <c r="L270" s="5"/>
      <c r="M270" s="144"/>
      <c r="T270" s="145"/>
      <c r="AT270" s="97" t="s">
        <v>147</v>
      </c>
      <c r="AU270" s="97" t="s">
        <v>84</v>
      </c>
    </row>
    <row r="271" spans="2:51" s="10" customFormat="1" ht="12">
      <c r="B271" s="224"/>
      <c r="C271" s="186"/>
      <c r="D271" s="221" t="s">
        <v>149</v>
      </c>
      <c r="E271" s="225" t="s">
        <v>3</v>
      </c>
      <c r="F271" s="226" t="s">
        <v>399</v>
      </c>
      <c r="G271" s="186"/>
      <c r="H271" s="227">
        <v>7300</v>
      </c>
      <c r="J271" s="186"/>
      <c r="K271" s="186"/>
      <c r="L271" s="150"/>
      <c r="M271" s="152"/>
      <c r="T271" s="153"/>
      <c r="AT271" s="151" t="s">
        <v>149</v>
      </c>
      <c r="AU271" s="151" t="s">
        <v>84</v>
      </c>
      <c r="AV271" s="10" t="s">
        <v>84</v>
      </c>
      <c r="AW271" s="10" t="s">
        <v>35</v>
      </c>
      <c r="AX271" s="10" t="s">
        <v>82</v>
      </c>
      <c r="AY271" s="151" t="s">
        <v>139</v>
      </c>
    </row>
    <row r="272" spans="2:65" s="8" customFormat="1" ht="24.2" customHeight="1">
      <c r="B272" s="187"/>
      <c r="C272" s="214" t="s">
        <v>400</v>
      </c>
      <c r="D272" s="214" t="s">
        <v>141</v>
      </c>
      <c r="E272" s="215" t="s">
        <v>401</v>
      </c>
      <c r="F272" s="184" t="s">
        <v>402</v>
      </c>
      <c r="G272" s="216" t="s">
        <v>144</v>
      </c>
      <c r="H272" s="217">
        <v>20</v>
      </c>
      <c r="I272" s="6"/>
      <c r="J272" s="183">
        <f>ROUND(I272*H272,2)</f>
        <v>0</v>
      </c>
      <c r="K272" s="184" t="s">
        <v>145</v>
      </c>
      <c r="L272" s="5"/>
      <c r="M272" s="7" t="s">
        <v>3</v>
      </c>
      <c r="N272" s="139" t="s">
        <v>46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94</v>
      </c>
      <c r="AT272" s="142" t="s">
        <v>141</v>
      </c>
      <c r="AU272" s="142" t="s">
        <v>84</v>
      </c>
      <c r="AY272" s="97" t="s">
        <v>139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97" t="s">
        <v>82</v>
      </c>
      <c r="BK272" s="143">
        <f>ROUND(I272*H272,2)</f>
        <v>0</v>
      </c>
      <c r="BL272" s="97" t="s">
        <v>94</v>
      </c>
      <c r="BM272" s="142" t="s">
        <v>403</v>
      </c>
    </row>
    <row r="273" spans="2:47" s="8" customFormat="1" ht="12">
      <c r="B273" s="187"/>
      <c r="C273" s="158"/>
      <c r="D273" s="218" t="s">
        <v>147</v>
      </c>
      <c r="E273" s="158"/>
      <c r="F273" s="219" t="s">
        <v>404</v>
      </c>
      <c r="G273" s="158"/>
      <c r="H273" s="158"/>
      <c r="J273" s="158"/>
      <c r="K273" s="158"/>
      <c r="L273" s="5"/>
      <c r="M273" s="144"/>
      <c r="T273" s="145"/>
      <c r="AT273" s="97" t="s">
        <v>147</v>
      </c>
      <c r="AU273" s="97" t="s">
        <v>84</v>
      </c>
    </row>
    <row r="274" spans="2:65" s="8" customFormat="1" ht="16.5" customHeight="1">
      <c r="B274" s="187"/>
      <c r="C274" s="214" t="s">
        <v>405</v>
      </c>
      <c r="D274" s="214" t="s">
        <v>141</v>
      </c>
      <c r="E274" s="215" t="s">
        <v>406</v>
      </c>
      <c r="F274" s="184" t="s">
        <v>407</v>
      </c>
      <c r="G274" s="216" t="s">
        <v>144</v>
      </c>
      <c r="H274" s="217">
        <v>2546.075</v>
      </c>
      <c r="I274" s="6"/>
      <c r="J274" s="183">
        <f>ROUND(I274*H274,2)</f>
        <v>0</v>
      </c>
      <c r="K274" s="184" t="s">
        <v>145</v>
      </c>
      <c r="L274" s="5"/>
      <c r="M274" s="7" t="s">
        <v>3</v>
      </c>
      <c r="N274" s="139" t="s">
        <v>46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94</v>
      </c>
      <c r="AT274" s="142" t="s">
        <v>141</v>
      </c>
      <c r="AU274" s="142" t="s">
        <v>84</v>
      </c>
      <c r="AY274" s="97" t="s">
        <v>139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97" t="s">
        <v>82</v>
      </c>
      <c r="BK274" s="143">
        <f>ROUND(I274*H274,2)</f>
        <v>0</v>
      </c>
      <c r="BL274" s="97" t="s">
        <v>94</v>
      </c>
      <c r="BM274" s="142" t="s">
        <v>408</v>
      </c>
    </row>
    <row r="275" spans="2:47" s="8" customFormat="1" ht="12">
      <c r="B275" s="187"/>
      <c r="C275" s="158"/>
      <c r="D275" s="218" t="s">
        <v>147</v>
      </c>
      <c r="E275" s="158"/>
      <c r="F275" s="219" t="s">
        <v>409</v>
      </c>
      <c r="G275" s="158"/>
      <c r="H275" s="158"/>
      <c r="J275" s="158"/>
      <c r="K275" s="158"/>
      <c r="L275" s="5"/>
      <c r="M275" s="144"/>
      <c r="T275" s="145"/>
      <c r="AT275" s="97" t="s">
        <v>147</v>
      </c>
      <c r="AU275" s="97" t="s">
        <v>84</v>
      </c>
    </row>
    <row r="276" spans="2:51" s="9" customFormat="1" ht="12">
      <c r="B276" s="220"/>
      <c r="C276" s="185"/>
      <c r="D276" s="221" t="s">
        <v>149</v>
      </c>
      <c r="E276" s="222" t="s">
        <v>3</v>
      </c>
      <c r="F276" s="223" t="s">
        <v>150</v>
      </c>
      <c r="G276" s="185"/>
      <c r="H276" s="222" t="s">
        <v>3</v>
      </c>
      <c r="J276" s="185"/>
      <c r="K276" s="185"/>
      <c r="L276" s="146"/>
      <c r="M276" s="148"/>
      <c r="T276" s="149"/>
      <c r="AT276" s="147" t="s">
        <v>149</v>
      </c>
      <c r="AU276" s="147" t="s">
        <v>84</v>
      </c>
      <c r="AV276" s="9" t="s">
        <v>82</v>
      </c>
      <c r="AW276" s="9" t="s">
        <v>35</v>
      </c>
      <c r="AX276" s="9" t="s">
        <v>75</v>
      </c>
      <c r="AY276" s="147" t="s">
        <v>139</v>
      </c>
    </row>
    <row r="277" spans="2:51" s="9" customFormat="1" ht="12">
      <c r="B277" s="220"/>
      <c r="C277" s="185"/>
      <c r="D277" s="221" t="s">
        <v>149</v>
      </c>
      <c r="E277" s="222" t="s">
        <v>3</v>
      </c>
      <c r="F277" s="223" t="s">
        <v>218</v>
      </c>
      <c r="G277" s="185"/>
      <c r="H277" s="222" t="s">
        <v>3</v>
      </c>
      <c r="J277" s="185"/>
      <c r="K277" s="185"/>
      <c r="L277" s="146"/>
      <c r="M277" s="148"/>
      <c r="T277" s="149"/>
      <c r="AT277" s="147" t="s">
        <v>149</v>
      </c>
      <c r="AU277" s="147" t="s">
        <v>84</v>
      </c>
      <c r="AV277" s="9" t="s">
        <v>82</v>
      </c>
      <c r="AW277" s="9" t="s">
        <v>35</v>
      </c>
      <c r="AX277" s="9" t="s">
        <v>75</v>
      </c>
      <c r="AY277" s="147" t="s">
        <v>139</v>
      </c>
    </row>
    <row r="278" spans="2:51" s="10" customFormat="1" ht="12">
      <c r="B278" s="224"/>
      <c r="C278" s="186"/>
      <c r="D278" s="221" t="s">
        <v>149</v>
      </c>
      <c r="E278" s="225" t="s">
        <v>3</v>
      </c>
      <c r="F278" s="226" t="s">
        <v>410</v>
      </c>
      <c r="G278" s="186"/>
      <c r="H278" s="227">
        <v>137.5</v>
      </c>
      <c r="J278" s="186"/>
      <c r="K278" s="186"/>
      <c r="L278" s="150"/>
      <c r="M278" s="152"/>
      <c r="T278" s="153"/>
      <c r="AT278" s="151" t="s">
        <v>149</v>
      </c>
      <c r="AU278" s="151" t="s">
        <v>84</v>
      </c>
      <c r="AV278" s="10" t="s">
        <v>84</v>
      </c>
      <c r="AW278" s="10" t="s">
        <v>35</v>
      </c>
      <c r="AX278" s="10" t="s">
        <v>75</v>
      </c>
      <c r="AY278" s="151" t="s">
        <v>139</v>
      </c>
    </row>
    <row r="279" spans="2:51" s="12" customFormat="1" ht="12">
      <c r="B279" s="262"/>
      <c r="C279" s="256"/>
      <c r="D279" s="221" t="s">
        <v>149</v>
      </c>
      <c r="E279" s="263" t="s">
        <v>3</v>
      </c>
      <c r="F279" s="264" t="s">
        <v>236</v>
      </c>
      <c r="G279" s="256"/>
      <c r="H279" s="265">
        <v>137.5</v>
      </c>
      <c r="J279" s="256"/>
      <c r="K279" s="256"/>
      <c r="L279" s="248"/>
      <c r="M279" s="250"/>
      <c r="T279" s="251"/>
      <c r="AT279" s="249" t="s">
        <v>149</v>
      </c>
      <c r="AU279" s="249" t="s">
        <v>84</v>
      </c>
      <c r="AV279" s="12" t="s">
        <v>91</v>
      </c>
      <c r="AW279" s="12" t="s">
        <v>35</v>
      </c>
      <c r="AX279" s="12" t="s">
        <v>75</v>
      </c>
      <c r="AY279" s="249" t="s">
        <v>139</v>
      </c>
    </row>
    <row r="280" spans="2:51" s="10" customFormat="1" ht="12">
      <c r="B280" s="224"/>
      <c r="C280" s="186"/>
      <c r="D280" s="221" t="s">
        <v>149</v>
      </c>
      <c r="E280" s="225" t="s">
        <v>3</v>
      </c>
      <c r="F280" s="226" t="s">
        <v>411</v>
      </c>
      <c r="G280" s="186"/>
      <c r="H280" s="227">
        <v>1933.9</v>
      </c>
      <c r="J280" s="186"/>
      <c r="K280" s="186"/>
      <c r="L280" s="150"/>
      <c r="M280" s="152"/>
      <c r="T280" s="153"/>
      <c r="AT280" s="151" t="s">
        <v>149</v>
      </c>
      <c r="AU280" s="151" t="s">
        <v>84</v>
      </c>
      <c r="AV280" s="10" t="s">
        <v>84</v>
      </c>
      <c r="AW280" s="10" t="s">
        <v>35</v>
      </c>
      <c r="AX280" s="10" t="s">
        <v>75</v>
      </c>
      <c r="AY280" s="151" t="s">
        <v>139</v>
      </c>
    </row>
    <row r="281" spans="2:51" s="10" customFormat="1" ht="12">
      <c r="B281" s="224"/>
      <c r="C281" s="186"/>
      <c r="D281" s="221" t="s">
        <v>149</v>
      </c>
      <c r="E281" s="225" t="s">
        <v>3</v>
      </c>
      <c r="F281" s="226" t="s">
        <v>412</v>
      </c>
      <c r="G281" s="186"/>
      <c r="H281" s="227">
        <v>30</v>
      </c>
      <c r="J281" s="186"/>
      <c r="K281" s="186"/>
      <c r="L281" s="150"/>
      <c r="M281" s="152"/>
      <c r="T281" s="153"/>
      <c r="AT281" s="151" t="s">
        <v>149</v>
      </c>
      <c r="AU281" s="151" t="s">
        <v>84</v>
      </c>
      <c r="AV281" s="10" t="s">
        <v>84</v>
      </c>
      <c r="AW281" s="10" t="s">
        <v>35</v>
      </c>
      <c r="AX281" s="10" t="s">
        <v>75</v>
      </c>
      <c r="AY281" s="151" t="s">
        <v>139</v>
      </c>
    </row>
    <row r="282" spans="2:51" s="10" customFormat="1" ht="12">
      <c r="B282" s="224"/>
      <c r="C282" s="186"/>
      <c r="D282" s="221" t="s">
        <v>149</v>
      </c>
      <c r="E282" s="225" t="s">
        <v>3</v>
      </c>
      <c r="F282" s="226" t="s">
        <v>413</v>
      </c>
      <c r="G282" s="186"/>
      <c r="H282" s="227">
        <v>444.675</v>
      </c>
      <c r="J282" s="186"/>
      <c r="K282" s="186"/>
      <c r="L282" s="150"/>
      <c r="M282" s="152"/>
      <c r="T282" s="153"/>
      <c r="AT282" s="151" t="s">
        <v>149</v>
      </c>
      <c r="AU282" s="151" t="s">
        <v>84</v>
      </c>
      <c r="AV282" s="10" t="s">
        <v>84</v>
      </c>
      <c r="AW282" s="10" t="s">
        <v>35</v>
      </c>
      <c r="AX282" s="10" t="s">
        <v>75</v>
      </c>
      <c r="AY282" s="151" t="s">
        <v>139</v>
      </c>
    </row>
    <row r="283" spans="2:51" s="12" customFormat="1" ht="12">
      <c r="B283" s="262"/>
      <c r="C283" s="256"/>
      <c r="D283" s="221" t="s">
        <v>149</v>
      </c>
      <c r="E283" s="263" t="s">
        <v>3</v>
      </c>
      <c r="F283" s="264" t="s">
        <v>236</v>
      </c>
      <c r="G283" s="256"/>
      <c r="H283" s="265">
        <v>2408.575</v>
      </c>
      <c r="J283" s="256"/>
      <c r="K283" s="256"/>
      <c r="L283" s="248"/>
      <c r="M283" s="250"/>
      <c r="T283" s="251"/>
      <c r="AT283" s="249" t="s">
        <v>149</v>
      </c>
      <c r="AU283" s="249" t="s">
        <v>84</v>
      </c>
      <c r="AV283" s="12" t="s">
        <v>91</v>
      </c>
      <c r="AW283" s="12" t="s">
        <v>35</v>
      </c>
      <c r="AX283" s="12" t="s">
        <v>75</v>
      </c>
      <c r="AY283" s="249" t="s">
        <v>139</v>
      </c>
    </row>
    <row r="284" spans="2:51" s="11" customFormat="1" ht="12">
      <c r="B284" s="258"/>
      <c r="C284" s="255"/>
      <c r="D284" s="221" t="s">
        <v>149</v>
      </c>
      <c r="E284" s="259" t="s">
        <v>3</v>
      </c>
      <c r="F284" s="260" t="s">
        <v>227</v>
      </c>
      <c r="G284" s="255"/>
      <c r="H284" s="261">
        <v>2546.075</v>
      </c>
      <c r="J284" s="255"/>
      <c r="K284" s="255"/>
      <c r="L284" s="244"/>
      <c r="M284" s="246"/>
      <c r="T284" s="247"/>
      <c r="AT284" s="245" t="s">
        <v>149</v>
      </c>
      <c r="AU284" s="245" t="s">
        <v>84</v>
      </c>
      <c r="AV284" s="11" t="s">
        <v>94</v>
      </c>
      <c r="AW284" s="11" t="s">
        <v>35</v>
      </c>
      <c r="AX284" s="11" t="s">
        <v>82</v>
      </c>
      <c r="AY284" s="245" t="s">
        <v>139</v>
      </c>
    </row>
    <row r="285" spans="2:65" s="8" customFormat="1" ht="24.2" customHeight="1">
      <c r="B285" s="187"/>
      <c r="C285" s="214" t="s">
        <v>414</v>
      </c>
      <c r="D285" s="214" t="s">
        <v>141</v>
      </c>
      <c r="E285" s="215" t="s">
        <v>415</v>
      </c>
      <c r="F285" s="184" t="s">
        <v>416</v>
      </c>
      <c r="G285" s="216" t="s">
        <v>144</v>
      </c>
      <c r="H285" s="217">
        <v>435</v>
      </c>
      <c r="I285" s="6"/>
      <c r="J285" s="183">
        <f>ROUND(I285*H285,2)</f>
        <v>0</v>
      </c>
      <c r="K285" s="184" t="s">
        <v>145</v>
      </c>
      <c r="L285" s="5"/>
      <c r="M285" s="7" t="s">
        <v>3</v>
      </c>
      <c r="N285" s="139" t="s">
        <v>46</v>
      </c>
      <c r="P285" s="140">
        <f>O285*H285</f>
        <v>0</v>
      </c>
      <c r="Q285" s="140">
        <v>0</v>
      </c>
      <c r="R285" s="140">
        <f>Q285*H285</f>
        <v>0</v>
      </c>
      <c r="S285" s="140">
        <v>0</v>
      </c>
      <c r="T285" s="141">
        <f>S285*H285</f>
        <v>0</v>
      </c>
      <c r="AR285" s="142" t="s">
        <v>94</v>
      </c>
      <c r="AT285" s="142" t="s">
        <v>141</v>
      </c>
      <c r="AU285" s="142" t="s">
        <v>84</v>
      </c>
      <c r="AY285" s="97" t="s">
        <v>139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97" t="s">
        <v>82</v>
      </c>
      <c r="BK285" s="143">
        <f>ROUND(I285*H285,2)</f>
        <v>0</v>
      </c>
      <c r="BL285" s="97" t="s">
        <v>94</v>
      </c>
      <c r="BM285" s="142" t="s">
        <v>417</v>
      </c>
    </row>
    <row r="286" spans="2:47" s="8" customFormat="1" ht="12">
      <c r="B286" s="187"/>
      <c r="C286" s="158"/>
      <c r="D286" s="218" t="s">
        <v>147</v>
      </c>
      <c r="E286" s="158"/>
      <c r="F286" s="219" t="s">
        <v>418</v>
      </c>
      <c r="G286" s="158"/>
      <c r="H286" s="158"/>
      <c r="J286" s="158"/>
      <c r="K286" s="158"/>
      <c r="L286" s="5"/>
      <c r="M286" s="144"/>
      <c r="T286" s="145"/>
      <c r="AT286" s="97" t="s">
        <v>147</v>
      </c>
      <c r="AU286" s="97" t="s">
        <v>84</v>
      </c>
    </row>
    <row r="287" spans="2:51" s="9" customFormat="1" ht="12">
      <c r="B287" s="220"/>
      <c r="C287" s="185"/>
      <c r="D287" s="221" t="s">
        <v>149</v>
      </c>
      <c r="E287" s="222" t="s">
        <v>3</v>
      </c>
      <c r="F287" s="223" t="s">
        <v>150</v>
      </c>
      <c r="G287" s="185"/>
      <c r="H287" s="222" t="s">
        <v>3</v>
      </c>
      <c r="J287" s="185"/>
      <c r="K287" s="185"/>
      <c r="L287" s="146"/>
      <c r="M287" s="148"/>
      <c r="T287" s="149"/>
      <c r="AT287" s="147" t="s">
        <v>149</v>
      </c>
      <c r="AU287" s="147" t="s">
        <v>84</v>
      </c>
      <c r="AV287" s="9" t="s">
        <v>82</v>
      </c>
      <c r="AW287" s="9" t="s">
        <v>35</v>
      </c>
      <c r="AX287" s="9" t="s">
        <v>75</v>
      </c>
      <c r="AY287" s="147" t="s">
        <v>139</v>
      </c>
    </row>
    <row r="288" spans="2:51" s="9" customFormat="1" ht="12">
      <c r="B288" s="220"/>
      <c r="C288" s="185"/>
      <c r="D288" s="221" t="s">
        <v>149</v>
      </c>
      <c r="E288" s="222" t="s">
        <v>3</v>
      </c>
      <c r="F288" s="223" t="s">
        <v>392</v>
      </c>
      <c r="G288" s="185"/>
      <c r="H288" s="222" t="s">
        <v>3</v>
      </c>
      <c r="J288" s="185"/>
      <c r="K288" s="185"/>
      <c r="L288" s="146"/>
      <c r="M288" s="148"/>
      <c r="T288" s="149"/>
      <c r="AT288" s="147" t="s">
        <v>149</v>
      </c>
      <c r="AU288" s="147" t="s">
        <v>84</v>
      </c>
      <c r="AV288" s="9" t="s">
        <v>82</v>
      </c>
      <c r="AW288" s="9" t="s">
        <v>35</v>
      </c>
      <c r="AX288" s="9" t="s">
        <v>75</v>
      </c>
      <c r="AY288" s="147" t="s">
        <v>139</v>
      </c>
    </row>
    <row r="289" spans="2:51" s="10" customFormat="1" ht="12">
      <c r="B289" s="224"/>
      <c r="C289" s="186"/>
      <c r="D289" s="221" t="s">
        <v>149</v>
      </c>
      <c r="E289" s="225" t="s">
        <v>3</v>
      </c>
      <c r="F289" s="226" t="s">
        <v>419</v>
      </c>
      <c r="G289" s="186"/>
      <c r="H289" s="227">
        <v>435</v>
      </c>
      <c r="J289" s="186"/>
      <c r="K289" s="186"/>
      <c r="L289" s="150"/>
      <c r="M289" s="152"/>
      <c r="T289" s="153"/>
      <c r="AT289" s="151" t="s">
        <v>149</v>
      </c>
      <c r="AU289" s="151" t="s">
        <v>84</v>
      </c>
      <c r="AV289" s="10" t="s">
        <v>84</v>
      </c>
      <c r="AW289" s="10" t="s">
        <v>35</v>
      </c>
      <c r="AX289" s="10" t="s">
        <v>82</v>
      </c>
      <c r="AY289" s="151" t="s">
        <v>139</v>
      </c>
    </row>
    <row r="290" spans="2:65" s="8" customFormat="1" ht="16.5" customHeight="1">
      <c r="B290" s="187"/>
      <c r="C290" s="214" t="s">
        <v>420</v>
      </c>
      <c r="D290" s="214" t="s">
        <v>141</v>
      </c>
      <c r="E290" s="215" t="s">
        <v>421</v>
      </c>
      <c r="F290" s="184" t="s">
        <v>422</v>
      </c>
      <c r="G290" s="216" t="s">
        <v>423</v>
      </c>
      <c r="H290" s="217">
        <v>1</v>
      </c>
      <c r="I290" s="6"/>
      <c r="J290" s="183">
        <f>ROUND(I290*H290,2)</f>
        <v>0</v>
      </c>
      <c r="K290" s="184" t="s">
        <v>3</v>
      </c>
      <c r="L290" s="5"/>
      <c r="M290" s="7" t="s">
        <v>3</v>
      </c>
      <c r="N290" s="139" t="s">
        <v>46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94</v>
      </c>
      <c r="AT290" s="142" t="s">
        <v>141</v>
      </c>
      <c r="AU290" s="142" t="s">
        <v>84</v>
      </c>
      <c r="AY290" s="97" t="s">
        <v>139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97" t="s">
        <v>82</v>
      </c>
      <c r="BK290" s="143">
        <f>ROUND(I290*H290,2)</f>
        <v>0</v>
      </c>
      <c r="BL290" s="97" t="s">
        <v>94</v>
      </c>
      <c r="BM290" s="142" t="s">
        <v>424</v>
      </c>
    </row>
    <row r="291" spans="2:47" s="8" customFormat="1" ht="29.25">
      <c r="B291" s="187"/>
      <c r="C291" s="158"/>
      <c r="D291" s="221" t="s">
        <v>162</v>
      </c>
      <c r="E291" s="158"/>
      <c r="F291" s="228" t="s">
        <v>425</v>
      </c>
      <c r="G291" s="158"/>
      <c r="H291" s="158"/>
      <c r="J291" s="158"/>
      <c r="K291" s="158"/>
      <c r="L291" s="5"/>
      <c r="M291" s="144"/>
      <c r="T291" s="145"/>
      <c r="AT291" s="97" t="s">
        <v>162</v>
      </c>
      <c r="AU291" s="97" t="s">
        <v>84</v>
      </c>
    </row>
    <row r="292" spans="2:51" s="9" customFormat="1" ht="12">
      <c r="B292" s="220"/>
      <c r="C292" s="185"/>
      <c r="D292" s="221" t="s">
        <v>149</v>
      </c>
      <c r="E292" s="222" t="s">
        <v>3</v>
      </c>
      <c r="F292" s="223" t="s">
        <v>150</v>
      </c>
      <c r="G292" s="185"/>
      <c r="H292" s="222" t="s">
        <v>3</v>
      </c>
      <c r="J292" s="185"/>
      <c r="K292" s="185"/>
      <c r="L292" s="146"/>
      <c r="M292" s="148"/>
      <c r="T292" s="149"/>
      <c r="AT292" s="147" t="s">
        <v>149</v>
      </c>
      <c r="AU292" s="147" t="s">
        <v>84</v>
      </c>
      <c r="AV292" s="9" t="s">
        <v>82</v>
      </c>
      <c r="AW292" s="9" t="s">
        <v>35</v>
      </c>
      <c r="AX292" s="9" t="s">
        <v>75</v>
      </c>
      <c r="AY292" s="147" t="s">
        <v>139</v>
      </c>
    </row>
    <row r="293" spans="2:51" s="10" customFormat="1" ht="12">
      <c r="B293" s="224"/>
      <c r="C293" s="186"/>
      <c r="D293" s="221" t="s">
        <v>149</v>
      </c>
      <c r="E293" s="225" t="s">
        <v>3</v>
      </c>
      <c r="F293" s="226" t="s">
        <v>82</v>
      </c>
      <c r="G293" s="186"/>
      <c r="H293" s="227">
        <v>1</v>
      </c>
      <c r="J293" s="186"/>
      <c r="K293" s="186"/>
      <c r="L293" s="150"/>
      <c r="M293" s="152"/>
      <c r="T293" s="153"/>
      <c r="AT293" s="151" t="s">
        <v>149</v>
      </c>
      <c r="AU293" s="151" t="s">
        <v>84</v>
      </c>
      <c r="AV293" s="10" t="s">
        <v>84</v>
      </c>
      <c r="AW293" s="10" t="s">
        <v>35</v>
      </c>
      <c r="AX293" s="10" t="s">
        <v>82</v>
      </c>
      <c r="AY293" s="151" t="s">
        <v>139</v>
      </c>
    </row>
    <row r="294" spans="2:65" s="8" customFormat="1" ht="16.5" customHeight="1">
      <c r="B294" s="187"/>
      <c r="C294" s="214" t="s">
        <v>426</v>
      </c>
      <c r="D294" s="214" t="s">
        <v>141</v>
      </c>
      <c r="E294" s="215" t="s">
        <v>427</v>
      </c>
      <c r="F294" s="184" t="s">
        <v>428</v>
      </c>
      <c r="G294" s="216" t="s">
        <v>423</v>
      </c>
      <c r="H294" s="217">
        <v>1</v>
      </c>
      <c r="I294" s="6"/>
      <c r="J294" s="183">
        <f>ROUND(I294*H294,2)</f>
        <v>0</v>
      </c>
      <c r="K294" s="184" t="s">
        <v>3</v>
      </c>
      <c r="L294" s="5"/>
      <c r="M294" s="7" t="s">
        <v>3</v>
      </c>
      <c r="N294" s="139" t="s">
        <v>46</v>
      </c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94</v>
      </c>
      <c r="AT294" s="142" t="s">
        <v>141</v>
      </c>
      <c r="AU294" s="142" t="s">
        <v>84</v>
      </c>
      <c r="AY294" s="97" t="s">
        <v>139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97" t="s">
        <v>82</v>
      </c>
      <c r="BK294" s="143">
        <f>ROUND(I294*H294,2)</f>
        <v>0</v>
      </c>
      <c r="BL294" s="97" t="s">
        <v>94</v>
      </c>
      <c r="BM294" s="142" t="s">
        <v>429</v>
      </c>
    </row>
    <row r="295" spans="2:47" s="8" customFormat="1" ht="39">
      <c r="B295" s="187"/>
      <c r="C295" s="158"/>
      <c r="D295" s="221" t="s">
        <v>162</v>
      </c>
      <c r="E295" s="158"/>
      <c r="F295" s="228" t="s">
        <v>430</v>
      </c>
      <c r="G295" s="158"/>
      <c r="H295" s="158"/>
      <c r="J295" s="158"/>
      <c r="K295" s="158"/>
      <c r="L295" s="5"/>
      <c r="M295" s="144"/>
      <c r="T295" s="145"/>
      <c r="AT295" s="97" t="s">
        <v>162</v>
      </c>
      <c r="AU295" s="97" t="s">
        <v>84</v>
      </c>
    </row>
    <row r="296" spans="2:65" s="8" customFormat="1" ht="16.5" customHeight="1">
      <c r="B296" s="187"/>
      <c r="C296" s="214" t="s">
        <v>431</v>
      </c>
      <c r="D296" s="214" t="s">
        <v>141</v>
      </c>
      <c r="E296" s="215" t="s">
        <v>432</v>
      </c>
      <c r="F296" s="184" t="s">
        <v>433</v>
      </c>
      <c r="G296" s="216" t="s">
        <v>423</v>
      </c>
      <c r="H296" s="217">
        <v>1</v>
      </c>
      <c r="I296" s="6"/>
      <c r="J296" s="183">
        <f>ROUND(I296*H296,2)</f>
        <v>0</v>
      </c>
      <c r="K296" s="184" t="s">
        <v>3</v>
      </c>
      <c r="L296" s="5"/>
      <c r="M296" s="7" t="s">
        <v>3</v>
      </c>
      <c r="N296" s="139" t="s">
        <v>46</v>
      </c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94</v>
      </c>
      <c r="AT296" s="142" t="s">
        <v>141</v>
      </c>
      <c r="AU296" s="142" t="s">
        <v>84</v>
      </c>
      <c r="AY296" s="97" t="s">
        <v>139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97" t="s">
        <v>82</v>
      </c>
      <c r="BK296" s="143">
        <f>ROUND(I296*H296,2)</f>
        <v>0</v>
      </c>
      <c r="BL296" s="97" t="s">
        <v>94</v>
      </c>
      <c r="BM296" s="142" t="s">
        <v>434</v>
      </c>
    </row>
    <row r="297" spans="2:51" s="9" customFormat="1" ht="12">
      <c r="B297" s="220"/>
      <c r="C297" s="185"/>
      <c r="D297" s="221" t="s">
        <v>149</v>
      </c>
      <c r="E297" s="222" t="s">
        <v>3</v>
      </c>
      <c r="F297" s="223" t="s">
        <v>150</v>
      </c>
      <c r="G297" s="185"/>
      <c r="H297" s="222" t="s">
        <v>3</v>
      </c>
      <c r="J297" s="185"/>
      <c r="K297" s="185"/>
      <c r="L297" s="146"/>
      <c r="M297" s="148"/>
      <c r="T297" s="149"/>
      <c r="AT297" s="147" t="s">
        <v>149</v>
      </c>
      <c r="AU297" s="147" t="s">
        <v>84</v>
      </c>
      <c r="AV297" s="9" t="s">
        <v>82</v>
      </c>
      <c r="AW297" s="9" t="s">
        <v>35</v>
      </c>
      <c r="AX297" s="9" t="s">
        <v>75</v>
      </c>
      <c r="AY297" s="147" t="s">
        <v>139</v>
      </c>
    </row>
    <row r="298" spans="2:51" s="9" customFormat="1" ht="12">
      <c r="B298" s="220"/>
      <c r="C298" s="185"/>
      <c r="D298" s="221" t="s">
        <v>149</v>
      </c>
      <c r="E298" s="222" t="s">
        <v>3</v>
      </c>
      <c r="F298" s="223" t="s">
        <v>435</v>
      </c>
      <c r="G298" s="185"/>
      <c r="H298" s="222" t="s">
        <v>3</v>
      </c>
      <c r="J298" s="185"/>
      <c r="K298" s="185"/>
      <c r="L298" s="146"/>
      <c r="M298" s="148"/>
      <c r="T298" s="149"/>
      <c r="AT298" s="147" t="s">
        <v>149</v>
      </c>
      <c r="AU298" s="147" t="s">
        <v>84</v>
      </c>
      <c r="AV298" s="9" t="s">
        <v>82</v>
      </c>
      <c r="AW298" s="9" t="s">
        <v>35</v>
      </c>
      <c r="AX298" s="9" t="s">
        <v>75</v>
      </c>
      <c r="AY298" s="147" t="s">
        <v>139</v>
      </c>
    </row>
    <row r="299" spans="2:51" s="10" customFormat="1" ht="12">
      <c r="B299" s="224"/>
      <c r="C299" s="186"/>
      <c r="D299" s="221" t="s">
        <v>149</v>
      </c>
      <c r="E299" s="225" t="s">
        <v>3</v>
      </c>
      <c r="F299" s="226" t="s">
        <v>436</v>
      </c>
      <c r="G299" s="186"/>
      <c r="H299" s="227">
        <v>1</v>
      </c>
      <c r="J299" s="186"/>
      <c r="K299" s="186"/>
      <c r="L299" s="150"/>
      <c r="M299" s="152"/>
      <c r="T299" s="153"/>
      <c r="AT299" s="151" t="s">
        <v>149</v>
      </c>
      <c r="AU299" s="151" t="s">
        <v>84</v>
      </c>
      <c r="AV299" s="10" t="s">
        <v>84</v>
      </c>
      <c r="AW299" s="10" t="s">
        <v>35</v>
      </c>
      <c r="AX299" s="10" t="s">
        <v>82</v>
      </c>
      <c r="AY299" s="151" t="s">
        <v>139</v>
      </c>
    </row>
    <row r="300" spans="2:63" s="4" customFormat="1" ht="22.9" customHeight="1">
      <c r="B300" s="210"/>
      <c r="C300" s="181"/>
      <c r="D300" s="211" t="s">
        <v>74</v>
      </c>
      <c r="E300" s="213" t="s">
        <v>437</v>
      </c>
      <c r="F300" s="213" t="s">
        <v>438</v>
      </c>
      <c r="G300" s="181"/>
      <c r="H300" s="181"/>
      <c r="J300" s="182">
        <f>BK300</f>
        <v>0</v>
      </c>
      <c r="K300" s="181"/>
      <c r="L300" s="132"/>
      <c r="M300" s="134"/>
      <c r="P300" s="135">
        <f>SUM(P301:P312)</f>
        <v>0</v>
      </c>
      <c r="R300" s="135">
        <f>SUM(R301:R312)</f>
        <v>0</v>
      </c>
      <c r="T300" s="136">
        <f>SUM(T301:T312)</f>
        <v>0</v>
      </c>
      <c r="AR300" s="133" t="s">
        <v>82</v>
      </c>
      <c r="AT300" s="137" t="s">
        <v>74</v>
      </c>
      <c r="AU300" s="137" t="s">
        <v>82</v>
      </c>
      <c r="AY300" s="133" t="s">
        <v>139</v>
      </c>
      <c r="BK300" s="138">
        <f>SUM(BK301:BK312)</f>
        <v>0</v>
      </c>
    </row>
    <row r="301" spans="2:65" s="8" customFormat="1" ht="24.2" customHeight="1">
      <c r="B301" s="187"/>
      <c r="C301" s="214" t="s">
        <v>439</v>
      </c>
      <c r="D301" s="214" t="s">
        <v>141</v>
      </c>
      <c r="E301" s="215" t="s">
        <v>440</v>
      </c>
      <c r="F301" s="184" t="s">
        <v>441</v>
      </c>
      <c r="G301" s="216" t="s">
        <v>442</v>
      </c>
      <c r="H301" s="217">
        <v>10.878</v>
      </c>
      <c r="I301" s="6"/>
      <c r="J301" s="183">
        <f>ROUND(I301*H301,2)</f>
        <v>0</v>
      </c>
      <c r="K301" s="184" t="s">
        <v>145</v>
      </c>
      <c r="L301" s="5"/>
      <c r="M301" s="7" t="s">
        <v>3</v>
      </c>
      <c r="N301" s="139" t="s">
        <v>46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94</v>
      </c>
      <c r="AT301" s="142" t="s">
        <v>141</v>
      </c>
      <c r="AU301" s="142" t="s">
        <v>84</v>
      </c>
      <c r="AY301" s="97" t="s">
        <v>139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97" t="s">
        <v>82</v>
      </c>
      <c r="BK301" s="143">
        <f>ROUND(I301*H301,2)</f>
        <v>0</v>
      </c>
      <c r="BL301" s="97" t="s">
        <v>94</v>
      </c>
      <c r="BM301" s="142" t="s">
        <v>443</v>
      </c>
    </row>
    <row r="302" spans="2:47" s="8" customFormat="1" ht="12">
      <c r="B302" s="187"/>
      <c r="C302" s="158"/>
      <c r="D302" s="218" t="s">
        <v>147</v>
      </c>
      <c r="E302" s="158"/>
      <c r="F302" s="219" t="s">
        <v>444</v>
      </c>
      <c r="G302" s="158"/>
      <c r="H302" s="158"/>
      <c r="J302" s="158"/>
      <c r="K302" s="158"/>
      <c r="L302" s="5"/>
      <c r="M302" s="144"/>
      <c r="T302" s="145"/>
      <c r="AT302" s="97" t="s">
        <v>147</v>
      </c>
      <c r="AU302" s="97" t="s">
        <v>84</v>
      </c>
    </row>
    <row r="303" spans="2:65" s="8" customFormat="1" ht="21.75" customHeight="1">
      <c r="B303" s="187"/>
      <c r="C303" s="214" t="s">
        <v>445</v>
      </c>
      <c r="D303" s="214" t="s">
        <v>141</v>
      </c>
      <c r="E303" s="215" t="s">
        <v>446</v>
      </c>
      <c r="F303" s="184" t="s">
        <v>447</v>
      </c>
      <c r="G303" s="216" t="s">
        <v>442</v>
      </c>
      <c r="H303" s="217">
        <v>10.878</v>
      </c>
      <c r="I303" s="6"/>
      <c r="J303" s="183">
        <f>ROUND(I303*H303,2)</f>
        <v>0</v>
      </c>
      <c r="K303" s="184" t="s">
        <v>145</v>
      </c>
      <c r="L303" s="5"/>
      <c r="M303" s="7" t="s">
        <v>3</v>
      </c>
      <c r="N303" s="139" t="s">
        <v>46</v>
      </c>
      <c r="P303" s="140">
        <f>O303*H303</f>
        <v>0</v>
      </c>
      <c r="Q303" s="140">
        <v>0</v>
      </c>
      <c r="R303" s="140">
        <f>Q303*H303</f>
        <v>0</v>
      </c>
      <c r="S303" s="140">
        <v>0</v>
      </c>
      <c r="T303" s="141">
        <f>S303*H303</f>
        <v>0</v>
      </c>
      <c r="AR303" s="142" t="s">
        <v>94</v>
      </c>
      <c r="AT303" s="142" t="s">
        <v>141</v>
      </c>
      <c r="AU303" s="142" t="s">
        <v>84</v>
      </c>
      <c r="AY303" s="97" t="s">
        <v>139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97" t="s">
        <v>82</v>
      </c>
      <c r="BK303" s="143">
        <f>ROUND(I303*H303,2)</f>
        <v>0</v>
      </c>
      <c r="BL303" s="97" t="s">
        <v>94</v>
      </c>
      <c r="BM303" s="142" t="s">
        <v>448</v>
      </c>
    </row>
    <row r="304" spans="2:47" s="8" customFormat="1" ht="12">
      <c r="B304" s="187"/>
      <c r="C304" s="158"/>
      <c r="D304" s="218" t="s">
        <v>147</v>
      </c>
      <c r="E304" s="158"/>
      <c r="F304" s="219" t="s">
        <v>449</v>
      </c>
      <c r="G304" s="158"/>
      <c r="H304" s="158"/>
      <c r="J304" s="158"/>
      <c r="K304" s="158"/>
      <c r="L304" s="5"/>
      <c r="M304" s="144"/>
      <c r="T304" s="145"/>
      <c r="AT304" s="97" t="s">
        <v>147</v>
      </c>
      <c r="AU304" s="97" t="s">
        <v>84</v>
      </c>
    </row>
    <row r="305" spans="2:51" s="9" customFormat="1" ht="12">
      <c r="B305" s="220"/>
      <c r="C305" s="185"/>
      <c r="D305" s="221" t="s">
        <v>149</v>
      </c>
      <c r="E305" s="222" t="s">
        <v>3</v>
      </c>
      <c r="F305" s="223" t="s">
        <v>450</v>
      </c>
      <c r="G305" s="185"/>
      <c r="H305" s="222" t="s">
        <v>3</v>
      </c>
      <c r="J305" s="185"/>
      <c r="K305" s="185"/>
      <c r="L305" s="146"/>
      <c r="M305" s="148"/>
      <c r="T305" s="149"/>
      <c r="AT305" s="147" t="s">
        <v>149</v>
      </c>
      <c r="AU305" s="147" t="s">
        <v>84</v>
      </c>
      <c r="AV305" s="9" t="s">
        <v>82</v>
      </c>
      <c r="AW305" s="9" t="s">
        <v>35</v>
      </c>
      <c r="AX305" s="9" t="s">
        <v>75</v>
      </c>
      <c r="AY305" s="147" t="s">
        <v>139</v>
      </c>
    </row>
    <row r="306" spans="2:51" s="9" customFormat="1" ht="12">
      <c r="B306" s="220"/>
      <c r="C306" s="185"/>
      <c r="D306" s="221" t="s">
        <v>149</v>
      </c>
      <c r="E306" s="222" t="s">
        <v>3</v>
      </c>
      <c r="F306" s="223" t="s">
        <v>451</v>
      </c>
      <c r="G306" s="185"/>
      <c r="H306" s="222" t="s">
        <v>3</v>
      </c>
      <c r="J306" s="185"/>
      <c r="K306" s="185"/>
      <c r="L306" s="146"/>
      <c r="M306" s="148"/>
      <c r="T306" s="149"/>
      <c r="AT306" s="147" t="s">
        <v>149</v>
      </c>
      <c r="AU306" s="147" t="s">
        <v>84</v>
      </c>
      <c r="AV306" s="9" t="s">
        <v>82</v>
      </c>
      <c r="AW306" s="9" t="s">
        <v>35</v>
      </c>
      <c r="AX306" s="9" t="s">
        <v>75</v>
      </c>
      <c r="AY306" s="147" t="s">
        <v>139</v>
      </c>
    </row>
    <row r="307" spans="2:51" s="10" customFormat="1" ht="12">
      <c r="B307" s="224"/>
      <c r="C307" s="186"/>
      <c r="D307" s="221" t="s">
        <v>149</v>
      </c>
      <c r="E307" s="225" t="s">
        <v>3</v>
      </c>
      <c r="F307" s="226" t="s">
        <v>452</v>
      </c>
      <c r="G307" s="186"/>
      <c r="H307" s="227">
        <v>10.878</v>
      </c>
      <c r="J307" s="186"/>
      <c r="K307" s="186"/>
      <c r="L307" s="150"/>
      <c r="M307" s="152"/>
      <c r="T307" s="153"/>
      <c r="AT307" s="151" t="s">
        <v>149</v>
      </c>
      <c r="AU307" s="151" t="s">
        <v>84</v>
      </c>
      <c r="AV307" s="10" t="s">
        <v>84</v>
      </c>
      <c r="AW307" s="10" t="s">
        <v>35</v>
      </c>
      <c r="AX307" s="10" t="s">
        <v>82</v>
      </c>
      <c r="AY307" s="151" t="s">
        <v>139</v>
      </c>
    </row>
    <row r="308" spans="2:65" s="8" customFormat="1" ht="24.2" customHeight="1">
      <c r="B308" s="187"/>
      <c r="C308" s="214" t="s">
        <v>453</v>
      </c>
      <c r="D308" s="214" t="s">
        <v>141</v>
      </c>
      <c r="E308" s="215" t="s">
        <v>454</v>
      </c>
      <c r="F308" s="184" t="s">
        <v>455</v>
      </c>
      <c r="G308" s="216" t="s">
        <v>442</v>
      </c>
      <c r="H308" s="217">
        <v>152.292</v>
      </c>
      <c r="I308" s="6"/>
      <c r="J308" s="183">
        <f>ROUND(I308*H308,2)</f>
        <v>0</v>
      </c>
      <c r="K308" s="184" t="s">
        <v>145</v>
      </c>
      <c r="L308" s="5"/>
      <c r="M308" s="7" t="s">
        <v>3</v>
      </c>
      <c r="N308" s="139" t="s">
        <v>46</v>
      </c>
      <c r="P308" s="140">
        <f>O308*H308</f>
        <v>0</v>
      </c>
      <c r="Q308" s="140">
        <v>0</v>
      </c>
      <c r="R308" s="140">
        <f>Q308*H308</f>
        <v>0</v>
      </c>
      <c r="S308" s="140">
        <v>0</v>
      </c>
      <c r="T308" s="141">
        <f>S308*H308</f>
        <v>0</v>
      </c>
      <c r="AR308" s="142" t="s">
        <v>94</v>
      </c>
      <c r="AT308" s="142" t="s">
        <v>141</v>
      </c>
      <c r="AU308" s="142" t="s">
        <v>84</v>
      </c>
      <c r="AY308" s="97" t="s">
        <v>139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97" t="s">
        <v>82</v>
      </c>
      <c r="BK308" s="143">
        <f>ROUND(I308*H308,2)</f>
        <v>0</v>
      </c>
      <c r="BL308" s="97" t="s">
        <v>94</v>
      </c>
      <c r="BM308" s="142" t="s">
        <v>456</v>
      </c>
    </row>
    <row r="309" spans="2:47" s="8" customFormat="1" ht="12">
      <c r="B309" s="187"/>
      <c r="C309" s="158"/>
      <c r="D309" s="218" t="s">
        <v>147</v>
      </c>
      <c r="E309" s="158"/>
      <c r="F309" s="219" t="s">
        <v>457</v>
      </c>
      <c r="G309" s="158"/>
      <c r="H309" s="158"/>
      <c r="J309" s="158"/>
      <c r="K309" s="158"/>
      <c r="L309" s="5"/>
      <c r="M309" s="144"/>
      <c r="T309" s="145"/>
      <c r="AT309" s="97" t="s">
        <v>147</v>
      </c>
      <c r="AU309" s="97" t="s">
        <v>84</v>
      </c>
    </row>
    <row r="310" spans="2:51" s="10" customFormat="1" ht="12">
      <c r="B310" s="224"/>
      <c r="C310" s="186"/>
      <c r="D310" s="221" t="s">
        <v>149</v>
      </c>
      <c r="E310" s="186"/>
      <c r="F310" s="226" t="s">
        <v>458</v>
      </c>
      <c r="G310" s="186"/>
      <c r="H310" s="227">
        <v>152.292</v>
      </c>
      <c r="J310" s="186"/>
      <c r="K310" s="186"/>
      <c r="L310" s="150"/>
      <c r="M310" s="152"/>
      <c r="T310" s="153"/>
      <c r="AT310" s="151" t="s">
        <v>149</v>
      </c>
      <c r="AU310" s="151" t="s">
        <v>84</v>
      </c>
      <c r="AV310" s="10" t="s">
        <v>84</v>
      </c>
      <c r="AW310" s="10" t="s">
        <v>4</v>
      </c>
      <c r="AX310" s="10" t="s">
        <v>82</v>
      </c>
      <c r="AY310" s="151" t="s">
        <v>139</v>
      </c>
    </row>
    <row r="311" spans="2:65" s="8" customFormat="1" ht="24.2" customHeight="1">
      <c r="B311" s="187"/>
      <c r="C311" s="214" t="s">
        <v>459</v>
      </c>
      <c r="D311" s="214" t="s">
        <v>141</v>
      </c>
      <c r="E311" s="215" t="s">
        <v>460</v>
      </c>
      <c r="F311" s="184" t="s">
        <v>461</v>
      </c>
      <c r="G311" s="216" t="s">
        <v>442</v>
      </c>
      <c r="H311" s="217">
        <v>10.446</v>
      </c>
      <c r="I311" s="6"/>
      <c r="J311" s="183">
        <f>ROUND(I311*H311,2)</f>
        <v>0</v>
      </c>
      <c r="K311" s="184" t="s">
        <v>145</v>
      </c>
      <c r="L311" s="5"/>
      <c r="M311" s="7" t="s">
        <v>3</v>
      </c>
      <c r="N311" s="139" t="s">
        <v>46</v>
      </c>
      <c r="P311" s="140">
        <f>O311*H311</f>
        <v>0</v>
      </c>
      <c r="Q311" s="140">
        <v>0</v>
      </c>
      <c r="R311" s="140">
        <f>Q311*H311</f>
        <v>0</v>
      </c>
      <c r="S311" s="140">
        <v>0</v>
      </c>
      <c r="T311" s="141">
        <f>S311*H311</f>
        <v>0</v>
      </c>
      <c r="AR311" s="142" t="s">
        <v>94</v>
      </c>
      <c r="AT311" s="142" t="s">
        <v>141</v>
      </c>
      <c r="AU311" s="142" t="s">
        <v>84</v>
      </c>
      <c r="AY311" s="97" t="s">
        <v>139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97" t="s">
        <v>82</v>
      </c>
      <c r="BK311" s="143">
        <f>ROUND(I311*H311,2)</f>
        <v>0</v>
      </c>
      <c r="BL311" s="97" t="s">
        <v>94</v>
      </c>
      <c r="BM311" s="142" t="s">
        <v>462</v>
      </c>
    </row>
    <row r="312" spans="2:47" s="8" customFormat="1" ht="12">
      <c r="B312" s="187"/>
      <c r="C312" s="158"/>
      <c r="D312" s="218" t="s">
        <v>147</v>
      </c>
      <c r="E312" s="158"/>
      <c r="F312" s="219" t="s">
        <v>463</v>
      </c>
      <c r="G312" s="158"/>
      <c r="H312" s="158"/>
      <c r="J312" s="158"/>
      <c r="K312" s="158"/>
      <c r="L312" s="5"/>
      <c r="M312" s="144"/>
      <c r="T312" s="145"/>
      <c r="AT312" s="97" t="s">
        <v>147</v>
      </c>
      <c r="AU312" s="97" t="s">
        <v>84</v>
      </c>
    </row>
    <row r="313" spans="2:63" s="4" customFormat="1" ht="22.9" customHeight="1">
      <c r="B313" s="210"/>
      <c r="C313" s="181"/>
      <c r="D313" s="211" t="s">
        <v>74</v>
      </c>
      <c r="E313" s="213" t="s">
        <v>464</v>
      </c>
      <c r="F313" s="213" t="s">
        <v>465</v>
      </c>
      <c r="G313" s="181"/>
      <c r="H313" s="181"/>
      <c r="J313" s="182">
        <f>BK313</f>
        <v>0</v>
      </c>
      <c r="K313" s="181"/>
      <c r="L313" s="132"/>
      <c r="M313" s="134"/>
      <c r="P313" s="135">
        <f>SUM(P314:P315)</f>
        <v>0</v>
      </c>
      <c r="R313" s="135">
        <f>SUM(R314:R315)</f>
        <v>0</v>
      </c>
      <c r="T313" s="136">
        <f>SUM(T314:T315)</f>
        <v>0</v>
      </c>
      <c r="AR313" s="133" t="s">
        <v>82</v>
      </c>
      <c r="AT313" s="137" t="s">
        <v>74</v>
      </c>
      <c r="AU313" s="137" t="s">
        <v>82</v>
      </c>
      <c r="AY313" s="133" t="s">
        <v>139</v>
      </c>
      <c r="BK313" s="138">
        <f>SUM(BK314:BK315)</f>
        <v>0</v>
      </c>
    </row>
    <row r="314" spans="2:65" s="8" customFormat="1" ht="33" customHeight="1">
      <c r="B314" s="187"/>
      <c r="C314" s="214" t="s">
        <v>466</v>
      </c>
      <c r="D314" s="214" t="s">
        <v>141</v>
      </c>
      <c r="E314" s="215" t="s">
        <v>467</v>
      </c>
      <c r="F314" s="184" t="s">
        <v>468</v>
      </c>
      <c r="G314" s="216" t="s">
        <v>442</v>
      </c>
      <c r="H314" s="217">
        <v>7.83</v>
      </c>
      <c r="I314" s="6"/>
      <c r="J314" s="183">
        <f>ROUND(I314*H314,2)</f>
        <v>0</v>
      </c>
      <c r="K314" s="184" t="s">
        <v>145</v>
      </c>
      <c r="L314" s="5"/>
      <c r="M314" s="7" t="s">
        <v>3</v>
      </c>
      <c r="N314" s="139" t="s">
        <v>46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94</v>
      </c>
      <c r="AT314" s="142" t="s">
        <v>141</v>
      </c>
      <c r="AU314" s="142" t="s">
        <v>84</v>
      </c>
      <c r="AY314" s="97" t="s">
        <v>139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97" t="s">
        <v>82</v>
      </c>
      <c r="BK314" s="143">
        <f>ROUND(I314*H314,2)</f>
        <v>0</v>
      </c>
      <c r="BL314" s="97" t="s">
        <v>94</v>
      </c>
      <c r="BM314" s="142" t="s">
        <v>469</v>
      </c>
    </row>
    <row r="315" spans="2:47" s="8" customFormat="1" ht="12">
      <c r="B315" s="187"/>
      <c r="C315" s="158"/>
      <c r="D315" s="218" t="s">
        <v>147</v>
      </c>
      <c r="E315" s="158"/>
      <c r="F315" s="219" t="s">
        <v>470</v>
      </c>
      <c r="G315" s="158"/>
      <c r="H315" s="158"/>
      <c r="J315" s="158"/>
      <c r="K315" s="158"/>
      <c r="L315" s="5"/>
      <c r="M315" s="144"/>
      <c r="T315" s="145"/>
      <c r="AT315" s="97" t="s">
        <v>147</v>
      </c>
      <c r="AU315" s="97" t="s">
        <v>84</v>
      </c>
    </row>
    <row r="316" spans="2:63" s="4" customFormat="1" ht="25.9" customHeight="1">
      <c r="B316" s="210"/>
      <c r="C316" s="181"/>
      <c r="D316" s="211" t="s">
        <v>74</v>
      </c>
      <c r="E316" s="212" t="s">
        <v>471</v>
      </c>
      <c r="F316" s="212" t="s">
        <v>472</v>
      </c>
      <c r="G316" s="181"/>
      <c r="H316" s="181"/>
      <c r="J316" s="180">
        <f>BK316</f>
        <v>0</v>
      </c>
      <c r="K316" s="181"/>
      <c r="L316" s="132"/>
      <c r="M316" s="134"/>
      <c r="P316" s="135">
        <f>P317+P331</f>
        <v>0</v>
      </c>
      <c r="R316" s="135">
        <f>R317+R331</f>
        <v>0.92117986496</v>
      </c>
      <c r="T316" s="136">
        <f>T317+T331</f>
        <v>2.75814</v>
      </c>
      <c r="AR316" s="133" t="s">
        <v>84</v>
      </c>
      <c r="AT316" s="137" t="s">
        <v>74</v>
      </c>
      <c r="AU316" s="137" t="s">
        <v>75</v>
      </c>
      <c r="AY316" s="133" t="s">
        <v>139</v>
      </c>
      <c r="BK316" s="138">
        <f>BK317+BK331</f>
        <v>0</v>
      </c>
    </row>
    <row r="317" spans="2:63" s="4" customFormat="1" ht="22.9" customHeight="1">
      <c r="B317" s="210"/>
      <c r="C317" s="181"/>
      <c r="D317" s="211" t="s">
        <v>74</v>
      </c>
      <c r="E317" s="213" t="s">
        <v>473</v>
      </c>
      <c r="F317" s="213" t="s">
        <v>474</v>
      </c>
      <c r="G317" s="181"/>
      <c r="H317" s="181"/>
      <c r="J317" s="182">
        <f>BK317</f>
        <v>0</v>
      </c>
      <c r="K317" s="181"/>
      <c r="L317" s="132"/>
      <c r="M317" s="134"/>
      <c r="P317" s="135">
        <f>SUM(P318:P330)</f>
        <v>0</v>
      </c>
      <c r="R317" s="135">
        <f>SUM(R318:R330)</f>
        <v>0.14750000000000002</v>
      </c>
      <c r="T317" s="136">
        <f>SUM(T318:T330)</f>
        <v>2.3257</v>
      </c>
      <c r="AR317" s="133" t="s">
        <v>84</v>
      </c>
      <c r="AT317" s="137" t="s">
        <v>74</v>
      </c>
      <c r="AU317" s="137" t="s">
        <v>82</v>
      </c>
      <c r="AY317" s="133" t="s">
        <v>139</v>
      </c>
      <c r="BK317" s="138">
        <f>SUM(BK318:BK330)</f>
        <v>0</v>
      </c>
    </row>
    <row r="318" spans="2:65" s="8" customFormat="1" ht="16.5" customHeight="1">
      <c r="B318" s="187"/>
      <c r="C318" s="214" t="s">
        <v>475</v>
      </c>
      <c r="D318" s="214" t="s">
        <v>141</v>
      </c>
      <c r="E318" s="215" t="s">
        <v>476</v>
      </c>
      <c r="F318" s="184" t="s">
        <v>477</v>
      </c>
      <c r="G318" s="216" t="s">
        <v>175</v>
      </c>
      <c r="H318" s="217">
        <v>660</v>
      </c>
      <c r="I318" s="6"/>
      <c r="J318" s="183">
        <f>ROUND(I318*H318,2)</f>
        <v>0</v>
      </c>
      <c r="K318" s="184" t="s">
        <v>145</v>
      </c>
      <c r="L318" s="5"/>
      <c r="M318" s="7" t="s">
        <v>3</v>
      </c>
      <c r="N318" s="139" t="s">
        <v>46</v>
      </c>
      <c r="P318" s="140">
        <f>O318*H318</f>
        <v>0</v>
      </c>
      <c r="Q318" s="140">
        <v>0</v>
      </c>
      <c r="R318" s="140">
        <f>Q318*H318</f>
        <v>0</v>
      </c>
      <c r="S318" s="140">
        <v>0.00027</v>
      </c>
      <c r="T318" s="141">
        <f>S318*H318</f>
        <v>0.1782</v>
      </c>
      <c r="AR318" s="142" t="s">
        <v>245</v>
      </c>
      <c r="AT318" s="142" t="s">
        <v>141</v>
      </c>
      <c r="AU318" s="142" t="s">
        <v>84</v>
      </c>
      <c r="AY318" s="97" t="s">
        <v>139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97" t="s">
        <v>82</v>
      </c>
      <c r="BK318" s="143">
        <f>ROUND(I318*H318,2)</f>
        <v>0</v>
      </c>
      <c r="BL318" s="97" t="s">
        <v>245</v>
      </c>
      <c r="BM318" s="142" t="s">
        <v>478</v>
      </c>
    </row>
    <row r="319" spans="2:47" s="8" customFormat="1" ht="12">
      <c r="B319" s="187"/>
      <c r="C319" s="158"/>
      <c r="D319" s="218" t="s">
        <v>147</v>
      </c>
      <c r="E319" s="158"/>
      <c r="F319" s="219" t="s">
        <v>479</v>
      </c>
      <c r="G319" s="158"/>
      <c r="H319" s="158"/>
      <c r="J319" s="158"/>
      <c r="K319" s="158"/>
      <c r="L319" s="5"/>
      <c r="M319" s="144"/>
      <c r="T319" s="145"/>
      <c r="AT319" s="97" t="s">
        <v>147</v>
      </c>
      <c r="AU319" s="97" t="s">
        <v>84</v>
      </c>
    </row>
    <row r="320" spans="2:51" s="9" customFormat="1" ht="12">
      <c r="B320" s="220"/>
      <c r="C320" s="185"/>
      <c r="D320" s="221" t="s">
        <v>149</v>
      </c>
      <c r="E320" s="222" t="s">
        <v>3</v>
      </c>
      <c r="F320" s="223" t="s">
        <v>480</v>
      </c>
      <c r="G320" s="185"/>
      <c r="H320" s="222" t="s">
        <v>3</v>
      </c>
      <c r="J320" s="185"/>
      <c r="K320" s="185"/>
      <c r="L320" s="146"/>
      <c r="M320" s="148"/>
      <c r="T320" s="149"/>
      <c r="AT320" s="147" t="s">
        <v>149</v>
      </c>
      <c r="AU320" s="147" t="s">
        <v>84</v>
      </c>
      <c r="AV320" s="9" t="s">
        <v>82</v>
      </c>
      <c r="AW320" s="9" t="s">
        <v>35</v>
      </c>
      <c r="AX320" s="9" t="s">
        <v>75</v>
      </c>
      <c r="AY320" s="147" t="s">
        <v>139</v>
      </c>
    </row>
    <row r="321" spans="2:51" s="10" customFormat="1" ht="12">
      <c r="B321" s="224"/>
      <c r="C321" s="186"/>
      <c r="D321" s="221" t="s">
        <v>149</v>
      </c>
      <c r="E321" s="225" t="s">
        <v>3</v>
      </c>
      <c r="F321" s="226" t="s">
        <v>481</v>
      </c>
      <c r="G321" s="186"/>
      <c r="H321" s="227">
        <v>660</v>
      </c>
      <c r="J321" s="186"/>
      <c r="K321" s="186"/>
      <c r="L321" s="150"/>
      <c r="M321" s="152"/>
      <c r="T321" s="153"/>
      <c r="AT321" s="151" t="s">
        <v>149</v>
      </c>
      <c r="AU321" s="151" t="s">
        <v>84</v>
      </c>
      <c r="AV321" s="10" t="s">
        <v>84</v>
      </c>
      <c r="AW321" s="10" t="s">
        <v>35</v>
      </c>
      <c r="AX321" s="10" t="s">
        <v>82</v>
      </c>
      <c r="AY321" s="151" t="s">
        <v>139</v>
      </c>
    </row>
    <row r="322" spans="2:65" s="8" customFormat="1" ht="24.2" customHeight="1">
      <c r="B322" s="187"/>
      <c r="C322" s="214" t="s">
        <v>482</v>
      </c>
      <c r="D322" s="214" t="s">
        <v>141</v>
      </c>
      <c r="E322" s="215" t="s">
        <v>483</v>
      </c>
      <c r="F322" s="184" t="s">
        <v>484</v>
      </c>
      <c r="G322" s="216" t="s">
        <v>175</v>
      </c>
      <c r="H322" s="217">
        <v>2500</v>
      </c>
      <c r="I322" s="6"/>
      <c r="J322" s="183">
        <f>ROUND(I322*H322,2)</f>
        <v>0</v>
      </c>
      <c r="K322" s="184" t="s">
        <v>145</v>
      </c>
      <c r="L322" s="5"/>
      <c r="M322" s="7" t="s">
        <v>3</v>
      </c>
      <c r="N322" s="139" t="s">
        <v>46</v>
      </c>
      <c r="P322" s="140">
        <f>O322*H322</f>
        <v>0</v>
      </c>
      <c r="Q322" s="140">
        <v>0</v>
      </c>
      <c r="R322" s="140">
        <f>Q322*H322</f>
        <v>0</v>
      </c>
      <c r="S322" s="140">
        <v>0.0008</v>
      </c>
      <c r="T322" s="141">
        <f>S322*H322</f>
        <v>2</v>
      </c>
      <c r="AR322" s="142" t="s">
        <v>245</v>
      </c>
      <c r="AT322" s="142" t="s">
        <v>141</v>
      </c>
      <c r="AU322" s="142" t="s">
        <v>84</v>
      </c>
      <c r="AY322" s="97" t="s">
        <v>139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97" t="s">
        <v>82</v>
      </c>
      <c r="BK322" s="143">
        <f>ROUND(I322*H322,2)</f>
        <v>0</v>
      </c>
      <c r="BL322" s="97" t="s">
        <v>245</v>
      </c>
      <c r="BM322" s="142" t="s">
        <v>485</v>
      </c>
    </row>
    <row r="323" spans="2:47" s="8" customFormat="1" ht="12">
      <c r="B323" s="187"/>
      <c r="C323" s="158"/>
      <c r="D323" s="218" t="s">
        <v>147</v>
      </c>
      <c r="E323" s="158"/>
      <c r="F323" s="219" t="s">
        <v>486</v>
      </c>
      <c r="G323" s="158"/>
      <c r="H323" s="158"/>
      <c r="J323" s="158"/>
      <c r="K323" s="158"/>
      <c r="L323" s="5"/>
      <c r="M323" s="144"/>
      <c r="T323" s="145"/>
      <c r="AT323" s="97" t="s">
        <v>147</v>
      </c>
      <c r="AU323" s="97" t="s">
        <v>84</v>
      </c>
    </row>
    <row r="324" spans="2:51" s="9" customFormat="1" ht="12">
      <c r="B324" s="220"/>
      <c r="C324" s="185"/>
      <c r="D324" s="221" t="s">
        <v>149</v>
      </c>
      <c r="E324" s="222" t="s">
        <v>3</v>
      </c>
      <c r="F324" s="223" t="s">
        <v>480</v>
      </c>
      <c r="G324" s="185"/>
      <c r="H324" s="222" t="s">
        <v>3</v>
      </c>
      <c r="J324" s="185"/>
      <c r="K324" s="185"/>
      <c r="L324" s="146"/>
      <c r="M324" s="148"/>
      <c r="T324" s="149"/>
      <c r="AT324" s="147" t="s">
        <v>149</v>
      </c>
      <c r="AU324" s="147" t="s">
        <v>84</v>
      </c>
      <c r="AV324" s="9" t="s">
        <v>82</v>
      </c>
      <c r="AW324" s="9" t="s">
        <v>35</v>
      </c>
      <c r="AX324" s="9" t="s">
        <v>75</v>
      </c>
      <c r="AY324" s="147" t="s">
        <v>139</v>
      </c>
    </row>
    <row r="325" spans="2:51" s="10" customFormat="1" ht="12">
      <c r="B325" s="224"/>
      <c r="C325" s="186"/>
      <c r="D325" s="221" t="s">
        <v>149</v>
      </c>
      <c r="E325" s="225" t="s">
        <v>3</v>
      </c>
      <c r="F325" s="226" t="s">
        <v>487</v>
      </c>
      <c r="G325" s="186"/>
      <c r="H325" s="227">
        <v>2500</v>
      </c>
      <c r="J325" s="186"/>
      <c r="K325" s="186"/>
      <c r="L325" s="150"/>
      <c r="M325" s="152"/>
      <c r="T325" s="153"/>
      <c r="AT325" s="151" t="s">
        <v>149</v>
      </c>
      <c r="AU325" s="151" t="s">
        <v>84</v>
      </c>
      <c r="AV325" s="10" t="s">
        <v>84</v>
      </c>
      <c r="AW325" s="10" t="s">
        <v>35</v>
      </c>
      <c r="AX325" s="10" t="s">
        <v>82</v>
      </c>
      <c r="AY325" s="151" t="s">
        <v>139</v>
      </c>
    </row>
    <row r="326" spans="2:65" s="8" customFormat="1" ht="16.5" customHeight="1">
      <c r="B326" s="187"/>
      <c r="C326" s="214" t="s">
        <v>488</v>
      </c>
      <c r="D326" s="214" t="s">
        <v>141</v>
      </c>
      <c r="E326" s="215" t="s">
        <v>489</v>
      </c>
      <c r="F326" s="184" t="s">
        <v>490</v>
      </c>
      <c r="G326" s="216" t="s">
        <v>206</v>
      </c>
      <c r="H326" s="217">
        <v>1475</v>
      </c>
      <c r="I326" s="6"/>
      <c r="J326" s="183">
        <f>ROUND(I326*H326,2)</f>
        <v>0</v>
      </c>
      <c r="K326" s="184" t="s">
        <v>3</v>
      </c>
      <c r="L326" s="5"/>
      <c r="M326" s="7" t="s">
        <v>3</v>
      </c>
      <c r="N326" s="139" t="s">
        <v>46</v>
      </c>
      <c r="P326" s="140">
        <f>O326*H326</f>
        <v>0</v>
      </c>
      <c r="Q326" s="140">
        <v>0.0001</v>
      </c>
      <c r="R326" s="140">
        <f>Q326*H326</f>
        <v>0.14750000000000002</v>
      </c>
      <c r="S326" s="140">
        <v>0.0001</v>
      </c>
      <c r="T326" s="141">
        <f>S326*H326</f>
        <v>0.14750000000000002</v>
      </c>
      <c r="AR326" s="142" t="s">
        <v>245</v>
      </c>
      <c r="AT326" s="142" t="s">
        <v>141</v>
      </c>
      <c r="AU326" s="142" t="s">
        <v>84</v>
      </c>
      <c r="AY326" s="97" t="s">
        <v>139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97" t="s">
        <v>82</v>
      </c>
      <c r="BK326" s="143">
        <f>ROUND(I326*H326,2)</f>
        <v>0</v>
      </c>
      <c r="BL326" s="97" t="s">
        <v>245</v>
      </c>
      <c r="BM326" s="142" t="s">
        <v>491</v>
      </c>
    </row>
    <row r="327" spans="2:51" s="9" customFormat="1" ht="12">
      <c r="B327" s="220"/>
      <c r="C327" s="185"/>
      <c r="D327" s="221" t="s">
        <v>149</v>
      </c>
      <c r="E327" s="222" t="s">
        <v>3</v>
      </c>
      <c r="F327" s="223" t="s">
        <v>480</v>
      </c>
      <c r="G327" s="185"/>
      <c r="H327" s="222" t="s">
        <v>3</v>
      </c>
      <c r="J327" s="185"/>
      <c r="K327" s="185"/>
      <c r="L327" s="146"/>
      <c r="M327" s="148"/>
      <c r="T327" s="149"/>
      <c r="AT327" s="147" t="s">
        <v>149</v>
      </c>
      <c r="AU327" s="147" t="s">
        <v>84</v>
      </c>
      <c r="AV327" s="9" t="s">
        <v>82</v>
      </c>
      <c r="AW327" s="9" t="s">
        <v>35</v>
      </c>
      <c r="AX327" s="9" t="s">
        <v>75</v>
      </c>
      <c r="AY327" s="147" t="s">
        <v>139</v>
      </c>
    </row>
    <row r="328" spans="2:51" s="10" customFormat="1" ht="12">
      <c r="B328" s="224"/>
      <c r="C328" s="186"/>
      <c r="D328" s="221" t="s">
        <v>149</v>
      </c>
      <c r="E328" s="225" t="s">
        <v>3</v>
      </c>
      <c r="F328" s="226" t="s">
        <v>492</v>
      </c>
      <c r="G328" s="186"/>
      <c r="H328" s="227">
        <v>1475</v>
      </c>
      <c r="J328" s="186"/>
      <c r="K328" s="186"/>
      <c r="L328" s="150"/>
      <c r="M328" s="152"/>
      <c r="T328" s="153"/>
      <c r="AT328" s="151" t="s">
        <v>149</v>
      </c>
      <c r="AU328" s="151" t="s">
        <v>84</v>
      </c>
      <c r="AV328" s="10" t="s">
        <v>84</v>
      </c>
      <c r="AW328" s="10" t="s">
        <v>35</v>
      </c>
      <c r="AX328" s="10" t="s">
        <v>82</v>
      </c>
      <c r="AY328" s="151" t="s">
        <v>139</v>
      </c>
    </row>
    <row r="329" spans="2:65" s="8" customFormat="1" ht="24.2" customHeight="1">
      <c r="B329" s="187"/>
      <c r="C329" s="214" t="s">
        <v>493</v>
      </c>
      <c r="D329" s="214" t="s">
        <v>141</v>
      </c>
      <c r="E329" s="215" t="s">
        <v>494</v>
      </c>
      <c r="F329" s="184" t="s">
        <v>495</v>
      </c>
      <c r="G329" s="216" t="s">
        <v>442</v>
      </c>
      <c r="H329" s="217">
        <v>0.148</v>
      </c>
      <c r="I329" s="6"/>
      <c r="J329" s="183">
        <f>ROUND(I329*H329,2)</f>
        <v>0</v>
      </c>
      <c r="K329" s="184" t="s">
        <v>145</v>
      </c>
      <c r="L329" s="5"/>
      <c r="M329" s="7" t="s">
        <v>3</v>
      </c>
      <c r="N329" s="139" t="s">
        <v>46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245</v>
      </c>
      <c r="AT329" s="142" t="s">
        <v>141</v>
      </c>
      <c r="AU329" s="142" t="s">
        <v>84</v>
      </c>
      <c r="AY329" s="97" t="s">
        <v>139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97" t="s">
        <v>82</v>
      </c>
      <c r="BK329" s="143">
        <f>ROUND(I329*H329,2)</f>
        <v>0</v>
      </c>
      <c r="BL329" s="97" t="s">
        <v>245</v>
      </c>
      <c r="BM329" s="142" t="s">
        <v>496</v>
      </c>
    </row>
    <row r="330" spans="2:47" s="8" customFormat="1" ht="12">
      <c r="B330" s="187"/>
      <c r="C330" s="158"/>
      <c r="D330" s="218" t="s">
        <v>147</v>
      </c>
      <c r="E330" s="158"/>
      <c r="F330" s="219" t="s">
        <v>497</v>
      </c>
      <c r="G330" s="158"/>
      <c r="H330" s="158"/>
      <c r="J330" s="158"/>
      <c r="K330" s="158"/>
      <c r="L330" s="5"/>
      <c r="M330" s="144"/>
      <c r="T330" s="145"/>
      <c r="AT330" s="97" t="s">
        <v>147</v>
      </c>
      <c r="AU330" s="97" t="s">
        <v>84</v>
      </c>
    </row>
    <row r="331" spans="2:63" s="4" customFormat="1" ht="22.9" customHeight="1">
      <c r="B331" s="210"/>
      <c r="C331" s="181"/>
      <c r="D331" s="211" t="s">
        <v>74</v>
      </c>
      <c r="E331" s="213" t="s">
        <v>498</v>
      </c>
      <c r="F331" s="213" t="s">
        <v>499</v>
      </c>
      <c r="G331" s="181"/>
      <c r="H331" s="181"/>
      <c r="J331" s="182">
        <f>BK331</f>
        <v>0</v>
      </c>
      <c r="K331" s="181"/>
      <c r="L331" s="132"/>
      <c r="M331" s="134"/>
      <c r="P331" s="135">
        <f>SUM(P332:P355)</f>
        <v>0</v>
      </c>
      <c r="R331" s="135">
        <f>SUM(R332:R355)</f>
        <v>0.7736798649600001</v>
      </c>
      <c r="T331" s="136">
        <f>SUM(T332:T355)</f>
        <v>0.43244000000000005</v>
      </c>
      <c r="AR331" s="133" t="s">
        <v>84</v>
      </c>
      <c r="AT331" s="137" t="s">
        <v>74</v>
      </c>
      <c r="AU331" s="137" t="s">
        <v>82</v>
      </c>
      <c r="AY331" s="133" t="s">
        <v>139</v>
      </c>
      <c r="BK331" s="138">
        <f>SUM(BK332:BK355)</f>
        <v>0</v>
      </c>
    </row>
    <row r="332" spans="2:65" s="8" customFormat="1" ht="16.5" customHeight="1">
      <c r="B332" s="187"/>
      <c r="C332" s="214" t="s">
        <v>500</v>
      </c>
      <c r="D332" s="214" t="s">
        <v>141</v>
      </c>
      <c r="E332" s="215" t="s">
        <v>501</v>
      </c>
      <c r="F332" s="184" t="s">
        <v>502</v>
      </c>
      <c r="G332" s="216" t="s">
        <v>175</v>
      </c>
      <c r="H332" s="217">
        <v>126</v>
      </c>
      <c r="I332" s="6"/>
      <c r="J332" s="183">
        <f>ROUND(I332*H332,2)</f>
        <v>0</v>
      </c>
      <c r="K332" s="184" t="s">
        <v>145</v>
      </c>
      <c r="L332" s="5"/>
      <c r="M332" s="7" t="s">
        <v>3</v>
      </c>
      <c r="N332" s="139" t="s">
        <v>46</v>
      </c>
      <c r="P332" s="140">
        <f>O332*H332</f>
        <v>0</v>
      </c>
      <c r="Q332" s="140">
        <v>0</v>
      </c>
      <c r="R332" s="140">
        <f>Q332*H332</f>
        <v>0</v>
      </c>
      <c r="S332" s="140">
        <v>0.00191</v>
      </c>
      <c r="T332" s="141">
        <f>S332*H332</f>
        <v>0.24066</v>
      </c>
      <c r="AR332" s="142" t="s">
        <v>245</v>
      </c>
      <c r="AT332" s="142" t="s">
        <v>141</v>
      </c>
      <c r="AU332" s="142" t="s">
        <v>84</v>
      </c>
      <c r="AY332" s="97" t="s">
        <v>139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97" t="s">
        <v>82</v>
      </c>
      <c r="BK332" s="143">
        <f>ROUND(I332*H332,2)</f>
        <v>0</v>
      </c>
      <c r="BL332" s="97" t="s">
        <v>245</v>
      </c>
      <c r="BM332" s="142" t="s">
        <v>503</v>
      </c>
    </row>
    <row r="333" spans="2:47" s="8" customFormat="1" ht="12">
      <c r="B333" s="187"/>
      <c r="C333" s="158"/>
      <c r="D333" s="218" t="s">
        <v>147</v>
      </c>
      <c r="E333" s="158"/>
      <c r="F333" s="219" t="s">
        <v>504</v>
      </c>
      <c r="G333" s="158"/>
      <c r="H333" s="158"/>
      <c r="J333" s="158"/>
      <c r="K333" s="158"/>
      <c r="L333" s="5"/>
      <c r="M333" s="144"/>
      <c r="T333" s="145"/>
      <c r="AT333" s="97" t="s">
        <v>147</v>
      </c>
      <c r="AU333" s="97" t="s">
        <v>84</v>
      </c>
    </row>
    <row r="334" spans="2:51" s="9" customFormat="1" ht="12">
      <c r="B334" s="220"/>
      <c r="C334" s="185"/>
      <c r="D334" s="221" t="s">
        <v>149</v>
      </c>
      <c r="E334" s="222" t="s">
        <v>3</v>
      </c>
      <c r="F334" s="223" t="s">
        <v>505</v>
      </c>
      <c r="G334" s="185"/>
      <c r="H334" s="222" t="s">
        <v>3</v>
      </c>
      <c r="J334" s="185"/>
      <c r="K334" s="185"/>
      <c r="L334" s="146"/>
      <c r="M334" s="148"/>
      <c r="T334" s="149"/>
      <c r="AT334" s="147" t="s">
        <v>149</v>
      </c>
      <c r="AU334" s="147" t="s">
        <v>84</v>
      </c>
      <c r="AV334" s="9" t="s">
        <v>82</v>
      </c>
      <c r="AW334" s="9" t="s">
        <v>35</v>
      </c>
      <c r="AX334" s="9" t="s">
        <v>75</v>
      </c>
      <c r="AY334" s="147" t="s">
        <v>139</v>
      </c>
    </row>
    <row r="335" spans="2:51" s="10" customFormat="1" ht="12">
      <c r="B335" s="224"/>
      <c r="C335" s="186"/>
      <c r="D335" s="221" t="s">
        <v>149</v>
      </c>
      <c r="E335" s="225" t="s">
        <v>3</v>
      </c>
      <c r="F335" s="226" t="s">
        <v>506</v>
      </c>
      <c r="G335" s="186"/>
      <c r="H335" s="227">
        <v>126</v>
      </c>
      <c r="J335" s="186"/>
      <c r="K335" s="186"/>
      <c r="L335" s="150"/>
      <c r="M335" s="152"/>
      <c r="T335" s="153"/>
      <c r="AT335" s="151" t="s">
        <v>149</v>
      </c>
      <c r="AU335" s="151" t="s">
        <v>84</v>
      </c>
      <c r="AV335" s="10" t="s">
        <v>84</v>
      </c>
      <c r="AW335" s="10" t="s">
        <v>35</v>
      </c>
      <c r="AX335" s="10" t="s">
        <v>82</v>
      </c>
      <c r="AY335" s="151" t="s">
        <v>139</v>
      </c>
    </row>
    <row r="336" spans="2:65" s="8" customFormat="1" ht="16.5" customHeight="1">
      <c r="B336" s="187"/>
      <c r="C336" s="214" t="s">
        <v>507</v>
      </c>
      <c r="D336" s="214" t="s">
        <v>141</v>
      </c>
      <c r="E336" s="215" t="s">
        <v>508</v>
      </c>
      <c r="F336" s="184" t="s">
        <v>509</v>
      </c>
      <c r="G336" s="216" t="s">
        <v>175</v>
      </c>
      <c r="H336" s="217">
        <v>86</v>
      </c>
      <c r="I336" s="6"/>
      <c r="J336" s="183">
        <f>ROUND(I336*H336,2)</f>
        <v>0</v>
      </c>
      <c r="K336" s="184" t="s">
        <v>145</v>
      </c>
      <c r="L336" s="5"/>
      <c r="M336" s="7" t="s">
        <v>3</v>
      </c>
      <c r="N336" s="139" t="s">
        <v>46</v>
      </c>
      <c r="P336" s="140">
        <f>O336*H336</f>
        <v>0</v>
      </c>
      <c r="Q336" s="140">
        <v>0</v>
      </c>
      <c r="R336" s="140">
        <f>Q336*H336</f>
        <v>0</v>
      </c>
      <c r="S336" s="140">
        <v>0.00223</v>
      </c>
      <c r="T336" s="141">
        <f>S336*H336</f>
        <v>0.19178</v>
      </c>
      <c r="AR336" s="142" t="s">
        <v>245</v>
      </c>
      <c r="AT336" s="142" t="s">
        <v>141</v>
      </c>
      <c r="AU336" s="142" t="s">
        <v>84</v>
      </c>
      <c r="AY336" s="97" t="s">
        <v>139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97" t="s">
        <v>82</v>
      </c>
      <c r="BK336" s="143">
        <f>ROUND(I336*H336,2)</f>
        <v>0</v>
      </c>
      <c r="BL336" s="97" t="s">
        <v>245</v>
      </c>
      <c r="BM336" s="142" t="s">
        <v>510</v>
      </c>
    </row>
    <row r="337" spans="2:47" s="8" customFormat="1" ht="12">
      <c r="B337" s="187"/>
      <c r="C337" s="158"/>
      <c r="D337" s="218" t="s">
        <v>147</v>
      </c>
      <c r="E337" s="158"/>
      <c r="F337" s="219" t="s">
        <v>511</v>
      </c>
      <c r="G337" s="158"/>
      <c r="H337" s="158"/>
      <c r="J337" s="158"/>
      <c r="K337" s="158"/>
      <c r="L337" s="5"/>
      <c r="M337" s="144"/>
      <c r="T337" s="145"/>
      <c r="AT337" s="97" t="s">
        <v>147</v>
      </c>
      <c r="AU337" s="97" t="s">
        <v>84</v>
      </c>
    </row>
    <row r="338" spans="2:51" s="9" customFormat="1" ht="12">
      <c r="B338" s="220"/>
      <c r="C338" s="185"/>
      <c r="D338" s="221" t="s">
        <v>149</v>
      </c>
      <c r="E338" s="222" t="s">
        <v>3</v>
      </c>
      <c r="F338" s="223" t="s">
        <v>512</v>
      </c>
      <c r="G338" s="185"/>
      <c r="H338" s="222" t="s">
        <v>3</v>
      </c>
      <c r="J338" s="185"/>
      <c r="K338" s="185"/>
      <c r="L338" s="146"/>
      <c r="M338" s="148"/>
      <c r="T338" s="149"/>
      <c r="AT338" s="147" t="s">
        <v>149</v>
      </c>
      <c r="AU338" s="147" t="s">
        <v>84</v>
      </c>
      <c r="AV338" s="9" t="s">
        <v>82</v>
      </c>
      <c r="AW338" s="9" t="s">
        <v>35</v>
      </c>
      <c r="AX338" s="9" t="s">
        <v>75</v>
      </c>
      <c r="AY338" s="147" t="s">
        <v>139</v>
      </c>
    </row>
    <row r="339" spans="2:51" s="10" customFormat="1" ht="12">
      <c r="B339" s="224"/>
      <c r="C339" s="186"/>
      <c r="D339" s="221" t="s">
        <v>149</v>
      </c>
      <c r="E339" s="225" t="s">
        <v>3</v>
      </c>
      <c r="F339" s="226" t="s">
        <v>513</v>
      </c>
      <c r="G339" s="186"/>
      <c r="H339" s="227">
        <v>86</v>
      </c>
      <c r="J339" s="186"/>
      <c r="K339" s="186"/>
      <c r="L339" s="150"/>
      <c r="M339" s="152"/>
      <c r="T339" s="153"/>
      <c r="AT339" s="151" t="s">
        <v>149</v>
      </c>
      <c r="AU339" s="151" t="s">
        <v>84</v>
      </c>
      <c r="AV339" s="10" t="s">
        <v>84</v>
      </c>
      <c r="AW339" s="10" t="s">
        <v>35</v>
      </c>
      <c r="AX339" s="10" t="s">
        <v>82</v>
      </c>
      <c r="AY339" s="151" t="s">
        <v>139</v>
      </c>
    </row>
    <row r="340" spans="2:65" s="8" customFormat="1" ht="21.75" customHeight="1">
      <c r="B340" s="187"/>
      <c r="C340" s="214" t="s">
        <v>514</v>
      </c>
      <c r="D340" s="214" t="s">
        <v>141</v>
      </c>
      <c r="E340" s="215" t="s">
        <v>515</v>
      </c>
      <c r="F340" s="184" t="s">
        <v>516</v>
      </c>
      <c r="G340" s="216" t="s">
        <v>175</v>
      </c>
      <c r="H340" s="217">
        <v>91</v>
      </c>
      <c r="I340" s="6"/>
      <c r="J340" s="183">
        <f>ROUND(I340*H340,2)</f>
        <v>0</v>
      </c>
      <c r="K340" s="184" t="s">
        <v>145</v>
      </c>
      <c r="L340" s="5"/>
      <c r="M340" s="7" t="s">
        <v>3</v>
      </c>
      <c r="N340" s="139" t="s">
        <v>46</v>
      </c>
      <c r="P340" s="140">
        <f>O340*H340</f>
        <v>0</v>
      </c>
      <c r="Q340" s="140">
        <v>0.0022376</v>
      </c>
      <c r="R340" s="140">
        <f>Q340*H340</f>
        <v>0.2036216</v>
      </c>
      <c r="S340" s="140">
        <v>0</v>
      </c>
      <c r="T340" s="141">
        <f>S340*H340</f>
        <v>0</v>
      </c>
      <c r="AR340" s="142" t="s">
        <v>245</v>
      </c>
      <c r="AT340" s="142" t="s">
        <v>141</v>
      </c>
      <c r="AU340" s="142" t="s">
        <v>84</v>
      </c>
      <c r="AY340" s="97" t="s">
        <v>139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97" t="s">
        <v>82</v>
      </c>
      <c r="BK340" s="143">
        <f>ROUND(I340*H340,2)</f>
        <v>0</v>
      </c>
      <c r="BL340" s="97" t="s">
        <v>245</v>
      </c>
      <c r="BM340" s="142" t="s">
        <v>517</v>
      </c>
    </row>
    <row r="341" spans="2:47" s="8" customFormat="1" ht="12">
      <c r="B341" s="187"/>
      <c r="C341" s="158"/>
      <c r="D341" s="218" t="s">
        <v>147</v>
      </c>
      <c r="E341" s="158"/>
      <c r="F341" s="219" t="s">
        <v>518</v>
      </c>
      <c r="G341" s="158"/>
      <c r="H341" s="158"/>
      <c r="J341" s="158"/>
      <c r="K341" s="158"/>
      <c r="L341" s="5"/>
      <c r="M341" s="144"/>
      <c r="T341" s="145"/>
      <c r="AT341" s="97" t="s">
        <v>147</v>
      </c>
      <c r="AU341" s="97" t="s">
        <v>84</v>
      </c>
    </row>
    <row r="342" spans="2:51" s="9" customFormat="1" ht="12">
      <c r="B342" s="220"/>
      <c r="C342" s="185"/>
      <c r="D342" s="221" t="s">
        <v>149</v>
      </c>
      <c r="E342" s="222" t="s">
        <v>3</v>
      </c>
      <c r="F342" s="223" t="s">
        <v>512</v>
      </c>
      <c r="G342" s="185"/>
      <c r="H342" s="222" t="s">
        <v>3</v>
      </c>
      <c r="J342" s="185"/>
      <c r="K342" s="185"/>
      <c r="L342" s="146"/>
      <c r="M342" s="148"/>
      <c r="T342" s="149"/>
      <c r="AT342" s="147" t="s">
        <v>149</v>
      </c>
      <c r="AU342" s="147" t="s">
        <v>84</v>
      </c>
      <c r="AV342" s="9" t="s">
        <v>82</v>
      </c>
      <c r="AW342" s="9" t="s">
        <v>35</v>
      </c>
      <c r="AX342" s="9" t="s">
        <v>75</v>
      </c>
      <c r="AY342" s="147" t="s">
        <v>139</v>
      </c>
    </row>
    <row r="343" spans="2:51" s="10" customFormat="1" ht="12">
      <c r="B343" s="224"/>
      <c r="C343" s="186"/>
      <c r="D343" s="221" t="s">
        <v>149</v>
      </c>
      <c r="E343" s="225" t="s">
        <v>3</v>
      </c>
      <c r="F343" s="226" t="s">
        <v>519</v>
      </c>
      <c r="G343" s="186"/>
      <c r="H343" s="227">
        <v>91</v>
      </c>
      <c r="J343" s="186"/>
      <c r="K343" s="186"/>
      <c r="L343" s="150"/>
      <c r="M343" s="152"/>
      <c r="T343" s="153"/>
      <c r="AT343" s="151" t="s">
        <v>149</v>
      </c>
      <c r="AU343" s="151" t="s">
        <v>84</v>
      </c>
      <c r="AV343" s="10" t="s">
        <v>84</v>
      </c>
      <c r="AW343" s="10" t="s">
        <v>35</v>
      </c>
      <c r="AX343" s="10" t="s">
        <v>82</v>
      </c>
      <c r="AY343" s="151" t="s">
        <v>139</v>
      </c>
    </row>
    <row r="344" spans="2:65" s="8" customFormat="1" ht="21.75" customHeight="1">
      <c r="B344" s="187"/>
      <c r="C344" s="214" t="s">
        <v>520</v>
      </c>
      <c r="D344" s="214" t="s">
        <v>141</v>
      </c>
      <c r="E344" s="215" t="s">
        <v>521</v>
      </c>
      <c r="F344" s="184" t="s">
        <v>522</v>
      </c>
      <c r="G344" s="216" t="s">
        <v>175</v>
      </c>
      <c r="H344" s="217">
        <v>35</v>
      </c>
      <c r="I344" s="6"/>
      <c r="J344" s="183">
        <f>ROUND(I344*H344,2)</f>
        <v>0</v>
      </c>
      <c r="K344" s="184" t="s">
        <v>145</v>
      </c>
      <c r="L344" s="5"/>
      <c r="M344" s="7" t="s">
        <v>3</v>
      </c>
      <c r="N344" s="139" t="s">
        <v>46</v>
      </c>
      <c r="P344" s="140">
        <f>O344*H344</f>
        <v>0</v>
      </c>
      <c r="Q344" s="140">
        <v>0.00365</v>
      </c>
      <c r="R344" s="140">
        <f>Q344*H344</f>
        <v>0.12775</v>
      </c>
      <c r="S344" s="140">
        <v>0</v>
      </c>
      <c r="T344" s="141">
        <f>S344*H344</f>
        <v>0</v>
      </c>
      <c r="AR344" s="142" t="s">
        <v>245</v>
      </c>
      <c r="AT344" s="142" t="s">
        <v>141</v>
      </c>
      <c r="AU344" s="142" t="s">
        <v>84</v>
      </c>
      <c r="AY344" s="97" t="s">
        <v>139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97" t="s">
        <v>82</v>
      </c>
      <c r="BK344" s="143">
        <f>ROUND(I344*H344,2)</f>
        <v>0</v>
      </c>
      <c r="BL344" s="97" t="s">
        <v>245</v>
      </c>
      <c r="BM344" s="142" t="s">
        <v>523</v>
      </c>
    </row>
    <row r="345" spans="2:47" s="8" customFormat="1" ht="12">
      <c r="B345" s="187"/>
      <c r="C345" s="158"/>
      <c r="D345" s="218" t="s">
        <v>147</v>
      </c>
      <c r="E345" s="158"/>
      <c r="F345" s="219" t="s">
        <v>524</v>
      </c>
      <c r="G345" s="158"/>
      <c r="H345" s="158"/>
      <c r="J345" s="158"/>
      <c r="K345" s="158"/>
      <c r="L345" s="5"/>
      <c r="M345" s="144"/>
      <c r="T345" s="145"/>
      <c r="AT345" s="97" t="s">
        <v>147</v>
      </c>
      <c r="AU345" s="97" t="s">
        <v>84</v>
      </c>
    </row>
    <row r="346" spans="2:51" s="9" customFormat="1" ht="12">
      <c r="B346" s="220"/>
      <c r="C346" s="185"/>
      <c r="D346" s="221" t="s">
        <v>149</v>
      </c>
      <c r="E346" s="222" t="s">
        <v>3</v>
      </c>
      <c r="F346" s="223" t="s">
        <v>512</v>
      </c>
      <c r="G346" s="185"/>
      <c r="H346" s="222" t="s">
        <v>3</v>
      </c>
      <c r="J346" s="185"/>
      <c r="K346" s="185"/>
      <c r="L346" s="146"/>
      <c r="M346" s="148"/>
      <c r="T346" s="149"/>
      <c r="AT346" s="147" t="s">
        <v>149</v>
      </c>
      <c r="AU346" s="147" t="s">
        <v>84</v>
      </c>
      <c r="AV346" s="9" t="s">
        <v>82</v>
      </c>
      <c r="AW346" s="9" t="s">
        <v>35</v>
      </c>
      <c r="AX346" s="9" t="s">
        <v>75</v>
      </c>
      <c r="AY346" s="147" t="s">
        <v>139</v>
      </c>
    </row>
    <row r="347" spans="2:51" s="10" customFormat="1" ht="12">
      <c r="B347" s="224"/>
      <c r="C347" s="186"/>
      <c r="D347" s="221" t="s">
        <v>149</v>
      </c>
      <c r="E347" s="225" t="s">
        <v>3</v>
      </c>
      <c r="F347" s="226" t="s">
        <v>525</v>
      </c>
      <c r="G347" s="186"/>
      <c r="H347" s="227">
        <v>35</v>
      </c>
      <c r="J347" s="186"/>
      <c r="K347" s="186"/>
      <c r="L347" s="150"/>
      <c r="M347" s="152"/>
      <c r="T347" s="153"/>
      <c r="AT347" s="151" t="s">
        <v>149</v>
      </c>
      <c r="AU347" s="151" t="s">
        <v>84</v>
      </c>
      <c r="AV347" s="10" t="s">
        <v>84</v>
      </c>
      <c r="AW347" s="10" t="s">
        <v>35</v>
      </c>
      <c r="AX347" s="10" t="s">
        <v>82</v>
      </c>
      <c r="AY347" s="151" t="s">
        <v>139</v>
      </c>
    </row>
    <row r="348" spans="2:65" s="8" customFormat="1" ht="24.2" customHeight="1">
      <c r="B348" s="187"/>
      <c r="C348" s="214" t="s">
        <v>526</v>
      </c>
      <c r="D348" s="214" t="s">
        <v>141</v>
      </c>
      <c r="E348" s="215" t="s">
        <v>527</v>
      </c>
      <c r="F348" s="184" t="s">
        <v>528</v>
      </c>
      <c r="G348" s="216" t="s">
        <v>144</v>
      </c>
      <c r="H348" s="217">
        <v>82.56</v>
      </c>
      <c r="I348" s="6"/>
      <c r="J348" s="183">
        <f>ROUND(I348*H348,2)</f>
        <v>0</v>
      </c>
      <c r="K348" s="184" t="s">
        <v>145</v>
      </c>
      <c r="L348" s="5"/>
      <c r="M348" s="7" t="s">
        <v>3</v>
      </c>
      <c r="N348" s="139" t="s">
        <v>46</v>
      </c>
      <c r="P348" s="140">
        <f>O348*H348</f>
        <v>0</v>
      </c>
      <c r="Q348" s="140">
        <v>0.005357416</v>
      </c>
      <c r="R348" s="140">
        <f>Q348*H348</f>
        <v>0.44230826496000003</v>
      </c>
      <c r="S348" s="140">
        <v>0</v>
      </c>
      <c r="T348" s="141">
        <f>S348*H348</f>
        <v>0</v>
      </c>
      <c r="AR348" s="142" t="s">
        <v>245</v>
      </c>
      <c r="AT348" s="142" t="s">
        <v>141</v>
      </c>
      <c r="AU348" s="142" t="s">
        <v>84</v>
      </c>
      <c r="AY348" s="97" t="s">
        <v>139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97" t="s">
        <v>82</v>
      </c>
      <c r="BK348" s="143">
        <f>ROUND(I348*H348,2)</f>
        <v>0</v>
      </c>
      <c r="BL348" s="97" t="s">
        <v>245</v>
      </c>
      <c r="BM348" s="142" t="s">
        <v>529</v>
      </c>
    </row>
    <row r="349" spans="2:47" s="8" customFormat="1" ht="12">
      <c r="B349" s="187"/>
      <c r="C349" s="158"/>
      <c r="D349" s="218" t="s">
        <v>147</v>
      </c>
      <c r="E349" s="158"/>
      <c r="F349" s="219" t="s">
        <v>530</v>
      </c>
      <c r="G349" s="158"/>
      <c r="H349" s="158"/>
      <c r="J349" s="158"/>
      <c r="K349" s="158"/>
      <c r="L349" s="5"/>
      <c r="M349" s="144"/>
      <c r="T349" s="145"/>
      <c r="AT349" s="97" t="s">
        <v>147</v>
      </c>
      <c r="AU349" s="97" t="s">
        <v>84</v>
      </c>
    </row>
    <row r="350" spans="2:51" s="9" customFormat="1" ht="12">
      <c r="B350" s="220"/>
      <c r="C350" s="185"/>
      <c r="D350" s="221" t="s">
        <v>149</v>
      </c>
      <c r="E350" s="222" t="s">
        <v>3</v>
      </c>
      <c r="F350" s="223" t="s">
        <v>512</v>
      </c>
      <c r="G350" s="185"/>
      <c r="H350" s="222" t="s">
        <v>3</v>
      </c>
      <c r="J350" s="185"/>
      <c r="K350" s="185"/>
      <c r="L350" s="146"/>
      <c r="M350" s="148"/>
      <c r="T350" s="149"/>
      <c r="AT350" s="147" t="s">
        <v>149</v>
      </c>
      <c r="AU350" s="147" t="s">
        <v>84</v>
      </c>
      <c r="AV350" s="9" t="s">
        <v>82</v>
      </c>
      <c r="AW350" s="9" t="s">
        <v>35</v>
      </c>
      <c r="AX350" s="9" t="s">
        <v>75</v>
      </c>
      <c r="AY350" s="147" t="s">
        <v>139</v>
      </c>
    </row>
    <row r="351" spans="2:51" s="10" customFormat="1" ht="12">
      <c r="B351" s="224"/>
      <c r="C351" s="186"/>
      <c r="D351" s="221" t="s">
        <v>149</v>
      </c>
      <c r="E351" s="225" t="s">
        <v>3</v>
      </c>
      <c r="F351" s="226" t="s">
        <v>531</v>
      </c>
      <c r="G351" s="186"/>
      <c r="H351" s="227">
        <v>82.56</v>
      </c>
      <c r="J351" s="186"/>
      <c r="K351" s="186"/>
      <c r="L351" s="150"/>
      <c r="M351" s="152"/>
      <c r="T351" s="153"/>
      <c r="AT351" s="151" t="s">
        <v>149</v>
      </c>
      <c r="AU351" s="151" t="s">
        <v>84</v>
      </c>
      <c r="AV351" s="10" t="s">
        <v>84</v>
      </c>
      <c r="AW351" s="10" t="s">
        <v>35</v>
      </c>
      <c r="AX351" s="10" t="s">
        <v>82</v>
      </c>
      <c r="AY351" s="151" t="s">
        <v>139</v>
      </c>
    </row>
    <row r="352" spans="2:65" s="8" customFormat="1" ht="24.2" customHeight="1">
      <c r="B352" s="187"/>
      <c r="C352" s="214" t="s">
        <v>532</v>
      </c>
      <c r="D352" s="214" t="s">
        <v>141</v>
      </c>
      <c r="E352" s="215" t="s">
        <v>533</v>
      </c>
      <c r="F352" s="184" t="s">
        <v>534</v>
      </c>
      <c r="G352" s="216" t="s">
        <v>206</v>
      </c>
      <c r="H352" s="217">
        <v>2</v>
      </c>
      <c r="I352" s="6"/>
      <c r="J352" s="183">
        <f>ROUND(I352*H352,2)</f>
        <v>0</v>
      </c>
      <c r="K352" s="184" t="s">
        <v>145</v>
      </c>
      <c r="L352" s="5"/>
      <c r="M352" s="7" t="s">
        <v>3</v>
      </c>
      <c r="N352" s="139" t="s">
        <v>46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245</v>
      </c>
      <c r="AT352" s="142" t="s">
        <v>141</v>
      </c>
      <c r="AU352" s="142" t="s">
        <v>84</v>
      </c>
      <c r="AY352" s="97" t="s">
        <v>139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97" t="s">
        <v>82</v>
      </c>
      <c r="BK352" s="143">
        <f>ROUND(I352*H352,2)</f>
        <v>0</v>
      </c>
      <c r="BL352" s="97" t="s">
        <v>245</v>
      </c>
      <c r="BM352" s="142" t="s">
        <v>535</v>
      </c>
    </row>
    <row r="353" spans="2:47" s="8" customFormat="1" ht="12">
      <c r="B353" s="187"/>
      <c r="C353" s="158"/>
      <c r="D353" s="218" t="s">
        <v>147</v>
      </c>
      <c r="E353" s="158"/>
      <c r="F353" s="219" t="s">
        <v>536</v>
      </c>
      <c r="G353" s="158"/>
      <c r="H353" s="158"/>
      <c r="J353" s="158"/>
      <c r="K353" s="158"/>
      <c r="L353" s="5"/>
      <c r="M353" s="144"/>
      <c r="T353" s="145"/>
      <c r="AT353" s="97" t="s">
        <v>147</v>
      </c>
      <c r="AU353" s="97" t="s">
        <v>84</v>
      </c>
    </row>
    <row r="354" spans="2:65" s="8" customFormat="1" ht="24.2" customHeight="1">
      <c r="B354" s="187"/>
      <c r="C354" s="214" t="s">
        <v>537</v>
      </c>
      <c r="D354" s="214" t="s">
        <v>141</v>
      </c>
      <c r="E354" s="215" t="s">
        <v>538</v>
      </c>
      <c r="F354" s="184" t="s">
        <v>539</v>
      </c>
      <c r="G354" s="216" t="s">
        <v>442</v>
      </c>
      <c r="H354" s="217">
        <v>0.774</v>
      </c>
      <c r="I354" s="6"/>
      <c r="J354" s="183">
        <f>ROUND(I354*H354,2)</f>
        <v>0</v>
      </c>
      <c r="K354" s="184" t="s">
        <v>145</v>
      </c>
      <c r="L354" s="5"/>
      <c r="M354" s="7" t="s">
        <v>3</v>
      </c>
      <c r="N354" s="139" t="s">
        <v>46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245</v>
      </c>
      <c r="AT354" s="142" t="s">
        <v>141</v>
      </c>
      <c r="AU354" s="142" t="s">
        <v>84</v>
      </c>
      <c r="AY354" s="97" t="s">
        <v>139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97" t="s">
        <v>82</v>
      </c>
      <c r="BK354" s="143">
        <f>ROUND(I354*H354,2)</f>
        <v>0</v>
      </c>
      <c r="BL354" s="97" t="s">
        <v>245</v>
      </c>
      <c r="BM354" s="142" t="s">
        <v>540</v>
      </c>
    </row>
    <row r="355" spans="2:47" s="8" customFormat="1" ht="12">
      <c r="B355" s="187"/>
      <c r="C355" s="158"/>
      <c r="D355" s="218" t="s">
        <v>147</v>
      </c>
      <c r="E355" s="158"/>
      <c r="F355" s="219" t="s">
        <v>541</v>
      </c>
      <c r="G355" s="158"/>
      <c r="H355" s="158"/>
      <c r="J355" s="158"/>
      <c r="K355" s="158"/>
      <c r="L355" s="5"/>
      <c r="M355" s="401"/>
      <c r="N355" s="235"/>
      <c r="O355" s="235"/>
      <c r="P355" s="235"/>
      <c r="Q355" s="235"/>
      <c r="R355" s="235"/>
      <c r="S355" s="235"/>
      <c r="T355" s="402"/>
      <c r="AT355" s="97" t="s">
        <v>147</v>
      </c>
      <c r="AU355" s="97" t="s">
        <v>84</v>
      </c>
    </row>
    <row r="356" spans="2:12" s="8" customFormat="1" ht="6.95" customHeight="1">
      <c r="B356" s="196"/>
      <c r="C356" s="166"/>
      <c r="D356" s="166"/>
      <c r="E356" s="166"/>
      <c r="F356" s="166"/>
      <c r="G356" s="166"/>
      <c r="H356" s="166"/>
      <c r="I356" s="113"/>
      <c r="J356" s="113"/>
      <c r="K356" s="113"/>
      <c r="L356" s="5"/>
    </row>
  </sheetData>
  <sheetProtection algorithmName="SHA-512" hashValue="VniqnftWmVTdfH9rYrXtjNxJ3MB+VgnIFyCi9PV1VqRVMD/iW/NR0Q7LzJtW6EuYU9AbdBBkUnOblOIWMAPjuw==" saltValue="ryyMMPucqRneBcP263BP2Q==" spinCount="100000" sheet="1" objects="1" scenarios="1"/>
  <autoFilter ref="C93:K355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3_01/629991001"/>
    <hyperlink ref="F102" r:id="rId2" display="https://podminky.urs.cz/item/CS_URS_2023_01/629991011"/>
    <hyperlink ref="F133" r:id="rId3" display="https://podminky.urs.cz/item/CS_URS_2023_01/941211112"/>
    <hyperlink ref="F137" r:id="rId4" display="https://podminky.urs.cz/item/CS_URS_2023_01/941211211"/>
    <hyperlink ref="F140" r:id="rId5" display="https://podminky.urs.cz/item/CS_URS_2023_01/941211322"/>
    <hyperlink ref="F142" r:id="rId6" display="https://podminky.urs.cz/item/CS_URS_2023_01/941211812"/>
    <hyperlink ref="F144" r:id="rId7" display="https://podminky.urs.cz/item/CS_URS_2023_01/941221111"/>
    <hyperlink ref="F149" r:id="rId8" display="https://podminky.urs.cz/item/CS_URS_2023_01/941221811"/>
    <hyperlink ref="F156" r:id="rId9" display="https://podminky.urs.cz/item/CS_URS_2023_01/942311112"/>
    <hyperlink ref="F167" r:id="rId10" display="https://podminky.urs.cz/item/CS_URS_2023_01/942311211"/>
    <hyperlink ref="F170" r:id="rId11" display="https://podminky.urs.cz/item/CS_URS_2023_01/942311812"/>
    <hyperlink ref="F172" r:id="rId12" display="https://podminky.urs.cz/item/CS_URS_2023_01/942321112"/>
    <hyperlink ref="F183" r:id="rId13" display="https://podminky.urs.cz/item/CS_URS_2023_01/942321211"/>
    <hyperlink ref="F186" r:id="rId14" display="https://podminky.urs.cz/item/CS_URS_2023_01/942321812"/>
    <hyperlink ref="F188" r:id="rId15" display="https://podminky.urs.cz/item/CS_URS_2023_01/942322111"/>
    <hyperlink ref="F193" r:id="rId16" display="https://podminky.urs.cz/item/CS_URS_2023_01/942322211"/>
    <hyperlink ref="F196" r:id="rId17" display="https://podminky.urs.cz/item/CS_URS_2023_01/942322811"/>
    <hyperlink ref="F198" r:id="rId18" display="https://podminky.urs.cz/item/CS_URS_2023_01/944121111"/>
    <hyperlink ref="F203" r:id="rId19" display="https://podminky.urs.cz/item/CS_URS_2023_01/944121211"/>
    <hyperlink ref="F206" r:id="rId20" display="https://podminky.urs.cz/item/CS_URS_2023_01/944121811"/>
    <hyperlink ref="F208" r:id="rId21" display="https://podminky.urs.cz/item/CS_URS_2023_01/944511111"/>
    <hyperlink ref="F218" r:id="rId22" display="https://podminky.urs.cz/item/CS_URS_2023_01/944511211"/>
    <hyperlink ref="F222" r:id="rId23" display="https://podminky.urs.cz/item/CS_URS_2023_01/944511811"/>
    <hyperlink ref="F233" r:id="rId24" display="https://podminky.urs.cz/item/CS_URS_2023_01/944711114"/>
    <hyperlink ref="F238" r:id="rId25" display="https://podminky.urs.cz/item/CS_URS_2023_01/944711214"/>
    <hyperlink ref="F241" r:id="rId26" display="https://podminky.urs.cz/item/CS_URS_2023_01/944711814"/>
    <hyperlink ref="F243" r:id="rId27" display="https://podminky.urs.cz/item/CS_URS_2023_01/946321133"/>
    <hyperlink ref="F248" r:id="rId28" display="https://podminky.urs.cz/item/CS_URS_2023_01/946321233"/>
    <hyperlink ref="F251" r:id="rId29" display="https://podminky.urs.cz/item/CS_URS_2023_01/946321352"/>
    <hyperlink ref="F253" r:id="rId30" display="https://podminky.urs.cz/item/CS_URS_2023_01/946321833"/>
    <hyperlink ref="F255" r:id="rId31" display="https://podminky.urs.cz/item/CS_URS_2023_01/949221112"/>
    <hyperlink ref="F260" r:id="rId32" display="https://podminky.urs.cz/item/CS_URS_2023_01/949221211"/>
    <hyperlink ref="F263" r:id="rId33" display="https://podminky.urs.cz/item/CS_URS_2023_01/949221812"/>
    <hyperlink ref="F265" r:id="rId34" display="https://podminky.urs.cz/item/CS_URS_2023_01/975111341"/>
    <hyperlink ref="F270" r:id="rId35" display="https://podminky.urs.cz/item/CS_URS_2023_01/975111342"/>
    <hyperlink ref="F273" r:id="rId36" display="https://podminky.urs.cz/item/CS_URS_2023_01/975111343"/>
    <hyperlink ref="F275" r:id="rId37" display="https://podminky.urs.cz/item/CS_URS_2023_01/993111111"/>
    <hyperlink ref="F286" r:id="rId38" display="https://podminky.urs.cz/item/CS_URS_2023_01/993211111"/>
    <hyperlink ref="F302" r:id="rId39" display="https://podminky.urs.cz/item/CS_URS_2023_01/997013111"/>
    <hyperlink ref="F304" r:id="rId40" display="https://podminky.urs.cz/item/CS_URS_2023_01/997013501"/>
    <hyperlink ref="F309" r:id="rId41" display="https://podminky.urs.cz/item/CS_URS_2023_01/997013509"/>
    <hyperlink ref="F312" r:id="rId42" display="https://podminky.urs.cz/item/CS_URS_2023_01/997013631"/>
    <hyperlink ref="F315" r:id="rId43" display="https://podminky.urs.cz/item/CS_URS_2023_01/998017004"/>
    <hyperlink ref="F319" r:id="rId44" display="https://podminky.urs.cz/item/CS_URS_2023_01/741112803"/>
    <hyperlink ref="F323" r:id="rId45" display="https://podminky.urs.cz/item/CS_URS_2023_01/741120821"/>
    <hyperlink ref="F330" r:id="rId46" display="https://podminky.urs.cz/item/CS_URS_2023_01/998741104"/>
    <hyperlink ref="F333" r:id="rId47" display="https://podminky.urs.cz/item/CS_URS_2023_01/764002841"/>
    <hyperlink ref="F337" r:id="rId48" display="https://podminky.urs.cz/item/CS_URS_2023_01/764002861"/>
    <hyperlink ref="F341" r:id="rId49" display="https://podminky.urs.cz/item/CS_URS_2023_01/764214405"/>
    <hyperlink ref="F345" r:id="rId50" display="https://podminky.urs.cz/item/CS_URS_2023_01/764214407"/>
    <hyperlink ref="F349" r:id="rId51" display="https://podminky.urs.cz/item/CS_URS_2023_01/764218411"/>
    <hyperlink ref="F353" r:id="rId52" display="https://podminky.urs.cz/item/CS_URS_2023_01/764218447"/>
    <hyperlink ref="F355" r:id="rId53" display="https://podminky.urs.cz/item/CS_URS_2023_01/99876410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71"/>
  <sheetViews>
    <sheetView showGridLines="0" workbookViewId="0" topLeftCell="A110">
      <selection activeCell="F149" sqref="F149"/>
    </sheetView>
  </sheetViews>
  <sheetFormatPr defaultColWidth="9.140625" defaultRowHeight="12"/>
  <cols>
    <col min="1" max="1" width="8.28125" style="96" customWidth="1"/>
    <col min="2" max="2" width="1.1484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7.421875" style="96" customWidth="1"/>
    <col min="8" max="8" width="14.00390625" style="96" customWidth="1"/>
    <col min="9" max="9" width="15.8515625" style="96" customWidth="1"/>
    <col min="10" max="11" width="22.2812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484" t="s">
        <v>6</v>
      </c>
      <c r="M2" s="485"/>
      <c r="N2" s="485"/>
      <c r="O2" s="485"/>
      <c r="P2" s="485"/>
      <c r="Q2" s="485"/>
      <c r="R2" s="485"/>
      <c r="S2" s="485"/>
      <c r="T2" s="485"/>
      <c r="U2" s="485"/>
      <c r="V2" s="485"/>
      <c r="AT2" s="97" t="s">
        <v>90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AT3" s="97" t="s">
        <v>84</v>
      </c>
    </row>
    <row r="4" spans="2:46" ht="24.95" customHeight="1">
      <c r="B4" s="100"/>
      <c r="C4" s="167"/>
      <c r="D4" s="198" t="s">
        <v>104</v>
      </c>
      <c r="E4" s="167"/>
      <c r="F4" s="167"/>
      <c r="G4" s="167"/>
      <c r="H4" s="167"/>
      <c r="I4" s="167"/>
      <c r="J4" s="167"/>
      <c r="K4" s="167"/>
      <c r="L4" s="100"/>
      <c r="M4" s="101" t="s">
        <v>11</v>
      </c>
      <c r="AT4" s="97" t="s">
        <v>4</v>
      </c>
    </row>
    <row r="5" spans="2:12" ht="6.95" customHeight="1">
      <c r="B5" s="100"/>
      <c r="C5" s="167"/>
      <c r="D5" s="167"/>
      <c r="E5" s="167"/>
      <c r="F5" s="167"/>
      <c r="G5" s="167"/>
      <c r="H5" s="167"/>
      <c r="I5" s="167"/>
      <c r="J5" s="167"/>
      <c r="K5" s="167"/>
      <c r="L5" s="100"/>
    </row>
    <row r="6" spans="2:12" ht="12" customHeight="1">
      <c r="B6" s="100"/>
      <c r="C6" s="167"/>
      <c r="D6" s="188" t="s">
        <v>17</v>
      </c>
      <c r="E6" s="167"/>
      <c r="F6" s="167"/>
      <c r="G6" s="167"/>
      <c r="H6" s="167"/>
      <c r="I6" s="167"/>
      <c r="J6" s="167"/>
      <c r="K6" s="167"/>
      <c r="L6" s="100"/>
    </row>
    <row r="7" spans="2:12" ht="16.5" customHeight="1">
      <c r="B7" s="100"/>
      <c r="C7" s="167"/>
      <c r="D7" s="167"/>
      <c r="E7" s="500" t="str">
        <f>'Rekapitulace stavby'!K6</f>
        <v>Breda</v>
      </c>
      <c r="F7" s="501"/>
      <c r="G7" s="501"/>
      <c r="H7" s="501"/>
      <c r="I7" s="167"/>
      <c r="J7" s="167"/>
      <c r="K7" s="167"/>
      <c r="L7" s="100"/>
    </row>
    <row r="8" spans="2:12" ht="12" customHeight="1">
      <c r="B8" s="100"/>
      <c r="C8" s="167"/>
      <c r="D8" s="188" t="s">
        <v>105</v>
      </c>
      <c r="E8" s="167"/>
      <c r="F8" s="167"/>
      <c r="G8" s="167"/>
      <c r="H8" s="167"/>
      <c r="I8" s="167"/>
      <c r="J8" s="167"/>
      <c r="K8" s="167"/>
      <c r="L8" s="100"/>
    </row>
    <row r="9" spans="2:12" s="8" customFormat="1" ht="16.5" customHeight="1">
      <c r="B9" s="5"/>
      <c r="C9" s="158"/>
      <c r="D9" s="158"/>
      <c r="E9" s="500" t="s">
        <v>106</v>
      </c>
      <c r="F9" s="499"/>
      <c r="G9" s="499"/>
      <c r="H9" s="499"/>
      <c r="I9" s="158"/>
      <c r="J9" s="158"/>
      <c r="K9" s="158"/>
      <c r="L9" s="5"/>
    </row>
    <row r="10" spans="2:12" s="8" customFormat="1" ht="12" customHeight="1">
      <c r="B10" s="5"/>
      <c r="C10" s="158"/>
      <c r="D10" s="188" t="s">
        <v>107</v>
      </c>
      <c r="E10" s="158"/>
      <c r="F10" s="158"/>
      <c r="G10" s="158"/>
      <c r="H10" s="158"/>
      <c r="I10" s="158"/>
      <c r="J10" s="158"/>
      <c r="K10" s="158"/>
      <c r="L10" s="5"/>
    </row>
    <row r="11" spans="2:12" s="8" customFormat="1" ht="16.5" customHeight="1">
      <c r="B11" s="5"/>
      <c r="C11" s="158"/>
      <c r="D11" s="158"/>
      <c r="E11" s="478" t="s">
        <v>542</v>
      </c>
      <c r="F11" s="499"/>
      <c r="G11" s="499"/>
      <c r="H11" s="499"/>
      <c r="I11" s="158"/>
      <c r="J11" s="158"/>
      <c r="K11" s="158"/>
      <c r="L11" s="5"/>
    </row>
    <row r="12" spans="2:12" s="8" customFormat="1" ht="12">
      <c r="B12" s="5"/>
      <c r="C12" s="158"/>
      <c r="D12" s="158"/>
      <c r="E12" s="158"/>
      <c r="F12" s="158"/>
      <c r="G12" s="158"/>
      <c r="H12" s="158"/>
      <c r="I12" s="158"/>
      <c r="J12" s="158"/>
      <c r="K12" s="158"/>
      <c r="L12" s="5"/>
    </row>
    <row r="13" spans="2:12" s="8" customFormat="1" ht="12" customHeight="1">
      <c r="B13" s="5"/>
      <c r="C13" s="158"/>
      <c r="D13" s="188" t="s">
        <v>19</v>
      </c>
      <c r="E13" s="158"/>
      <c r="F13" s="157" t="s">
        <v>20</v>
      </c>
      <c r="G13" s="158"/>
      <c r="H13" s="158"/>
      <c r="I13" s="188" t="s">
        <v>21</v>
      </c>
      <c r="J13" s="157" t="s">
        <v>3</v>
      </c>
      <c r="K13" s="158"/>
      <c r="L13" s="5"/>
    </row>
    <row r="14" spans="2:12" s="8" customFormat="1" ht="12" customHeight="1">
      <c r="B14" s="5"/>
      <c r="C14" s="158"/>
      <c r="D14" s="188" t="s">
        <v>23</v>
      </c>
      <c r="E14" s="158"/>
      <c r="F14" s="157" t="s">
        <v>24</v>
      </c>
      <c r="G14" s="158"/>
      <c r="H14" s="158"/>
      <c r="I14" s="188" t="s">
        <v>25</v>
      </c>
      <c r="J14" s="169" t="str">
        <f>'Rekapitulace stavby'!AN8</f>
        <v>2. 2. 2023</v>
      </c>
      <c r="K14" s="158"/>
      <c r="L14" s="5"/>
    </row>
    <row r="15" spans="2:12" s="8" customFormat="1" ht="21.75" customHeight="1">
      <c r="B15" s="5"/>
      <c r="C15" s="158"/>
      <c r="D15" s="229" t="s">
        <v>109</v>
      </c>
      <c r="E15" s="158"/>
      <c r="F15" s="230" t="s">
        <v>543</v>
      </c>
      <c r="G15" s="158"/>
      <c r="H15" s="158"/>
      <c r="I15" s="158"/>
      <c r="J15" s="158"/>
      <c r="K15" s="158"/>
      <c r="L15" s="5"/>
    </row>
    <row r="16" spans="2:12" s="8" customFormat="1" ht="12" customHeight="1">
      <c r="B16" s="5"/>
      <c r="C16" s="158"/>
      <c r="D16" s="188" t="s">
        <v>27</v>
      </c>
      <c r="E16" s="158"/>
      <c r="F16" s="158"/>
      <c r="G16" s="158"/>
      <c r="H16" s="158"/>
      <c r="I16" s="188" t="s">
        <v>28</v>
      </c>
      <c r="J16" s="157" t="s">
        <v>3</v>
      </c>
      <c r="K16" s="158"/>
      <c r="L16" s="5"/>
    </row>
    <row r="17" spans="2:12" s="8" customFormat="1" ht="18" customHeight="1">
      <c r="B17" s="5"/>
      <c r="C17" s="158"/>
      <c r="D17" s="158"/>
      <c r="E17" s="157" t="s">
        <v>29</v>
      </c>
      <c r="F17" s="158"/>
      <c r="G17" s="158"/>
      <c r="H17" s="158"/>
      <c r="I17" s="188" t="s">
        <v>30</v>
      </c>
      <c r="J17" s="157" t="s">
        <v>3</v>
      </c>
      <c r="K17" s="158"/>
      <c r="L17" s="5"/>
    </row>
    <row r="18" spans="2:12" s="8" customFormat="1" ht="6.95" customHeight="1">
      <c r="B18" s="5"/>
      <c r="C18" s="158"/>
      <c r="D18" s="158"/>
      <c r="E18" s="158"/>
      <c r="F18" s="158"/>
      <c r="G18" s="158"/>
      <c r="H18" s="158"/>
      <c r="I18" s="158"/>
      <c r="J18" s="158"/>
      <c r="K18" s="158"/>
      <c r="L18" s="5"/>
    </row>
    <row r="19" spans="2:12" s="8" customFormat="1" ht="12" customHeight="1">
      <c r="B19" s="5"/>
      <c r="D19" s="102" t="s">
        <v>31</v>
      </c>
      <c r="I19" s="102" t="s">
        <v>28</v>
      </c>
      <c r="J19" s="2" t="str">
        <f>'Rekapitulace stavby'!AN13</f>
        <v>Vyplň údaj</v>
      </c>
      <c r="L19" s="5"/>
    </row>
    <row r="20" spans="2:12" s="8" customFormat="1" ht="18" customHeight="1">
      <c r="B20" s="5"/>
      <c r="E20" s="502">
        <f>'Rekapitulace stavby'!E14</f>
        <v>0</v>
      </c>
      <c r="F20" s="503"/>
      <c r="G20" s="503"/>
      <c r="H20" s="503"/>
      <c r="I20" s="102" t="s">
        <v>30</v>
      </c>
      <c r="J20" s="2" t="str">
        <f>'Rekapitulace stavby'!AN14</f>
        <v>Vyplň údaj</v>
      </c>
      <c r="L20" s="5"/>
    </row>
    <row r="21" spans="2:12" s="8" customFormat="1" ht="6.95" customHeight="1">
      <c r="B21" s="187"/>
      <c r="C21" s="158"/>
      <c r="D21" s="158"/>
      <c r="E21" s="158"/>
      <c r="F21" s="158"/>
      <c r="G21" s="158"/>
      <c r="H21" s="158"/>
      <c r="J21" s="158"/>
      <c r="K21" s="158"/>
      <c r="L21" s="5"/>
    </row>
    <row r="22" spans="2:12" s="8" customFormat="1" ht="12" customHeight="1">
      <c r="B22" s="187"/>
      <c r="C22" s="158"/>
      <c r="D22" s="188" t="s">
        <v>33</v>
      </c>
      <c r="E22" s="158"/>
      <c r="F22" s="158"/>
      <c r="G22" s="158"/>
      <c r="H22" s="158"/>
      <c r="I22" s="102" t="s">
        <v>28</v>
      </c>
      <c r="J22" s="157" t="s">
        <v>3</v>
      </c>
      <c r="K22" s="158"/>
      <c r="L22" s="5"/>
    </row>
    <row r="23" spans="2:12" s="8" customFormat="1" ht="18" customHeight="1">
      <c r="B23" s="187"/>
      <c r="C23" s="158"/>
      <c r="D23" s="158"/>
      <c r="E23" s="157" t="s">
        <v>34</v>
      </c>
      <c r="F23" s="158"/>
      <c r="G23" s="158"/>
      <c r="H23" s="158"/>
      <c r="I23" s="102" t="s">
        <v>30</v>
      </c>
      <c r="J23" s="157" t="s">
        <v>3</v>
      </c>
      <c r="K23" s="158"/>
      <c r="L23" s="5"/>
    </row>
    <row r="24" spans="2:12" s="8" customFormat="1" ht="6.95" customHeight="1">
      <c r="B24" s="187"/>
      <c r="C24" s="158"/>
      <c r="D24" s="158"/>
      <c r="E24" s="158"/>
      <c r="F24" s="158"/>
      <c r="G24" s="158"/>
      <c r="H24" s="158"/>
      <c r="J24" s="158"/>
      <c r="K24" s="158"/>
      <c r="L24" s="5"/>
    </row>
    <row r="25" spans="2:12" s="8" customFormat="1" ht="12" customHeight="1">
      <c r="B25" s="187"/>
      <c r="C25" s="158"/>
      <c r="D25" s="188" t="s">
        <v>36</v>
      </c>
      <c r="E25" s="158"/>
      <c r="F25" s="158"/>
      <c r="G25" s="158"/>
      <c r="H25" s="158"/>
      <c r="I25" s="102" t="s">
        <v>28</v>
      </c>
      <c r="J25" s="157" t="s">
        <v>37</v>
      </c>
      <c r="K25" s="158"/>
      <c r="L25" s="5"/>
    </row>
    <row r="26" spans="2:12" s="8" customFormat="1" ht="18" customHeight="1">
      <c r="B26" s="187"/>
      <c r="C26" s="158"/>
      <c r="D26" s="158"/>
      <c r="E26" s="157" t="s">
        <v>38</v>
      </c>
      <c r="F26" s="158"/>
      <c r="G26" s="158"/>
      <c r="H26" s="158"/>
      <c r="I26" s="102" t="s">
        <v>30</v>
      </c>
      <c r="J26" s="157" t="s">
        <v>3</v>
      </c>
      <c r="K26" s="158"/>
      <c r="L26" s="5"/>
    </row>
    <row r="27" spans="2:12" s="8" customFormat="1" ht="6.95" customHeight="1">
      <c r="B27" s="187"/>
      <c r="C27" s="158"/>
      <c r="D27" s="158"/>
      <c r="E27" s="158"/>
      <c r="F27" s="158"/>
      <c r="G27" s="158"/>
      <c r="H27" s="158"/>
      <c r="J27" s="158"/>
      <c r="K27" s="158"/>
      <c r="L27" s="5"/>
    </row>
    <row r="28" spans="2:12" s="8" customFormat="1" ht="12" customHeight="1">
      <c r="B28" s="187"/>
      <c r="C28" s="158"/>
      <c r="D28" s="188" t="s">
        <v>39</v>
      </c>
      <c r="E28" s="158"/>
      <c r="F28" s="158"/>
      <c r="G28" s="158"/>
      <c r="H28" s="158"/>
      <c r="J28" s="158"/>
      <c r="K28" s="158"/>
      <c r="L28" s="5"/>
    </row>
    <row r="29" spans="2:12" s="105" customFormat="1" ht="16.5" customHeight="1">
      <c r="B29" s="189"/>
      <c r="C29" s="159"/>
      <c r="D29" s="159"/>
      <c r="E29" s="498" t="s">
        <v>3</v>
      </c>
      <c r="F29" s="498"/>
      <c r="G29" s="498"/>
      <c r="H29" s="498"/>
      <c r="J29" s="159"/>
      <c r="K29" s="159"/>
      <c r="L29" s="104"/>
    </row>
    <row r="30" spans="2:12" s="8" customFormat="1" ht="6.95" customHeight="1">
      <c r="B30" s="187"/>
      <c r="C30" s="158"/>
      <c r="D30" s="158"/>
      <c r="E30" s="158"/>
      <c r="F30" s="158"/>
      <c r="G30" s="158"/>
      <c r="H30" s="158"/>
      <c r="J30" s="158"/>
      <c r="K30" s="158"/>
      <c r="L30" s="5"/>
    </row>
    <row r="31" spans="2:12" s="8" customFormat="1" ht="6.95" customHeight="1">
      <c r="B31" s="187"/>
      <c r="C31" s="158"/>
      <c r="D31" s="160"/>
      <c r="E31" s="160"/>
      <c r="F31" s="160"/>
      <c r="G31" s="160"/>
      <c r="H31" s="160"/>
      <c r="I31" s="106"/>
      <c r="J31" s="160"/>
      <c r="K31" s="160"/>
      <c r="L31" s="5"/>
    </row>
    <row r="32" spans="2:12" s="8" customFormat="1" ht="25.35" customHeight="1">
      <c r="B32" s="187"/>
      <c r="C32" s="158"/>
      <c r="D32" s="190" t="s">
        <v>41</v>
      </c>
      <c r="E32" s="158"/>
      <c r="F32" s="158"/>
      <c r="G32" s="158"/>
      <c r="H32" s="158"/>
      <c r="J32" s="161">
        <f>ROUND(J95,2)</f>
        <v>0</v>
      </c>
      <c r="K32" s="158"/>
      <c r="L32" s="5"/>
    </row>
    <row r="33" spans="2:12" s="8" customFormat="1" ht="6.95" customHeight="1">
      <c r="B33" s="187"/>
      <c r="C33" s="158"/>
      <c r="D33" s="160"/>
      <c r="E33" s="160"/>
      <c r="F33" s="160"/>
      <c r="G33" s="160"/>
      <c r="H33" s="160"/>
      <c r="I33" s="106"/>
      <c r="J33" s="160"/>
      <c r="K33" s="160"/>
      <c r="L33" s="5"/>
    </row>
    <row r="34" spans="2:12" s="8" customFormat="1" ht="14.45" customHeight="1">
      <c r="B34" s="187"/>
      <c r="C34" s="158"/>
      <c r="D34" s="158"/>
      <c r="E34" s="158"/>
      <c r="F34" s="162" t="s">
        <v>43</v>
      </c>
      <c r="G34" s="158"/>
      <c r="H34" s="158"/>
      <c r="I34" s="107" t="s">
        <v>42</v>
      </c>
      <c r="J34" s="162" t="s">
        <v>44</v>
      </c>
      <c r="K34" s="158"/>
      <c r="L34" s="5"/>
    </row>
    <row r="35" spans="2:12" s="8" customFormat="1" ht="14.45" customHeight="1">
      <c r="B35" s="187"/>
      <c r="C35" s="158"/>
      <c r="D35" s="191" t="s">
        <v>45</v>
      </c>
      <c r="E35" s="188" t="s">
        <v>46</v>
      </c>
      <c r="F35" s="163">
        <f>ROUND((SUM(BE95:BE370)),2)</f>
        <v>0</v>
      </c>
      <c r="G35" s="158"/>
      <c r="H35" s="158"/>
      <c r="I35" s="109">
        <v>0.21</v>
      </c>
      <c r="J35" s="163">
        <f>ROUND(((SUM(BE95:BE370))*I35),2)</f>
        <v>0</v>
      </c>
      <c r="K35" s="158"/>
      <c r="L35" s="5"/>
    </row>
    <row r="36" spans="2:12" s="8" customFormat="1" ht="14.45" customHeight="1">
      <c r="B36" s="187"/>
      <c r="C36" s="158"/>
      <c r="D36" s="158"/>
      <c r="E36" s="188" t="s">
        <v>47</v>
      </c>
      <c r="F36" s="163">
        <f>ROUND((SUM(BF95:BF370)),2)</f>
        <v>0</v>
      </c>
      <c r="G36" s="158"/>
      <c r="H36" s="158"/>
      <c r="I36" s="109">
        <v>0.15</v>
      </c>
      <c r="J36" s="163">
        <f>ROUND(((SUM(BF95:BF370))*I36),2)</f>
        <v>0</v>
      </c>
      <c r="K36" s="158"/>
      <c r="L36" s="5"/>
    </row>
    <row r="37" spans="2:12" s="8" customFormat="1" ht="14.45" customHeight="1" hidden="1">
      <c r="B37" s="187"/>
      <c r="C37" s="158"/>
      <c r="D37" s="158"/>
      <c r="E37" s="188" t="s">
        <v>48</v>
      </c>
      <c r="F37" s="163">
        <f>ROUND((SUM(BG95:BG370)),2)</f>
        <v>0</v>
      </c>
      <c r="G37" s="158"/>
      <c r="H37" s="158"/>
      <c r="I37" s="109">
        <v>0.21</v>
      </c>
      <c r="J37" s="163">
        <f>0</f>
        <v>0</v>
      </c>
      <c r="K37" s="158"/>
      <c r="L37" s="5"/>
    </row>
    <row r="38" spans="2:12" s="8" customFormat="1" ht="14.45" customHeight="1" hidden="1">
      <c r="B38" s="187"/>
      <c r="C38" s="158"/>
      <c r="D38" s="158"/>
      <c r="E38" s="188" t="s">
        <v>49</v>
      </c>
      <c r="F38" s="163">
        <f>ROUND((SUM(BH95:BH370)),2)</f>
        <v>0</v>
      </c>
      <c r="G38" s="158"/>
      <c r="H38" s="158"/>
      <c r="I38" s="109">
        <v>0.15</v>
      </c>
      <c r="J38" s="163">
        <f>0</f>
        <v>0</v>
      </c>
      <c r="K38" s="158"/>
      <c r="L38" s="5"/>
    </row>
    <row r="39" spans="2:12" s="8" customFormat="1" ht="14.45" customHeight="1" hidden="1">
      <c r="B39" s="187"/>
      <c r="C39" s="158"/>
      <c r="D39" s="158"/>
      <c r="E39" s="188" t="s">
        <v>50</v>
      </c>
      <c r="F39" s="163">
        <f>ROUND((SUM(BI95:BI370)),2)</f>
        <v>0</v>
      </c>
      <c r="G39" s="158"/>
      <c r="H39" s="158"/>
      <c r="I39" s="109">
        <v>0</v>
      </c>
      <c r="J39" s="163">
        <f>0</f>
        <v>0</v>
      </c>
      <c r="K39" s="158"/>
      <c r="L39" s="5"/>
    </row>
    <row r="40" spans="2:12" s="8" customFormat="1" ht="6.95" customHeight="1">
      <c r="B40" s="187"/>
      <c r="C40" s="158"/>
      <c r="D40" s="158"/>
      <c r="E40" s="158"/>
      <c r="F40" s="158"/>
      <c r="G40" s="158"/>
      <c r="H40" s="158"/>
      <c r="J40" s="158"/>
      <c r="K40" s="158"/>
      <c r="L40" s="5"/>
    </row>
    <row r="41" spans="2:12" s="8" customFormat="1" ht="25.35" customHeight="1">
      <c r="B41" s="187"/>
      <c r="C41" s="172"/>
      <c r="D41" s="192" t="s">
        <v>51</v>
      </c>
      <c r="E41" s="193"/>
      <c r="F41" s="193"/>
      <c r="G41" s="194" t="s">
        <v>52</v>
      </c>
      <c r="H41" s="195" t="s">
        <v>53</v>
      </c>
      <c r="I41" s="111"/>
      <c r="J41" s="164">
        <f>SUM(J32:J39)</f>
        <v>0</v>
      </c>
      <c r="K41" s="165"/>
      <c r="L41" s="5"/>
    </row>
    <row r="42" spans="2:12" s="8" customFormat="1" ht="14.45" customHeight="1">
      <c r="B42" s="196"/>
      <c r="C42" s="166"/>
      <c r="D42" s="166"/>
      <c r="E42" s="166"/>
      <c r="F42" s="166"/>
      <c r="G42" s="166"/>
      <c r="H42" s="166"/>
      <c r="I42" s="113"/>
      <c r="J42" s="166"/>
      <c r="K42" s="166"/>
      <c r="L42" s="5"/>
    </row>
    <row r="43" spans="2:11" ht="12">
      <c r="B43" s="167"/>
      <c r="C43" s="167"/>
      <c r="D43" s="167"/>
      <c r="E43" s="167"/>
      <c r="F43" s="167"/>
      <c r="G43" s="167"/>
      <c r="H43" s="167"/>
      <c r="J43" s="167"/>
      <c r="K43" s="167"/>
    </row>
    <row r="44" spans="2:11" ht="12">
      <c r="B44" s="167"/>
      <c r="C44" s="167"/>
      <c r="D44" s="167"/>
      <c r="E44" s="167"/>
      <c r="F44" s="167"/>
      <c r="G44" s="167"/>
      <c r="H44" s="167"/>
      <c r="J44" s="167"/>
      <c r="K44" s="167"/>
    </row>
    <row r="45" spans="2:11" ht="12">
      <c r="B45" s="167"/>
      <c r="C45" s="167"/>
      <c r="D45" s="167"/>
      <c r="E45" s="167"/>
      <c r="F45" s="167"/>
      <c r="G45" s="167"/>
      <c r="H45" s="167"/>
      <c r="J45" s="167"/>
      <c r="K45" s="167"/>
    </row>
    <row r="46" spans="2:12" s="8" customFormat="1" ht="6.95" customHeight="1">
      <c r="B46" s="197"/>
      <c r="C46" s="168"/>
      <c r="D46" s="168"/>
      <c r="E46" s="168"/>
      <c r="F46" s="168"/>
      <c r="G46" s="168"/>
      <c r="H46" s="168"/>
      <c r="I46" s="115"/>
      <c r="J46" s="168"/>
      <c r="K46" s="168"/>
      <c r="L46" s="5"/>
    </row>
    <row r="47" spans="2:12" s="8" customFormat="1" ht="24.95" customHeight="1">
      <c r="B47" s="187"/>
      <c r="C47" s="198" t="s">
        <v>111</v>
      </c>
      <c r="D47" s="158"/>
      <c r="E47" s="158"/>
      <c r="F47" s="158"/>
      <c r="G47" s="158"/>
      <c r="H47" s="158"/>
      <c r="J47" s="158"/>
      <c r="K47" s="158"/>
      <c r="L47" s="5"/>
    </row>
    <row r="48" spans="2:12" s="8" customFormat="1" ht="6.95" customHeight="1">
      <c r="B48" s="187"/>
      <c r="C48" s="158"/>
      <c r="D48" s="158"/>
      <c r="E48" s="158"/>
      <c r="F48" s="158"/>
      <c r="G48" s="158"/>
      <c r="H48" s="158"/>
      <c r="J48" s="158"/>
      <c r="K48" s="158"/>
      <c r="L48" s="5"/>
    </row>
    <row r="49" spans="2:12" s="8" customFormat="1" ht="12" customHeight="1">
      <c r="B49" s="187"/>
      <c r="C49" s="188" t="s">
        <v>17</v>
      </c>
      <c r="D49" s="158"/>
      <c r="E49" s="158"/>
      <c r="F49" s="158"/>
      <c r="G49" s="158"/>
      <c r="H49" s="158"/>
      <c r="J49" s="158"/>
      <c r="K49" s="158"/>
      <c r="L49" s="5"/>
    </row>
    <row r="50" spans="2:12" s="8" customFormat="1" ht="16.5" customHeight="1">
      <c r="B50" s="187"/>
      <c r="C50" s="158"/>
      <c r="D50" s="158"/>
      <c r="E50" s="500" t="str">
        <f>E7</f>
        <v>Breda</v>
      </c>
      <c r="F50" s="501"/>
      <c r="G50" s="501"/>
      <c r="H50" s="501"/>
      <c r="J50" s="158"/>
      <c r="K50" s="158"/>
      <c r="L50" s="5"/>
    </row>
    <row r="51" spans="2:12" ht="12" customHeight="1">
      <c r="B51" s="257"/>
      <c r="C51" s="188" t="s">
        <v>105</v>
      </c>
      <c r="D51" s="167"/>
      <c r="E51" s="167"/>
      <c r="F51" s="167"/>
      <c r="G51" s="167"/>
      <c r="H51" s="167"/>
      <c r="J51" s="167"/>
      <c r="K51" s="167"/>
      <c r="L51" s="100"/>
    </row>
    <row r="52" spans="2:12" s="8" customFormat="1" ht="16.5" customHeight="1">
      <c r="B52" s="187"/>
      <c r="C52" s="158"/>
      <c r="D52" s="158"/>
      <c r="E52" s="500" t="s">
        <v>106</v>
      </c>
      <c r="F52" s="499"/>
      <c r="G52" s="499"/>
      <c r="H52" s="499"/>
      <c r="J52" s="158"/>
      <c r="K52" s="158"/>
      <c r="L52" s="5"/>
    </row>
    <row r="53" spans="2:12" s="8" customFormat="1" ht="12" customHeight="1">
      <c r="B53" s="187"/>
      <c r="C53" s="188" t="s">
        <v>107</v>
      </c>
      <c r="D53" s="158"/>
      <c r="E53" s="158"/>
      <c r="F53" s="158"/>
      <c r="G53" s="158"/>
      <c r="H53" s="158"/>
      <c r="J53" s="158"/>
      <c r="K53" s="158"/>
      <c r="L53" s="5"/>
    </row>
    <row r="54" spans="2:12" s="8" customFormat="1" ht="16.5" customHeight="1">
      <c r="B54" s="187"/>
      <c r="C54" s="158"/>
      <c r="D54" s="158"/>
      <c r="E54" s="478" t="str">
        <f>E11</f>
        <v>2 - Rekonstrukce oken</v>
      </c>
      <c r="F54" s="499"/>
      <c r="G54" s="499"/>
      <c r="H54" s="499"/>
      <c r="J54" s="158"/>
      <c r="K54" s="158"/>
      <c r="L54" s="5"/>
    </row>
    <row r="55" spans="2:12" s="8" customFormat="1" ht="6.95" customHeight="1">
      <c r="B55" s="187"/>
      <c r="C55" s="158"/>
      <c r="D55" s="158"/>
      <c r="E55" s="158"/>
      <c r="F55" s="158"/>
      <c r="G55" s="158"/>
      <c r="H55" s="158"/>
      <c r="J55" s="158"/>
      <c r="K55" s="158"/>
      <c r="L55" s="5"/>
    </row>
    <row r="56" spans="2:12" s="8" customFormat="1" ht="12" customHeight="1">
      <c r="B56" s="187"/>
      <c r="C56" s="188" t="s">
        <v>23</v>
      </c>
      <c r="D56" s="158"/>
      <c r="E56" s="158"/>
      <c r="F56" s="157" t="str">
        <f>F14</f>
        <v>Nám. Republiky 159/10, Opava</v>
      </c>
      <c r="G56" s="158"/>
      <c r="H56" s="158"/>
      <c r="I56" s="102" t="s">
        <v>25</v>
      </c>
      <c r="J56" s="169" t="str">
        <f>IF(J14="","",J14)</f>
        <v>2. 2. 2023</v>
      </c>
      <c r="K56" s="158"/>
      <c r="L56" s="5"/>
    </row>
    <row r="57" spans="2:12" s="8" customFormat="1" ht="6.95" customHeight="1">
      <c r="B57" s="187"/>
      <c r="C57" s="158"/>
      <c r="D57" s="158"/>
      <c r="E57" s="158"/>
      <c r="F57" s="158"/>
      <c r="G57" s="158"/>
      <c r="H57" s="158"/>
      <c r="J57" s="158"/>
      <c r="K57" s="158"/>
      <c r="L57" s="5"/>
    </row>
    <row r="58" spans="2:12" s="8" customFormat="1" ht="15.2" customHeight="1">
      <c r="B58" s="187"/>
      <c r="C58" s="188" t="s">
        <v>27</v>
      </c>
      <c r="D58" s="158"/>
      <c r="E58" s="158"/>
      <c r="F58" s="157" t="str">
        <f>E17</f>
        <v>Statutární město Opava</v>
      </c>
      <c r="G58" s="158"/>
      <c r="H58" s="158"/>
      <c r="I58" s="102" t="s">
        <v>33</v>
      </c>
      <c r="J58" s="170" t="str">
        <f>E23</f>
        <v>INFO Home, Opava</v>
      </c>
      <c r="K58" s="158"/>
      <c r="L58" s="5"/>
    </row>
    <row r="59" spans="2:12" s="8" customFormat="1" ht="25.7" customHeight="1">
      <c r="B59" s="187"/>
      <c r="C59" s="188" t="s">
        <v>31</v>
      </c>
      <c r="D59" s="158"/>
      <c r="E59" s="158"/>
      <c r="F59" s="157">
        <f>IF(E20="","",E20)</f>
        <v>0</v>
      </c>
      <c r="G59" s="158"/>
      <c r="H59" s="158"/>
      <c r="I59" s="102" t="s">
        <v>36</v>
      </c>
      <c r="J59" s="170" t="str">
        <f>E26</f>
        <v>Ing. Alena Chmelová, Opava</v>
      </c>
      <c r="K59" s="158"/>
      <c r="L59" s="5"/>
    </row>
    <row r="60" spans="2:12" s="8" customFormat="1" ht="10.35" customHeight="1">
      <c r="B60" s="187"/>
      <c r="C60" s="158"/>
      <c r="D60" s="158"/>
      <c r="E60" s="158"/>
      <c r="F60" s="158"/>
      <c r="G60" s="158"/>
      <c r="H60" s="158"/>
      <c r="J60" s="158"/>
      <c r="K60" s="158"/>
      <c r="L60" s="5"/>
    </row>
    <row r="61" spans="2:12" s="8" customFormat="1" ht="29.25" customHeight="1">
      <c r="B61" s="187"/>
      <c r="C61" s="199" t="s">
        <v>112</v>
      </c>
      <c r="D61" s="172"/>
      <c r="E61" s="172"/>
      <c r="F61" s="172"/>
      <c r="G61" s="172"/>
      <c r="H61" s="172"/>
      <c r="I61" s="110"/>
      <c r="J61" s="171" t="s">
        <v>113</v>
      </c>
      <c r="K61" s="172"/>
      <c r="L61" s="5"/>
    </row>
    <row r="62" spans="2:12" s="8" customFormat="1" ht="10.35" customHeight="1">
      <c r="B62" s="187"/>
      <c r="C62" s="158"/>
      <c r="D62" s="158"/>
      <c r="E62" s="158"/>
      <c r="F62" s="158"/>
      <c r="G62" s="158"/>
      <c r="H62" s="158"/>
      <c r="J62" s="158"/>
      <c r="K62" s="158"/>
      <c r="L62" s="5"/>
    </row>
    <row r="63" spans="2:47" s="8" customFormat="1" ht="22.9" customHeight="1">
      <c r="B63" s="187"/>
      <c r="C63" s="200" t="s">
        <v>73</v>
      </c>
      <c r="D63" s="158"/>
      <c r="E63" s="158"/>
      <c r="F63" s="158"/>
      <c r="G63" s="158"/>
      <c r="H63" s="158"/>
      <c r="J63" s="161">
        <f>J95</f>
        <v>0</v>
      </c>
      <c r="K63" s="158"/>
      <c r="L63" s="5"/>
      <c r="AU63" s="97" t="s">
        <v>114</v>
      </c>
    </row>
    <row r="64" spans="2:12" s="117" customFormat="1" ht="24.95" customHeight="1">
      <c r="B64" s="201"/>
      <c r="C64" s="174"/>
      <c r="D64" s="202" t="s">
        <v>115</v>
      </c>
      <c r="E64" s="203"/>
      <c r="F64" s="203"/>
      <c r="G64" s="203"/>
      <c r="H64" s="203"/>
      <c r="I64" s="118"/>
      <c r="J64" s="173">
        <f>J96</f>
        <v>0</v>
      </c>
      <c r="K64" s="174"/>
      <c r="L64" s="116"/>
    </row>
    <row r="65" spans="2:12" s="120" customFormat="1" ht="19.9" customHeight="1">
      <c r="B65" s="204"/>
      <c r="C65" s="176"/>
      <c r="D65" s="205" t="s">
        <v>544</v>
      </c>
      <c r="E65" s="206"/>
      <c r="F65" s="206"/>
      <c r="G65" s="206"/>
      <c r="H65" s="206"/>
      <c r="I65" s="121"/>
      <c r="J65" s="175">
        <f>J97</f>
        <v>0</v>
      </c>
      <c r="K65" s="176"/>
      <c r="L65" s="119"/>
    </row>
    <row r="66" spans="2:12" s="120" customFormat="1" ht="19.9" customHeight="1">
      <c r="B66" s="204"/>
      <c r="C66" s="176"/>
      <c r="D66" s="205" t="s">
        <v>116</v>
      </c>
      <c r="E66" s="206"/>
      <c r="F66" s="206"/>
      <c r="G66" s="206"/>
      <c r="H66" s="206"/>
      <c r="I66" s="121"/>
      <c r="J66" s="175">
        <f>J103</f>
        <v>0</v>
      </c>
      <c r="K66" s="176"/>
      <c r="L66" s="119"/>
    </row>
    <row r="67" spans="2:12" s="120" customFormat="1" ht="19.9" customHeight="1">
      <c r="B67" s="204"/>
      <c r="C67" s="176"/>
      <c r="D67" s="205" t="s">
        <v>118</v>
      </c>
      <c r="E67" s="206"/>
      <c r="F67" s="206"/>
      <c r="G67" s="206"/>
      <c r="H67" s="206"/>
      <c r="I67" s="121"/>
      <c r="J67" s="175">
        <f>J148</f>
        <v>0</v>
      </c>
      <c r="K67" s="176"/>
      <c r="L67" s="119"/>
    </row>
    <row r="68" spans="2:12" s="120" customFormat="1" ht="19.9" customHeight="1">
      <c r="B68" s="204"/>
      <c r="C68" s="176"/>
      <c r="D68" s="205" t="s">
        <v>119</v>
      </c>
      <c r="E68" s="206"/>
      <c r="F68" s="206"/>
      <c r="G68" s="206"/>
      <c r="H68" s="206"/>
      <c r="I68" s="121"/>
      <c r="J68" s="175">
        <f>J226</f>
        <v>0</v>
      </c>
      <c r="K68" s="176"/>
      <c r="L68" s="119"/>
    </row>
    <row r="69" spans="2:12" s="120" customFormat="1" ht="19.9" customHeight="1">
      <c r="B69" s="204"/>
      <c r="C69" s="176"/>
      <c r="D69" s="205" t="s">
        <v>120</v>
      </c>
      <c r="E69" s="206"/>
      <c r="F69" s="206"/>
      <c r="G69" s="206"/>
      <c r="H69" s="206"/>
      <c r="I69" s="121"/>
      <c r="J69" s="175">
        <f>J239</f>
        <v>0</v>
      </c>
      <c r="K69" s="176"/>
      <c r="L69" s="119"/>
    </row>
    <row r="70" spans="2:12" s="117" customFormat="1" ht="24.95" customHeight="1">
      <c r="B70" s="201"/>
      <c r="C70" s="174"/>
      <c r="D70" s="202" t="s">
        <v>121</v>
      </c>
      <c r="E70" s="203"/>
      <c r="F70" s="203"/>
      <c r="G70" s="203"/>
      <c r="H70" s="203"/>
      <c r="I70" s="118"/>
      <c r="J70" s="173">
        <f>J242</f>
        <v>0</v>
      </c>
      <c r="K70" s="174"/>
      <c r="L70" s="116"/>
    </row>
    <row r="71" spans="2:12" s="120" customFormat="1" ht="19.9" customHeight="1">
      <c r="B71" s="204"/>
      <c r="C71" s="176"/>
      <c r="D71" s="205" t="s">
        <v>545</v>
      </c>
      <c r="E71" s="206"/>
      <c r="F71" s="206"/>
      <c r="G71" s="206"/>
      <c r="H71" s="206"/>
      <c r="I71" s="121"/>
      <c r="J71" s="175">
        <f>J243</f>
        <v>0</v>
      </c>
      <c r="K71" s="176"/>
      <c r="L71" s="119"/>
    </row>
    <row r="72" spans="2:12" s="120" customFormat="1" ht="19.9" customHeight="1">
      <c r="B72" s="204"/>
      <c r="C72" s="176"/>
      <c r="D72" s="205" t="s">
        <v>546</v>
      </c>
      <c r="E72" s="206"/>
      <c r="F72" s="206"/>
      <c r="G72" s="206"/>
      <c r="H72" s="206"/>
      <c r="I72" s="121"/>
      <c r="J72" s="175">
        <f>J269</f>
        <v>0</v>
      </c>
      <c r="K72" s="176"/>
      <c r="L72" s="119"/>
    </row>
    <row r="73" spans="2:12" s="120" customFormat="1" ht="19.9" customHeight="1">
      <c r="B73" s="204"/>
      <c r="C73" s="176"/>
      <c r="D73" s="205" t="s">
        <v>547</v>
      </c>
      <c r="E73" s="206"/>
      <c r="F73" s="206"/>
      <c r="G73" s="206"/>
      <c r="H73" s="206"/>
      <c r="I73" s="121"/>
      <c r="J73" s="175">
        <f>J337</f>
        <v>0</v>
      </c>
      <c r="K73" s="176"/>
      <c r="L73" s="119"/>
    </row>
    <row r="74" spans="2:12" s="8" customFormat="1" ht="21.75" customHeight="1">
      <c r="B74" s="187"/>
      <c r="C74" s="158"/>
      <c r="D74" s="158"/>
      <c r="E74" s="158"/>
      <c r="F74" s="158"/>
      <c r="G74" s="158"/>
      <c r="H74" s="158"/>
      <c r="J74" s="158"/>
      <c r="K74" s="158"/>
      <c r="L74" s="5"/>
    </row>
    <row r="75" spans="2:12" s="8" customFormat="1" ht="6.95" customHeight="1">
      <c r="B75" s="196"/>
      <c r="C75" s="166"/>
      <c r="D75" s="166"/>
      <c r="E75" s="166"/>
      <c r="F75" s="166"/>
      <c r="G75" s="166"/>
      <c r="H75" s="166"/>
      <c r="I75" s="113"/>
      <c r="J75" s="166"/>
      <c r="K75" s="166"/>
      <c r="L75" s="5"/>
    </row>
    <row r="76" spans="2:11" ht="12">
      <c r="B76" s="167"/>
      <c r="C76" s="167"/>
      <c r="D76" s="167"/>
      <c r="E76" s="167"/>
      <c r="F76" s="167"/>
      <c r="G76" s="167"/>
      <c r="H76" s="167"/>
      <c r="J76" s="167"/>
      <c r="K76" s="167"/>
    </row>
    <row r="77" spans="2:11" ht="12">
      <c r="B77" s="167"/>
      <c r="C77" s="167"/>
      <c r="D77" s="167"/>
      <c r="E77" s="167"/>
      <c r="F77" s="167"/>
      <c r="G77" s="167"/>
      <c r="H77" s="167"/>
      <c r="J77" s="167"/>
      <c r="K77" s="167"/>
    </row>
    <row r="78" spans="2:11" ht="12">
      <c r="B78" s="167"/>
      <c r="C78" s="167"/>
      <c r="D78" s="167"/>
      <c r="E78" s="167"/>
      <c r="F78" s="167"/>
      <c r="G78" s="167"/>
      <c r="H78" s="167"/>
      <c r="J78" s="167"/>
      <c r="K78" s="167"/>
    </row>
    <row r="79" spans="2:12" s="8" customFormat="1" ht="6.95" customHeight="1">
      <c r="B79" s="197"/>
      <c r="C79" s="168"/>
      <c r="D79" s="168"/>
      <c r="E79" s="168"/>
      <c r="F79" s="168"/>
      <c r="G79" s="168"/>
      <c r="H79" s="168"/>
      <c r="I79" s="115"/>
      <c r="J79" s="168"/>
      <c r="K79" s="168"/>
      <c r="L79" s="5"/>
    </row>
    <row r="80" spans="2:12" s="8" customFormat="1" ht="24.95" customHeight="1">
      <c r="B80" s="187"/>
      <c r="C80" s="198" t="s">
        <v>124</v>
      </c>
      <c r="D80" s="158"/>
      <c r="E80" s="158"/>
      <c r="F80" s="158"/>
      <c r="G80" s="158"/>
      <c r="H80" s="158"/>
      <c r="J80" s="158"/>
      <c r="K80" s="158"/>
      <c r="L80" s="5"/>
    </row>
    <row r="81" spans="2:12" s="8" customFormat="1" ht="6.95" customHeight="1">
      <c r="B81" s="187"/>
      <c r="C81" s="158"/>
      <c r="D81" s="158"/>
      <c r="E81" s="158"/>
      <c r="F81" s="158"/>
      <c r="G81" s="158"/>
      <c r="H81" s="158"/>
      <c r="J81" s="158"/>
      <c r="K81" s="158"/>
      <c r="L81" s="5"/>
    </row>
    <row r="82" spans="2:12" s="8" customFormat="1" ht="12" customHeight="1">
      <c r="B82" s="187"/>
      <c r="C82" s="188" t="s">
        <v>17</v>
      </c>
      <c r="D82" s="158"/>
      <c r="E82" s="158"/>
      <c r="F82" s="158"/>
      <c r="G82" s="158"/>
      <c r="H82" s="158"/>
      <c r="J82" s="158"/>
      <c r="K82" s="158"/>
      <c r="L82" s="5"/>
    </row>
    <row r="83" spans="2:12" s="8" customFormat="1" ht="16.5" customHeight="1">
      <c r="B83" s="187"/>
      <c r="C83" s="158"/>
      <c r="D83" s="158"/>
      <c r="E83" s="500" t="str">
        <f>E7</f>
        <v>Breda</v>
      </c>
      <c r="F83" s="501"/>
      <c r="G83" s="501"/>
      <c r="H83" s="501"/>
      <c r="J83" s="158"/>
      <c r="K83" s="158"/>
      <c r="L83" s="5"/>
    </row>
    <row r="84" spans="2:12" ht="12" customHeight="1">
      <c r="B84" s="257"/>
      <c r="C84" s="188" t="s">
        <v>105</v>
      </c>
      <c r="D84" s="167"/>
      <c r="E84" s="167"/>
      <c r="F84" s="167"/>
      <c r="G84" s="167"/>
      <c r="H84" s="167"/>
      <c r="J84" s="167"/>
      <c r="K84" s="167"/>
      <c r="L84" s="100"/>
    </row>
    <row r="85" spans="2:12" s="8" customFormat="1" ht="16.5" customHeight="1">
      <c r="B85" s="187"/>
      <c r="C85" s="158"/>
      <c r="D85" s="158"/>
      <c r="E85" s="500" t="s">
        <v>106</v>
      </c>
      <c r="F85" s="499"/>
      <c r="G85" s="499"/>
      <c r="H85" s="499"/>
      <c r="J85" s="158"/>
      <c r="K85" s="158"/>
      <c r="L85" s="5"/>
    </row>
    <row r="86" spans="2:12" s="8" customFormat="1" ht="12" customHeight="1">
      <c r="B86" s="187"/>
      <c r="C86" s="188" t="s">
        <v>107</v>
      </c>
      <c r="D86" s="158"/>
      <c r="E86" s="158"/>
      <c r="F86" s="158"/>
      <c r="G86" s="158"/>
      <c r="H86" s="158"/>
      <c r="J86" s="158"/>
      <c r="K86" s="158"/>
      <c r="L86" s="5"/>
    </row>
    <row r="87" spans="2:12" s="8" customFormat="1" ht="16.5" customHeight="1">
      <c r="B87" s="187"/>
      <c r="C87" s="158"/>
      <c r="D87" s="158"/>
      <c r="E87" s="478" t="str">
        <f>E11</f>
        <v>2 - Rekonstrukce oken</v>
      </c>
      <c r="F87" s="499"/>
      <c r="G87" s="499"/>
      <c r="H87" s="499"/>
      <c r="J87" s="158"/>
      <c r="K87" s="158"/>
      <c r="L87" s="5"/>
    </row>
    <row r="88" spans="2:12" s="8" customFormat="1" ht="6.95" customHeight="1">
      <c r="B88" s="187"/>
      <c r="C88" s="158"/>
      <c r="D88" s="158"/>
      <c r="E88" s="158"/>
      <c r="F88" s="158"/>
      <c r="G88" s="158"/>
      <c r="H88" s="158"/>
      <c r="J88" s="158"/>
      <c r="K88" s="158"/>
      <c r="L88" s="5"/>
    </row>
    <row r="89" spans="2:12" s="8" customFormat="1" ht="12" customHeight="1">
      <c r="B89" s="187"/>
      <c r="C89" s="188" t="s">
        <v>23</v>
      </c>
      <c r="D89" s="158"/>
      <c r="E89" s="158"/>
      <c r="F89" s="157" t="str">
        <f>F14</f>
        <v>Nám. Republiky 159/10, Opava</v>
      </c>
      <c r="G89" s="158"/>
      <c r="H89" s="158"/>
      <c r="I89" s="102" t="s">
        <v>25</v>
      </c>
      <c r="J89" s="169" t="str">
        <f>IF(J14="","",J14)</f>
        <v>2. 2. 2023</v>
      </c>
      <c r="K89" s="158"/>
      <c r="L89" s="5"/>
    </row>
    <row r="90" spans="2:12" s="8" customFormat="1" ht="6.95" customHeight="1">
      <c r="B90" s="187"/>
      <c r="C90" s="158"/>
      <c r="D90" s="158"/>
      <c r="E90" s="158"/>
      <c r="F90" s="158"/>
      <c r="G90" s="158"/>
      <c r="H90" s="158"/>
      <c r="J90" s="158"/>
      <c r="K90" s="158"/>
      <c r="L90" s="5"/>
    </row>
    <row r="91" spans="2:12" s="8" customFormat="1" ht="15.2" customHeight="1">
      <c r="B91" s="187"/>
      <c r="C91" s="188" t="s">
        <v>27</v>
      </c>
      <c r="D91" s="158"/>
      <c r="E91" s="158"/>
      <c r="F91" s="157" t="str">
        <f>E17</f>
        <v>Statutární město Opava</v>
      </c>
      <c r="G91" s="158"/>
      <c r="H91" s="158"/>
      <c r="I91" s="102" t="s">
        <v>33</v>
      </c>
      <c r="J91" s="170" t="str">
        <f>E23</f>
        <v>INFO Home, Opava</v>
      </c>
      <c r="K91" s="158"/>
      <c r="L91" s="5"/>
    </row>
    <row r="92" spans="2:12" s="8" customFormat="1" ht="25.7" customHeight="1">
      <c r="B92" s="187"/>
      <c r="C92" s="188" t="s">
        <v>31</v>
      </c>
      <c r="D92" s="158"/>
      <c r="E92" s="158"/>
      <c r="F92" s="157">
        <f>IF(E20="","",E20)</f>
        <v>0</v>
      </c>
      <c r="G92" s="158"/>
      <c r="H92" s="158"/>
      <c r="I92" s="102" t="s">
        <v>36</v>
      </c>
      <c r="J92" s="170" t="str">
        <f>E26</f>
        <v>Ing. Alena Chmelová, Opava</v>
      </c>
      <c r="K92" s="158"/>
      <c r="L92" s="5"/>
    </row>
    <row r="93" spans="2:12" s="8" customFormat="1" ht="10.35" customHeight="1">
      <c r="B93" s="187"/>
      <c r="C93" s="158"/>
      <c r="D93" s="158"/>
      <c r="E93" s="158"/>
      <c r="F93" s="158"/>
      <c r="G93" s="158"/>
      <c r="H93" s="158"/>
      <c r="J93" s="158"/>
      <c r="K93" s="158"/>
      <c r="L93" s="5"/>
    </row>
    <row r="94" spans="2:20" s="127" customFormat="1" ht="29.25" customHeight="1">
      <c r="B94" s="207"/>
      <c r="C94" s="208" t="s">
        <v>125</v>
      </c>
      <c r="D94" s="177" t="s">
        <v>60</v>
      </c>
      <c r="E94" s="177" t="s">
        <v>56</v>
      </c>
      <c r="F94" s="177" t="s">
        <v>57</v>
      </c>
      <c r="G94" s="177" t="s">
        <v>126</v>
      </c>
      <c r="H94" s="177" t="s">
        <v>127</v>
      </c>
      <c r="I94" s="123" t="s">
        <v>128</v>
      </c>
      <c r="J94" s="177" t="s">
        <v>113</v>
      </c>
      <c r="K94" s="178" t="s">
        <v>129</v>
      </c>
      <c r="L94" s="122"/>
      <c r="M94" s="124" t="s">
        <v>3</v>
      </c>
      <c r="N94" s="125" t="s">
        <v>45</v>
      </c>
      <c r="O94" s="125" t="s">
        <v>130</v>
      </c>
      <c r="P94" s="125" t="s">
        <v>131</v>
      </c>
      <c r="Q94" s="125" t="s">
        <v>132</v>
      </c>
      <c r="R94" s="125" t="s">
        <v>133</v>
      </c>
      <c r="S94" s="125" t="s">
        <v>134</v>
      </c>
      <c r="T94" s="126" t="s">
        <v>135</v>
      </c>
    </row>
    <row r="95" spans="2:63" s="8" customFormat="1" ht="22.9" customHeight="1">
      <c r="B95" s="187"/>
      <c r="C95" s="209" t="s">
        <v>136</v>
      </c>
      <c r="D95" s="158"/>
      <c r="E95" s="158"/>
      <c r="F95" s="158"/>
      <c r="G95" s="158"/>
      <c r="H95" s="158"/>
      <c r="J95" s="179">
        <f>BK95</f>
        <v>0</v>
      </c>
      <c r="K95" s="158"/>
      <c r="L95" s="5"/>
      <c r="M95" s="128"/>
      <c r="N95" s="106"/>
      <c r="O95" s="106"/>
      <c r="P95" s="129">
        <f>P96+P242</f>
        <v>0</v>
      </c>
      <c r="Q95" s="106"/>
      <c r="R95" s="129">
        <f>R96+R242</f>
        <v>59.37372972640001</v>
      </c>
      <c r="S95" s="106"/>
      <c r="T95" s="130">
        <f>T96+T242</f>
        <v>100.46548200000001</v>
      </c>
      <c r="AT95" s="97" t="s">
        <v>74</v>
      </c>
      <c r="AU95" s="97" t="s">
        <v>114</v>
      </c>
      <c r="BK95" s="131">
        <f>BK96+BK242</f>
        <v>0</v>
      </c>
    </row>
    <row r="96" spans="2:63" s="4" customFormat="1" ht="25.9" customHeight="1">
      <c r="B96" s="210"/>
      <c r="C96" s="181"/>
      <c r="D96" s="211" t="s">
        <v>74</v>
      </c>
      <c r="E96" s="212" t="s">
        <v>137</v>
      </c>
      <c r="F96" s="212" t="s">
        <v>138</v>
      </c>
      <c r="G96" s="181"/>
      <c r="H96" s="181"/>
      <c r="J96" s="180">
        <f>BK96</f>
        <v>0</v>
      </c>
      <c r="K96" s="181"/>
      <c r="L96" s="132"/>
      <c r="M96" s="134"/>
      <c r="P96" s="135">
        <f>P97+P103+P148+P226+P239</f>
        <v>0</v>
      </c>
      <c r="R96" s="135">
        <f>R97+R103+R148+R226+R239</f>
        <v>59.04070196000001</v>
      </c>
      <c r="T96" s="136">
        <f>T97+T103+T148+T226+T239</f>
        <v>100.46548200000001</v>
      </c>
      <c r="AR96" s="133" t="s">
        <v>82</v>
      </c>
      <c r="AT96" s="137" t="s">
        <v>74</v>
      </c>
      <c r="AU96" s="137" t="s">
        <v>75</v>
      </c>
      <c r="AY96" s="133" t="s">
        <v>139</v>
      </c>
      <c r="BK96" s="138">
        <f>BK97+BK103+BK148+BK226+BK239</f>
        <v>0</v>
      </c>
    </row>
    <row r="97" spans="2:63" s="4" customFormat="1" ht="22.9" customHeight="1">
      <c r="B97" s="210"/>
      <c r="C97" s="181"/>
      <c r="D97" s="211" t="s">
        <v>74</v>
      </c>
      <c r="E97" s="213" t="s">
        <v>91</v>
      </c>
      <c r="F97" s="213" t="s">
        <v>548</v>
      </c>
      <c r="G97" s="181"/>
      <c r="H97" s="181"/>
      <c r="J97" s="182">
        <f>BK97</f>
        <v>0</v>
      </c>
      <c r="K97" s="181"/>
      <c r="L97" s="132"/>
      <c r="M97" s="134"/>
      <c r="P97" s="135">
        <f>SUM(P98:P102)</f>
        <v>0</v>
      </c>
      <c r="R97" s="135">
        <f>SUM(R98:R102)</f>
        <v>20.4041635</v>
      </c>
      <c r="T97" s="136">
        <f>SUM(T98:T102)</f>
        <v>0</v>
      </c>
      <c r="AR97" s="133" t="s">
        <v>82</v>
      </c>
      <c r="AT97" s="137" t="s">
        <v>74</v>
      </c>
      <c r="AU97" s="137" t="s">
        <v>82</v>
      </c>
      <c r="AY97" s="133" t="s">
        <v>139</v>
      </c>
      <c r="BK97" s="138">
        <f>SUM(BK98:BK102)</f>
        <v>0</v>
      </c>
    </row>
    <row r="98" spans="2:65" s="8" customFormat="1" ht="16.5" customHeight="1">
      <c r="B98" s="187"/>
      <c r="C98" s="214" t="s">
        <v>82</v>
      </c>
      <c r="D98" s="214" t="s">
        <v>141</v>
      </c>
      <c r="E98" s="215" t="s">
        <v>549</v>
      </c>
      <c r="F98" s="184" t="s">
        <v>550</v>
      </c>
      <c r="G98" s="216" t="s">
        <v>144</v>
      </c>
      <c r="H98" s="217">
        <v>425.53</v>
      </c>
      <c r="I98" s="6"/>
      <c r="J98" s="183">
        <f>ROUND(I98*H98,2)</f>
        <v>0</v>
      </c>
      <c r="K98" s="184" t="s">
        <v>145</v>
      </c>
      <c r="L98" s="5"/>
      <c r="M98" s="7" t="s">
        <v>3</v>
      </c>
      <c r="N98" s="139" t="s">
        <v>46</v>
      </c>
      <c r="P98" s="140">
        <f>O98*H98</f>
        <v>0</v>
      </c>
      <c r="Q98" s="140">
        <v>0.04795</v>
      </c>
      <c r="R98" s="140">
        <f>Q98*H98</f>
        <v>20.4041635</v>
      </c>
      <c r="S98" s="140">
        <v>0</v>
      </c>
      <c r="T98" s="141">
        <f>S98*H98</f>
        <v>0</v>
      </c>
      <c r="AR98" s="142" t="s">
        <v>94</v>
      </c>
      <c r="AT98" s="142" t="s">
        <v>141</v>
      </c>
      <c r="AU98" s="142" t="s">
        <v>84</v>
      </c>
      <c r="AY98" s="97" t="s">
        <v>139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97" t="s">
        <v>82</v>
      </c>
      <c r="BK98" s="143">
        <f>ROUND(I98*H98,2)</f>
        <v>0</v>
      </c>
      <c r="BL98" s="97" t="s">
        <v>94</v>
      </c>
      <c r="BM98" s="142" t="s">
        <v>551</v>
      </c>
    </row>
    <row r="99" spans="2:47" s="8" customFormat="1" ht="12">
      <c r="B99" s="187"/>
      <c r="C99" s="158"/>
      <c r="D99" s="218" t="s">
        <v>147</v>
      </c>
      <c r="E99" s="158"/>
      <c r="F99" s="219" t="s">
        <v>552</v>
      </c>
      <c r="G99" s="158"/>
      <c r="H99" s="158"/>
      <c r="J99" s="158"/>
      <c r="K99" s="158"/>
      <c r="L99" s="5"/>
      <c r="M99" s="144"/>
      <c r="T99" s="145"/>
      <c r="AT99" s="97" t="s">
        <v>147</v>
      </c>
      <c r="AU99" s="97" t="s">
        <v>84</v>
      </c>
    </row>
    <row r="100" spans="2:51" s="9" customFormat="1" ht="12">
      <c r="B100" s="220"/>
      <c r="C100" s="185"/>
      <c r="D100" s="221" t="s">
        <v>149</v>
      </c>
      <c r="E100" s="222" t="s">
        <v>3</v>
      </c>
      <c r="F100" s="223" t="s">
        <v>150</v>
      </c>
      <c r="G100" s="185"/>
      <c r="H100" s="222" t="s">
        <v>3</v>
      </c>
      <c r="J100" s="185"/>
      <c r="K100" s="185"/>
      <c r="L100" s="146"/>
      <c r="M100" s="148"/>
      <c r="T100" s="149"/>
      <c r="AT100" s="147" t="s">
        <v>149</v>
      </c>
      <c r="AU100" s="147" t="s">
        <v>84</v>
      </c>
      <c r="AV100" s="9" t="s">
        <v>82</v>
      </c>
      <c r="AW100" s="9" t="s">
        <v>35</v>
      </c>
      <c r="AX100" s="9" t="s">
        <v>75</v>
      </c>
      <c r="AY100" s="147" t="s">
        <v>139</v>
      </c>
    </row>
    <row r="101" spans="2:51" s="9" customFormat="1" ht="12">
      <c r="B101" s="220"/>
      <c r="C101" s="185"/>
      <c r="D101" s="221" t="s">
        <v>149</v>
      </c>
      <c r="E101" s="222" t="s">
        <v>3</v>
      </c>
      <c r="F101" s="223" t="s">
        <v>553</v>
      </c>
      <c r="G101" s="185"/>
      <c r="H101" s="222" t="s">
        <v>3</v>
      </c>
      <c r="J101" s="185"/>
      <c r="K101" s="185"/>
      <c r="L101" s="146"/>
      <c r="M101" s="148"/>
      <c r="T101" s="149"/>
      <c r="AT101" s="147" t="s">
        <v>149</v>
      </c>
      <c r="AU101" s="147" t="s">
        <v>84</v>
      </c>
      <c r="AV101" s="9" t="s">
        <v>82</v>
      </c>
      <c r="AW101" s="9" t="s">
        <v>35</v>
      </c>
      <c r="AX101" s="9" t="s">
        <v>75</v>
      </c>
      <c r="AY101" s="147" t="s">
        <v>139</v>
      </c>
    </row>
    <row r="102" spans="2:51" s="10" customFormat="1" ht="12">
      <c r="B102" s="224"/>
      <c r="C102" s="186"/>
      <c r="D102" s="221" t="s">
        <v>149</v>
      </c>
      <c r="E102" s="225" t="s">
        <v>3</v>
      </c>
      <c r="F102" s="226" t="s">
        <v>554</v>
      </c>
      <c r="G102" s="186"/>
      <c r="H102" s="227">
        <v>425.53</v>
      </c>
      <c r="J102" s="186"/>
      <c r="K102" s="186"/>
      <c r="L102" s="150"/>
      <c r="M102" s="152"/>
      <c r="T102" s="153"/>
      <c r="AT102" s="151" t="s">
        <v>149</v>
      </c>
      <c r="AU102" s="151" t="s">
        <v>84</v>
      </c>
      <c r="AV102" s="10" t="s">
        <v>84</v>
      </c>
      <c r="AW102" s="10" t="s">
        <v>35</v>
      </c>
      <c r="AX102" s="10" t="s">
        <v>82</v>
      </c>
      <c r="AY102" s="151" t="s">
        <v>139</v>
      </c>
    </row>
    <row r="103" spans="2:63" s="4" customFormat="1" ht="22.9" customHeight="1">
      <c r="B103" s="210"/>
      <c r="C103" s="181"/>
      <c r="D103" s="211" t="s">
        <v>74</v>
      </c>
      <c r="E103" s="213" t="s">
        <v>97</v>
      </c>
      <c r="F103" s="213" t="s">
        <v>140</v>
      </c>
      <c r="G103" s="181"/>
      <c r="H103" s="181"/>
      <c r="J103" s="182">
        <f>BK103</f>
        <v>0</v>
      </c>
      <c r="K103" s="181"/>
      <c r="L103" s="132"/>
      <c r="M103" s="134"/>
      <c r="P103" s="135">
        <f>SUM(P104:P147)</f>
        <v>0</v>
      </c>
      <c r="R103" s="135">
        <f>SUM(R104:R147)</f>
        <v>38.58544846</v>
      </c>
      <c r="T103" s="136">
        <f>SUM(T104:T147)</f>
        <v>0</v>
      </c>
      <c r="AR103" s="133" t="s">
        <v>82</v>
      </c>
      <c r="AT103" s="137" t="s">
        <v>74</v>
      </c>
      <c r="AU103" s="137" t="s">
        <v>82</v>
      </c>
      <c r="AY103" s="133" t="s">
        <v>139</v>
      </c>
      <c r="BK103" s="138">
        <f>SUM(BK104:BK147)</f>
        <v>0</v>
      </c>
    </row>
    <row r="104" spans="2:65" s="8" customFormat="1" ht="21.75" customHeight="1">
      <c r="B104" s="187"/>
      <c r="C104" s="214" t="s">
        <v>84</v>
      </c>
      <c r="D104" s="214" t="s">
        <v>141</v>
      </c>
      <c r="E104" s="215" t="s">
        <v>555</v>
      </c>
      <c r="F104" s="184" t="s">
        <v>556</v>
      </c>
      <c r="G104" s="216" t="s">
        <v>206</v>
      </c>
      <c r="H104" s="217">
        <v>161</v>
      </c>
      <c r="I104" s="6"/>
      <c r="J104" s="183">
        <f>ROUND(I104*H104,2)</f>
        <v>0</v>
      </c>
      <c r="K104" s="184" t="s">
        <v>145</v>
      </c>
      <c r="L104" s="5"/>
      <c r="M104" s="7" t="s">
        <v>3</v>
      </c>
      <c r="N104" s="139" t="s">
        <v>46</v>
      </c>
      <c r="P104" s="140">
        <f>O104*H104</f>
        <v>0</v>
      </c>
      <c r="Q104" s="140">
        <v>0.1575</v>
      </c>
      <c r="R104" s="140">
        <f>Q104*H104</f>
        <v>25.3575</v>
      </c>
      <c r="S104" s="140">
        <v>0</v>
      </c>
      <c r="T104" s="141">
        <f>S104*H104</f>
        <v>0</v>
      </c>
      <c r="AR104" s="142" t="s">
        <v>94</v>
      </c>
      <c r="AT104" s="142" t="s">
        <v>141</v>
      </c>
      <c r="AU104" s="142" t="s">
        <v>84</v>
      </c>
      <c r="AY104" s="97" t="s">
        <v>139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97" t="s">
        <v>82</v>
      </c>
      <c r="BK104" s="143">
        <f>ROUND(I104*H104,2)</f>
        <v>0</v>
      </c>
      <c r="BL104" s="97" t="s">
        <v>94</v>
      </c>
      <c r="BM104" s="142" t="s">
        <v>557</v>
      </c>
    </row>
    <row r="105" spans="2:47" s="8" customFormat="1" ht="12">
      <c r="B105" s="187"/>
      <c r="C105" s="158"/>
      <c r="D105" s="218" t="s">
        <v>147</v>
      </c>
      <c r="E105" s="158"/>
      <c r="F105" s="219" t="s">
        <v>558</v>
      </c>
      <c r="G105" s="158"/>
      <c r="H105" s="158"/>
      <c r="J105" s="158"/>
      <c r="K105" s="158"/>
      <c r="L105" s="5"/>
      <c r="M105" s="144"/>
      <c r="T105" s="145"/>
      <c r="AT105" s="97" t="s">
        <v>147</v>
      </c>
      <c r="AU105" s="97" t="s">
        <v>84</v>
      </c>
    </row>
    <row r="106" spans="2:51" s="9" customFormat="1" ht="12">
      <c r="B106" s="220"/>
      <c r="C106" s="185"/>
      <c r="D106" s="221" t="s">
        <v>149</v>
      </c>
      <c r="E106" s="222" t="s">
        <v>3</v>
      </c>
      <c r="F106" s="223" t="s">
        <v>150</v>
      </c>
      <c r="G106" s="185"/>
      <c r="H106" s="222" t="s">
        <v>3</v>
      </c>
      <c r="J106" s="185"/>
      <c r="K106" s="185"/>
      <c r="L106" s="146"/>
      <c r="M106" s="148"/>
      <c r="T106" s="149"/>
      <c r="AT106" s="147" t="s">
        <v>149</v>
      </c>
      <c r="AU106" s="147" t="s">
        <v>84</v>
      </c>
      <c r="AV106" s="9" t="s">
        <v>82</v>
      </c>
      <c r="AW106" s="9" t="s">
        <v>35</v>
      </c>
      <c r="AX106" s="9" t="s">
        <v>75</v>
      </c>
      <c r="AY106" s="147" t="s">
        <v>139</v>
      </c>
    </row>
    <row r="107" spans="2:51" s="9" customFormat="1" ht="12">
      <c r="B107" s="220"/>
      <c r="C107" s="185"/>
      <c r="D107" s="221" t="s">
        <v>149</v>
      </c>
      <c r="E107" s="222" t="s">
        <v>3</v>
      </c>
      <c r="F107" s="223" t="s">
        <v>559</v>
      </c>
      <c r="G107" s="185"/>
      <c r="H107" s="222" t="s">
        <v>3</v>
      </c>
      <c r="J107" s="185"/>
      <c r="K107" s="185"/>
      <c r="L107" s="146"/>
      <c r="M107" s="148"/>
      <c r="T107" s="149"/>
      <c r="AT107" s="147" t="s">
        <v>149</v>
      </c>
      <c r="AU107" s="147" t="s">
        <v>84</v>
      </c>
      <c r="AV107" s="9" t="s">
        <v>82</v>
      </c>
      <c r="AW107" s="9" t="s">
        <v>35</v>
      </c>
      <c r="AX107" s="9" t="s">
        <v>75</v>
      </c>
      <c r="AY107" s="147" t="s">
        <v>139</v>
      </c>
    </row>
    <row r="108" spans="2:51" s="9" customFormat="1" ht="12">
      <c r="B108" s="220"/>
      <c r="C108" s="185"/>
      <c r="D108" s="221" t="s">
        <v>149</v>
      </c>
      <c r="E108" s="222" t="s">
        <v>3</v>
      </c>
      <c r="F108" s="223" t="s">
        <v>560</v>
      </c>
      <c r="G108" s="185"/>
      <c r="H108" s="222" t="s">
        <v>3</v>
      </c>
      <c r="J108" s="185"/>
      <c r="K108" s="185"/>
      <c r="L108" s="146"/>
      <c r="M108" s="148"/>
      <c r="T108" s="149"/>
      <c r="AT108" s="147" t="s">
        <v>149</v>
      </c>
      <c r="AU108" s="147" t="s">
        <v>84</v>
      </c>
      <c r="AV108" s="9" t="s">
        <v>82</v>
      </c>
      <c r="AW108" s="9" t="s">
        <v>35</v>
      </c>
      <c r="AX108" s="9" t="s">
        <v>75</v>
      </c>
      <c r="AY108" s="147" t="s">
        <v>139</v>
      </c>
    </row>
    <row r="109" spans="2:51" s="9" customFormat="1" ht="12">
      <c r="B109" s="220"/>
      <c r="C109" s="185"/>
      <c r="D109" s="221" t="s">
        <v>149</v>
      </c>
      <c r="E109" s="222" t="s">
        <v>3</v>
      </c>
      <c r="F109" s="223" t="s">
        <v>561</v>
      </c>
      <c r="G109" s="185"/>
      <c r="H109" s="222" t="s">
        <v>3</v>
      </c>
      <c r="J109" s="185"/>
      <c r="K109" s="185"/>
      <c r="L109" s="146"/>
      <c r="M109" s="148"/>
      <c r="T109" s="149"/>
      <c r="AT109" s="147" t="s">
        <v>149</v>
      </c>
      <c r="AU109" s="147" t="s">
        <v>84</v>
      </c>
      <c r="AV109" s="9" t="s">
        <v>82</v>
      </c>
      <c r="AW109" s="9" t="s">
        <v>35</v>
      </c>
      <c r="AX109" s="9" t="s">
        <v>75</v>
      </c>
      <c r="AY109" s="147" t="s">
        <v>139</v>
      </c>
    </row>
    <row r="110" spans="2:51" s="10" customFormat="1" ht="12">
      <c r="B110" s="224"/>
      <c r="C110" s="186"/>
      <c r="D110" s="221" t="s">
        <v>149</v>
      </c>
      <c r="E110" s="225" t="s">
        <v>3</v>
      </c>
      <c r="F110" s="226" t="s">
        <v>562</v>
      </c>
      <c r="G110" s="186"/>
      <c r="H110" s="227">
        <v>24</v>
      </c>
      <c r="J110" s="186"/>
      <c r="K110" s="186"/>
      <c r="L110" s="150"/>
      <c r="M110" s="152"/>
      <c r="T110" s="153"/>
      <c r="AT110" s="151" t="s">
        <v>149</v>
      </c>
      <c r="AU110" s="151" t="s">
        <v>84</v>
      </c>
      <c r="AV110" s="10" t="s">
        <v>84</v>
      </c>
      <c r="AW110" s="10" t="s">
        <v>35</v>
      </c>
      <c r="AX110" s="10" t="s">
        <v>75</v>
      </c>
      <c r="AY110" s="151" t="s">
        <v>139</v>
      </c>
    </row>
    <row r="111" spans="2:51" s="9" customFormat="1" ht="12">
      <c r="B111" s="220"/>
      <c r="C111" s="185"/>
      <c r="D111" s="221" t="s">
        <v>149</v>
      </c>
      <c r="E111" s="222" t="s">
        <v>3</v>
      </c>
      <c r="F111" s="223" t="s">
        <v>563</v>
      </c>
      <c r="G111" s="185"/>
      <c r="H111" s="222" t="s">
        <v>3</v>
      </c>
      <c r="J111" s="185"/>
      <c r="K111" s="185"/>
      <c r="L111" s="146"/>
      <c r="M111" s="148"/>
      <c r="T111" s="149"/>
      <c r="AT111" s="147" t="s">
        <v>149</v>
      </c>
      <c r="AU111" s="147" t="s">
        <v>84</v>
      </c>
      <c r="AV111" s="9" t="s">
        <v>82</v>
      </c>
      <c r="AW111" s="9" t="s">
        <v>35</v>
      </c>
      <c r="AX111" s="9" t="s">
        <v>75</v>
      </c>
      <c r="AY111" s="147" t="s">
        <v>139</v>
      </c>
    </row>
    <row r="112" spans="2:51" s="10" customFormat="1" ht="12">
      <c r="B112" s="224"/>
      <c r="C112" s="186"/>
      <c r="D112" s="221" t="s">
        <v>149</v>
      </c>
      <c r="E112" s="225" t="s">
        <v>3</v>
      </c>
      <c r="F112" s="226" t="s">
        <v>564</v>
      </c>
      <c r="G112" s="186"/>
      <c r="H112" s="227">
        <v>50</v>
      </c>
      <c r="J112" s="186"/>
      <c r="K112" s="186"/>
      <c r="L112" s="150"/>
      <c r="M112" s="152"/>
      <c r="T112" s="153"/>
      <c r="AT112" s="151" t="s">
        <v>149</v>
      </c>
      <c r="AU112" s="151" t="s">
        <v>84</v>
      </c>
      <c r="AV112" s="10" t="s">
        <v>84</v>
      </c>
      <c r="AW112" s="10" t="s">
        <v>35</v>
      </c>
      <c r="AX112" s="10" t="s">
        <v>75</v>
      </c>
      <c r="AY112" s="151" t="s">
        <v>139</v>
      </c>
    </row>
    <row r="113" spans="2:51" s="9" customFormat="1" ht="12">
      <c r="B113" s="220"/>
      <c r="C113" s="185"/>
      <c r="D113" s="221" t="s">
        <v>149</v>
      </c>
      <c r="E113" s="222" t="s">
        <v>3</v>
      </c>
      <c r="F113" s="223" t="s">
        <v>565</v>
      </c>
      <c r="G113" s="185"/>
      <c r="H113" s="222" t="s">
        <v>3</v>
      </c>
      <c r="J113" s="185"/>
      <c r="K113" s="185"/>
      <c r="L113" s="146"/>
      <c r="M113" s="148"/>
      <c r="T113" s="149"/>
      <c r="AT113" s="147" t="s">
        <v>149</v>
      </c>
      <c r="AU113" s="147" t="s">
        <v>84</v>
      </c>
      <c r="AV113" s="9" t="s">
        <v>82</v>
      </c>
      <c r="AW113" s="9" t="s">
        <v>35</v>
      </c>
      <c r="AX113" s="9" t="s">
        <v>75</v>
      </c>
      <c r="AY113" s="147" t="s">
        <v>139</v>
      </c>
    </row>
    <row r="114" spans="2:51" s="10" customFormat="1" ht="12">
      <c r="B114" s="224"/>
      <c r="C114" s="186"/>
      <c r="D114" s="221" t="s">
        <v>149</v>
      </c>
      <c r="E114" s="225" t="s">
        <v>3</v>
      </c>
      <c r="F114" s="226" t="s">
        <v>566</v>
      </c>
      <c r="G114" s="186"/>
      <c r="H114" s="227">
        <v>25</v>
      </c>
      <c r="J114" s="186"/>
      <c r="K114" s="186"/>
      <c r="L114" s="150"/>
      <c r="M114" s="152"/>
      <c r="T114" s="153"/>
      <c r="AT114" s="151" t="s">
        <v>149</v>
      </c>
      <c r="AU114" s="151" t="s">
        <v>84</v>
      </c>
      <c r="AV114" s="10" t="s">
        <v>84</v>
      </c>
      <c r="AW114" s="10" t="s">
        <v>35</v>
      </c>
      <c r="AX114" s="10" t="s">
        <v>75</v>
      </c>
      <c r="AY114" s="151" t="s">
        <v>139</v>
      </c>
    </row>
    <row r="115" spans="2:51" s="9" customFormat="1" ht="12">
      <c r="B115" s="220"/>
      <c r="C115" s="185"/>
      <c r="D115" s="221" t="s">
        <v>149</v>
      </c>
      <c r="E115" s="222" t="s">
        <v>3</v>
      </c>
      <c r="F115" s="223" t="s">
        <v>567</v>
      </c>
      <c r="G115" s="185"/>
      <c r="H115" s="222" t="s">
        <v>3</v>
      </c>
      <c r="J115" s="185"/>
      <c r="K115" s="185"/>
      <c r="L115" s="146"/>
      <c r="M115" s="148"/>
      <c r="T115" s="149"/>
      <c r="AT115" s="147" t="s">
        <v>149</v>
      </c>
      <c r="AU115" s="147" t="s">
        <v>84</v>
      </c>
      <c r="AV115" s="9" t="s">
        <v>82</v>
      </c>
      <c r="AW115" s="9" t="s">
        <v>35</v>
      </c>
      <c r="AX115" s="9" t="s">
        <v>75</v>
      </c>
      <c r="AY115" s="147" t="s">
        <v>139</v>
      </c>
    </row>
    <row r="116" spans="2:51" s="10" customFormat="1" ht="12">
      <c r="B116" s="224"/>
      <c r="C116" s="186"/>
      <c r="D116" s="221" t="s">
        <v>149</v>
      </c>
      <c r="E116" s="225" t="s">
        <v>3</v>
      </c>
      <c r="F116" s="226" t="s">
        <v>347</v>
      </c>
      <c r="G116" s="186"/>
      <c r="H116" s="227">
        <v>32</v>
      </c>
      <c r="J116" s="186"/>
      <c r="K116" s="186"/>
      <c r="L116" s="150"/>
      <c r="M116" s="152"/>
      <c r="T116" s="153"/>
      <c r="AT116" s="151" t="s">
        <v>149</v>
      </c>
      <c r="AU116" s="151" t="s">
        <v>84</v>
      </c>
      <c r="AV116" s="10" t="s">
        <v>84</v>
      </c>
      <c r="AW116" s="10" t="s">
        <v>35</v>
      </c>
      <c r="AX116" s="10" t="s">
        <v>75</v>
      </c>
      <c r="AY116" s="151" t="s">
        <v>139</v>
      </c>
    </row>
    <row r="117" spans="2:51" s="9" customFormat="1" ht="12">
      <c r="B117" s="220"/>
      <c r="C117" s="185"/>
      <c r="D117" s="221" t="s">
        <v>149</v>
      </c>
      <c r="E117" s="222" t="s">
        <v>3</v>
      </c>
      <c r="F117" s="223" t="s">
        <v>568</v>
      </c>
      <c r="G117" s="185"/>
      <c r="H117" s="222" t="s">
        <v>3</v>
      </c>
      <c r="J117" s="185"/>
      <c r="K117" s="185"/>
      <c r="L117" s="146"/>
      <c r="M117" s="148"/>
      <c r="T117" s="149"/>
      <c r="AT117" s="147" t="s">
        <v>149</v>
      </c>
      <c r="AU117" s="147" t="s">
        <v>84</v>
      </c>
      <c r="AV117" s="9" t="s">
        <v>82</v>
      </c>
      <c r="AW117" s="9" t="s">
        <v>35</v>
      </c>
      <c r="AX117" s="9" t="s">
        <v>75</v>
      </c>
      <c r="AY117" s="147" t="s">
        <v>139</v>
      </c>
    </row>
    <row r="118" spans="2:51" s="10" customFormat="1" ht="12">
      <c r="B118" s="224"/>
      <c r="C118" s="186"/>
      <c r="D118" s="221" t="s">
        <v>149</v>
      </c>
      <c r="E118" s="225" t="s">
        <v>3</v>
      </c>
      <c r="F118" s="226" t="s">
        <v>94</v>
      </c>
      <c r="G118" s="186"/>
      <c r="H118" s="227">
        <v>4</v>
      </c>
      <c r="J118" s="186"/>
      <c r="K118" s="186"/>
      <c r="L118" s="150"/>
      <c r="M118" s="152"/>
      <c r="T118" s="153"/>
      <c r="AT118" s="151" t="s">
        <v>149</v>
      </c>
      <c r="AU118" s="151" t="s">
        <v>84</v>
      </c>
      <c r="AV118" s="10" t="s">
        <v>84</v>
      </c>
      <c r="AW118" s="10" t="s">
        <v>35</v>
      </c>
      <c r="AX118" s="10" t="s">
        <v>75</v>
      </c>
      <c r="AY118" s="151" t="s">
        <v>139</v>
      </c>
    </row>
    <row r="119" spans="2:51" s="12" customFormat="1" ht="12">
      <c r="B119" s="262"/>
      <c r="C119" s="256"/>
      <c r="D119" s="221" t="s">
        <v>149</v>
      </c>
      <c r="E119" s="263" t="s">
        <v>3</v>
      </c>
      <c r="F119" s="264" t="s">
        <v>236</v>
      </c>
      <c r="G119" s="256"/>
      <c r="H119" s="265">
        <v>135</v>
      </c>
      <c r="J119" s="256"/>
      <c r="K119" s="256"/>
      <c r="L119" s="248"/>
      <c r="M119" s="250"/>
      <c r="T119" s="251"/>
      <c r="AT119" s="249" t="s">
        <v>149</v>
      </c>
      <c r="AU119" s="249" t="s">
        <v>84</v>
      </c>
      <c r="AV119" s="12" t="s">
        <v>91</v>
      </c>
      <c r="AW119" s="12" t="s">
        <v>35</v>
      </c>
      <c r="AX119" s="12" t="s">
        <v>75</v>
      </c>
      <c r="AY119" s="249" t="s">
        <v>139</v>
      </c>
    </row>
    <row r="120" spans="2:51" s="9" customFormat="1" ht="12">
      <c r="B120" s="220"/>
      <c r="C120" s="185"/>
      <c r="D120" s="221" t="s">
        <v>149</v>
      </c>
      <c r="E120" s="222" t="s">
        <v>3</v>
      </c>
      <c r="F120" s="223" t="s">
        <v>569</v>
      </c>
      <c r="G120" s="185"/>
      <c r="H120" s="222" t="s">
        <v>3</v>
      </c>
      <c r="J120" s="185"/>
      <c r="K120" s="185"/>
      <c r="L120" s="146"/>
      <c r="M120" s="148"/>
      <c r="T120" s="149"/>
      <c r="AT120" s="147" t="s">
        <v>149</v>
      </c>
      <c r="AU120" s="147" t="s">
        <v>84</v>
      </c>
      <c r="AV120" s="9" t="s">
        <v>82</v>
      </c>
      <c r="AW120" s="9" t="s">
        <v>35</v>
      </c>
      <c r="AX120" s="9" t="s">
        <v>75</v>
      </c>
      <c r="AY120" s="147" t="s">
        <v>139</v>
      </c>
    </row>
    <row r="121" spans="2:51" s="9" customFormat="1" ht="12">
      <c r="B121" s="220"/>
      <c r="C121" s="185"/>
      <c r="D121" s="221" t="s">
        <v>149</v>
      </c>
      <c r="E121" s="222" t="s">
        <v>3</v>
      </c>
      <c r="F121" s="223" t="s">
        <v>570</v>
      </c>
      <c r="G121" s="185"/>
      <c r="H121" s="222" t="s">
        <v>3</v>
      </c>
      <c r="J121" s="185"/>
      <c r="K121" s="185"/>
      <c r="L121" s="146"/>
      <c r="M121" s="148"/>
      <c r="T121" s="149"/>
      <c r="AT121" s="147" t="s">
        <v>149</v>
      </c>
      <c r="AU121" s="147" t="s">
        <v>84</v>
      </c>
      <c r="AV121" s="9" t="s">
        <v>82</v>
      </c>
      <c r="AW121" s="9" t="s">
        <v>35</v>
      </c>
      <c r="AX121" s="9" t="s">
        <v>75</v>
      </c>
      <c r="AY121" s="147" t="s">
        <v>139</v>
      </c>
    </row>
    <row r="122" spans="2:51" s="10" customFormat="1" ht="12">
      <c r="B122" s="224"/>
      <c r="C122" s="186"/>
      <c r="D122" s="221" t="s">
        <v>149</v>
      </c>
      <c r="E122" s="225" t="s">
        <v>3</v>
      </c>
      <c r="F122" s="226" t="s">
        <v>571</v>
      </c>
      <c r="G122" s="186"/>
      <c r="H122" s="227">
        <v>26</v>
      </c>
      <c r="J122" s="186"/>
      <c r="K122" s="186"/>
      <c r="L122" s="150"/>
      <c r="M122" s="152"/>
      <c r="T122" s="153"/>
      <c r="AT122" s="151" t="s">
        <v>149</v>
      </c>
      <c r="AU122" s="151" t="s">
        <v>84</v>
      </c>
      <c r="AV122" s="10" t="s">
        <v>84</v>
      </c>
      <c r="AW122" s="10" t="s">
        <v>35</v>
      </c>
      <c r="AX122" s="10" t="s">
        <v>75</v>
      </c>
      <c r="AY122" s="151" t="s">
        <v>139</v>
      </c>
    </row>
    <row r="123" spans="2:51" s="12" customFormat="1" ht="12">
      <c r="B123" s="262"/>
      <c r="C123" s="256"/>
      <c r="D123" s="221" t="s">
        <v>149</v>
      </c>
      <c r="E123" s="263" t="s">
        <v>3</v>
      </c>
      <c r="F123" s="264" t="s">
        <v>236</v>
      </c>
      <c r="G123" s="256"/>
      <c r="H123" s="265">
        <v>26</v>
      </c>
      <c r="J123" s="256"/>
      <c r="K123" s="256"/>
      <c r="L123" s="248"/>
      <c r="M123" s="250"/>
      <c r="T123" s="251"/>
      <c r="AT123" s="249" t="s">
        <v>149</v>
      </c>
      <c r="AU123" s="249" t="s">
        <v>84</v>
      </c>
      <c r="AV123" s="12" t="s">
        <v>91</v>
      </c>
      <c r="AW123" s="12" t="s">
        <v>35</v>
      </c>
      <c r="AX123" s="12" t="s">
        <v>75</v>
      </c>
      <c r="AY123" s="249" t="s">
        <v>139</v>
      </c>
    </row>
    <row r="124" spans="2:51" s="11" customFormat="1" ht="12">
      <c r="B124" s="258"/>
      <c r="C124" s="255"/>
      <c r="D124" s="221" t="s">
        <v>149</v>
      </c>
      <c r="E124" s="259" t="s">
        <v>3</v>
      </c>
      <c r="F124" s="260" t="s">
        <v>227</v>
      </c>
      <c r="G124" s="255"/>
      <c r="H124" s="261">
        <v>161</v>
      </c>
      <c r="J124" s="255"/>
      <c r="K124" s="255"/>
      <c r="L124" s="244"/>
      <c r="M124" s="246"/>
      <c r="T124" s="247"/>
      <c r="AT124" s="245" t="s">
        <v>149</v>
      </c>
      <c r="AU124" s="245" t="s">
        <v>84</v>
      </c>
      <c r="AV124" s="11" t="s">
        <v>94</v>
      </c>
      <c r="AW124" s="11" t="s">
        <v>35</v>
      </c>
      <c r="AX124" s="11" t="s">
        <v>82</v>
      </c>
      <c r="AY124" s="245" t="s">
        <v>139</v>
      </c>
    </row>
    <row r="125" spans="2:65" s="8" customFormat="1" ht="16.5" customHeight="1">
      <c r="B125" s="187"/>
      <c r="C125" s="214" t="s">
        <v>91</v>
      </c>
      <c r="D125" s="214" t="s">
        <v>141</v>
      </c>
      <c r="E125" s="215" t="s">
        <v>572</v>
      </c>
      <c r="F125" s="184" t="s">
        <v>573</v>
      </c>
      <c r="G125" s="216" t="s">
        <v>144</v>
      </c>
      <c r="H125" s="217">
        <v>337.158</v>
      </c>
      <c r="I125" s="6"/>
      <c r="J125" s="183">
        <f>ROUND(I125*H125,2)</f>
        <v>0</v>
      </c>
      <c r="K125" s="184" t="s">
        <v>145</v>
      </c>
      <c r="L125" s="5"/>
      <c r="M125" s="7" t="s">
        <v>3</v>
      </c>
      <c r="N125" s="139" t="s">
        <v>46</v>
      </c>
      <c r="P125" s="140">
        <f>O125*H125</f>
        <v>0</v>
      </c>
      <c r="Q125" s="140">
        <v>0.03045</v>
      </c>
      <c r="R125" s="140">
        <f>Q125*H125</f>
        <v>10.2664611</v>
      </c>
      <c r="S125" s="140">
        <v>0</v>
      </c>
      <c r="T125" s="141">
        <f>S125*H125</f>
        <v>0</v>
      </c>
      <c r="AR125" s="142" t="s">
        <v>94</v>
      </c>
      <c r="AT125" s="142" t="s">
        <v>141</v>
      </c>
      <c r="AU125" s="142" t="s">
        <v>84</v>
      </c>
      <c r="AY125" s="97" t="s">
        <v>139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97" t="s">
        <v>82</v>
      </c>
      <c r="BK125" s="143">
        <f>ROUND(I125*H125,2)</f>
        <v>0</v>
      </c>
      <c r="BL125" s="97" t="s">
        <v>94</v>
      </c>
      <c r="BM125" s="142" t="s">
        <v>574</v>
      </c>
    </row>
    <row r="126" spans="2:47" s="8" customFormat="1" ht="12">
      <c r="B126" s="187"/>
      <c r="C126" s="158"/>
      <c r="D126" s="218" t="s">
        <v>147</v>
      </c>
      <c r="E126" s="158"/>
      <c r="F126" s="219" t="s">
        <v>575</v>
      </c>
      <c r="G126" s="158"/>
      <c r="H126" s="158"/>
      <c r="J126" s="158"/>
      <c r="K126" s="158"/>
      <c r="L126" s="5"/>
      <c r="M126" s="144"/>
      <c r="T126" s="145"/>
      <c r="AT126" s="97" t="s">
        <v>147</v>
      </c>
      <c r="AU126" s="97" t="s">
        <v>84</v>
      </c>
    </row>
    <row r="127" spans="2:51" s="9" customFormat="1" ht="12">
      <c r="B127" s="220"/>
      <c r="C127" s="185"/>
      <c r="D127" s="221" t="s">
        <v>149</v>
      </c>
      <c r="E127" s="222" t="s">
        <v>3</v>
      </c>
      <c r="F127" s="223" t="s">
        <v>150</v>
      </c>
      <c r="G127" s="185"/>
      <c r="H127" s="222" t="s">
        <v>3</v>
      </c>
      <c r="J127" s="185"/>
      <c r="K127" s="185"/>
      <c r="L127" s="146"/>
      <c r="M127" s="148"/>
      <c r="T127" s="149"/>
      <c r="AT127" s="147" t="s">
        <v>149</v>
      </c>
      <c r="AU127" s="147" t="s">
        <v>84</v>
      </c>
      <c r="AV127" s="9" t="s">
        <v>82</v>
      </c>
      <c r="AW127" s="9" t="s">
        <v>35</v>
      </c>
      <c r="AX127" s="9" t="s">
        <v>75</v>
      </c>
      <c r="AY127" s="147" t="s">
        <v>139</v>
      </c>
    </row>
    <row r="128" spans="2:51" s="9" customFormat="1" ht="12">
      <c r="B128" s="220"/>
      <c r="C128" s="185"/>
      <c r="D128" s="221" t="s">
        <v>149</v>
      </c>
      <c r="E128" s="222" t="s">
        <v>3</v>
      </c>
      <c r="F128" s="223" t="s">
        <v>576</v>
      </c>
      <c r="G128" s="185"/>
      <c r="H128" s="222" t="s">
        <v>3</v>
      </c>
      <c r="J128" s="185"/>
      <c r="K128" s="185"/>
      <c r="L128" s="146"/>
      <c r="M128" s="148"/>
      <c r="T128" s="149"/>
      <c r="AT128" s="147" t="s">
        <v>149</v>
      </c>
      <c r="AU128" s="147" t="s">
        <v>84</v>
      </c>
      <c r="AV128" s="9" t="s">
        <v>82</v>
      </c>
      <c r="AW128" s="9" t="s">
        <v>35</v>
      </c>
      <c r="AX128" s="9" t="s">
        <v>75</v>
      </c>
      <c r="AY128" s="147" t="s">
        <v>139</v>
      </c>
    </row>
    <row r="129" spans="2:51" s="9" customFormat="1" ht="12">
      <c r="B129" s="220"/>
      <c r="C129" s="185"/>
      <c r="D129" s="221" t="s">
        <v>149</v>
      </c>
      <c r="E129" s="222" t="s">
        <v>3</v>
      </c>
      <c r="F129" s="223" t="s">
        <v>560</v>
      </c>
      <c r="G129" s="185"/>
      <c r="H129" s="222" t="s">
        <v>3</v>
      </c>
      <c r="J129" s="185"/>
      <c r="K129" s="185"/>
      <c r="L129" s="146"/>
      <c r="M129" s="148"/>
      <c r="T129" s="149"/>
      <c r="AT129" s="147" t="s">
        <v>149</v>
      </c>
      <c r="AU129" s="147" t="s">
        <v>84</v>
      </c>
      <c r="AV129" s="9" t="s">
        <v>82</v>
      </c>
      <c r="AW129" s="9" t="s">
        <v>35</v>
      </c>
      <c r="AX129" s="9" t="s">
        <v>75</v>
      </c>
      <c r="AY129" s="147" t="s">
        <v>139</v>
      </c>
    </row>
    <row r="130" spans="2:51" s="9" customFormat="1" ht="12">
      <c r="B130" s="220"/>
      <c r="C130" s="185"/>
      <c r="D130" s="221" t="s">
        <v>149</v>
      </c>
      <c r="E130" s="222" t="s">
        <v>3</v>
      </c>
      <c r="F130" s="223" t="s">
        <v>561</v>
      </c>
      <c r="G130" s="185"/>
      <c r="H130" s="222" t="s">
        <v>3</v>
      </c>
      <c r="J130" s="185"/>
      <c r="K130" s="185"/>
      <c r="L130" s="146"/>
      <c r="M130" s="148"/>
      <c r="T130" s="149"/>
      <c r="AT130" s="147" t="s">
        <v>149</v>
      </c>
      <c r="AU130" s="147" t="s">
        <v>84</v>
      </c>
      <c r="AV130" s="9" t="s">
        <v>82</v>
      </c>
      <c r="AW130" s="9" t="s">
        <v>35</v>
      </c>
      <c r="AX130" s="9" t="s">
        <v>75</v>
      </c>
      <c r="AY130" s="147" t="s">
        <v>139</v>
      </c>
    </row>
    <row r="131" spans="2:51" s="10" customFormat="1" ht="12">
      <c r="B131" s="224"/>
      <c r="C131" s="186"/>
      <c r="D131" s="221" t="s">
        <v>149</v>
      </c>
      <c r="E131" s="225" t="s">
        <v>3</v>
      </c>
      <c r="F131" s="226" t="s">
        <v>577</v>
      </c>
      <c r="G131" s="186"/>
      <c r="H131" s="227">
        <v>81.408</v>
      </c>
      <c r="J131" s="186"/>
      <c r="K131" s="186"/>
      <c r="L131" s="150"/>
      <c r="M131" s="152"/>
      <c r="T131" s="153"/>
      <c r="AT131" s="151" t="s">
        <v>149</v>
      </c>
      <c r="AU131" s="151" t="s">
        <v>84</v>
      </c>
      <c r="AV131" s="10" t="s">
        <v>84</v>
      </c>
      <c r="AW131" s="10" t="s">
        <v>35</v>
      </c>
      <c r="AX131" s="10" t="s">
        <v>75</v>
      </c>
      <c r="AY131" s="151" t="s">
        <v>139</v>
      </c>
    </row>
    <row r="132" spans="2:51" s="9" customFormat="1" ht="12">
      <c r="B132" s="220"/>
      <c r="C132" s="185"/>
      <c r="D132" s="221" t="s">
        <v>149</v>
      </c>
      <c r="E132" s="222" t="s">
        <v>3</v>
      </c>
      <c r="F132" s="223" t="s">
        <v>563</v>
      </c>
      <c r="G132" s="185"/>
      <c r="H132" s="222" t="s">
        <v>3</v>
      </c>
      <c r="J132" s="185"/>
      <c r="K132" s="185"/>
      <c r="L132" s="146"/>
      <c r="M132" s="148"/>
      <c r="T132" s="149"/>
      <c r="AT132" s="147" t="s">
        <v>149</v>
      </c>
      <c r="AU132" s="147" t="s">
        <v>84</v>
      </c>
      <c r="AV132" s="9" t="s">
        <v>82</v>
      </c>
      <c r="AW132" s="9" t="s">
        <v>35</v>
      </c>
      <c r="AX132" s="9" t="s">
        <v>75</v>
      </c>
      <c r="AY132" s="147" t="s">
        <v>139</v>
      </c>
    </row>
    <row r="133" spans="2:51" s="10" customFormat="1" ht="12">
      <c r="B133" s="224"/>
      <c r="C133" s="186"/>
      <c r="D133" s="221" t="s">
        <v>149</v>
      </c>
      <c r="E133" s="225" t="s">
        <v>3</v>
      </c>
      <c r="F133" s="226" t="s">
        <v>578</v>
      </c>
      <c r="G133" s="186"/>
      <c r="H133" s="227">
        <v>169.6</v>
      </c>
      <c r="J133" s="186"/>
      <c r="K133" s="186"/>
      <c r="L133" s="150"/>
      <c r="M133" s="152"/>
      <c r="T133" s="153"/>
      <c r="AT133" s="151" t="s">
        <v>149</v>
      </c>
      <c r="AU133" s="151" t="s">
        <v>84</v>
      </c>
      <c r="AV133" s="10" t="s">
        <v>84</v>
      </c>
      <c r="AW133" s="10" t="s">
        <v>35</v>
      </c>
      <c r="AX133" s="10" t="s">
        <v>75</v>
      </c>
      <c r="AY133" s="151" t="s">
        <v>139</v>
      </c>
    </row>
    <row r="134" spans="2:51" s="9" customFormat="1" ht="12">
      <c r="B134" s="220"/>
      <c r="C134" s="185"/>
      <c r="D134" s="221" t="s">
        <v>149</v>
      </c>
      <c r="E134" s="222" t="s">
        <v>3</v>
      </c>
      <c r="F134" s="223" t="s">
        <v>565</v>
      </c>
      <c r="G134" s="185"/>
      <c r="H134" s="222" t="s">
        <v>3</v>
      </c>
      <c r="J134" s="185"/>
      <c r="K134" s="185"/>
      <c r="L134" s="146"/>
      <c r="M134" s="148"/>
      <c r="T134" s="149"/>
      <c r="AT134" s="147" t="s">
        <v>149</v>
      </c>
      <c r="AU134" s="147" t="s">
        <v>84</v>
      </c>
      <c r="AV134" s="9" t="s">
        <v>82</v>
      </c>
      <c r="AW134" s="9" t="s">
        <v>35</v>
      </c>
      <c r="AX134" s="9" t="s">
        <v>75</v>
      </c>
      <c r="AY134" s="147" t="s">
        <v>139</v>
      </c>
    </row>
    <row r="135" spans="2:51" s="10" customFormat="1" ht="12">
      <c r="B135" s="224"/>
      <c r="C135" s="186"/>
      <c r="D135" s="221" t="s">
        <v>149</v>
      </c>
      <c r="E135" s="225" t="s">
        <v>3</v>
      </c>
      <c r="F135" s="226" t="s">
        <v>579</v>
      </c>
      <c r="G135" s="186"/>
      <c r="H135" s="227">
        <v>29.83</v>
      </c>
      <c r="J135" s="186"/>
      <c r="K135" s="186"/>
      <c r="L135" s="150"/>
      <c r="M135" s="152"/>
      <c r="T135" s="153"/>
      <c r="AT135" s="151" t="s">
        <v>149</v>
      </c>
      <c r="AU135" s="151" t="s">
        <v>84</v>
      </c>
      <c r="AV135" s="10" t="s">
        <v>84</v>
      </c>
      <c r="AW135" s="10" t="s">
        <v>35</v>
      </c>
      <c r="AX135" s="10" t="s">
        <v>75</v>
      </c>
      <c r="AY135" s="151" t="s">
        <v>139</v>
      </c>
    </row>
    <row r="136" spans="2:51" s="9" customFormat="1" ht="12">
      <c r="B136" s="220"/>
      <c r="C136" s="185"/>
      <c r="D136" s="221" t="s">
        <v>149</v>
      </c>
      <c r="E136" s="222" t="s">
        <v>3</v>
      </c>
      <c r="F136" s="223" t="s">
        <v>567</v>
      </c>
      <c r="G136" s="185"/>
      <c r="H136" s="222" t="s">
        <v>3</v>
      </c>
      <c r="J136" s="185"/>
      <c r="K136" s="185"/>
      <c r="L136" s="146"/>
      <c r="M136" s="148"/>
      <c r="T136" s="149"/>
      <c r="AT136" s="147" t="s">
        <v>149</v>
      </c>
      <c r="AU136" s="147" t="s">
        <v>84</v>
      </c>
      <c r="AV136" s="9" t="s">
        <v>82</v>
      </c>
      <c r="AW136" s="9" t="s">
        <v>35</v>
      </c>
      <c r="AX136" s="9" t="s">
        <v>75</v>
      </c>
      <c r="AY136" s="147" t="s">
        <v>139</v>
      </c>
    </row>
    <row r="137" spans="2:51" s="10" customFormat="1" ht="12">
      <c r="B137" s="224"/>
      <c r="C137" s="186"/>
      <c r="D137" s="221" t="s">
        <v>149</v>
      </c>
      <c r="E137" s="225" t="s">
        <v>3</v>
      </c>
      <c r="F137" s="226" t="s">
        <v>580</v>
      </c>
      <c r="G137" s="186"/>
      <c r="H137" s="227">
        <v>51.2</v>
      </c>
      <c r="J137" s="186"/>
      <c r="K137" s="186"/>
      <c r="L137" s="150"/>
      <c r="M137" s="152"/>
      <c r="T137" s="153"/>
      <c r="AT137" s="151" t="s">
        <v>149</v>
      </c>
      <c r="AU137" s="151" t="s">
        <v>84</v>
      </c>
      <c r="AV137" s="10" t="s">
        <v>84</v>
      </c>
      <c r="AW137" s="10" t="s">
        <v>35</v>
      </c>
      <c r="AX137" s="10" t="s">
        <v>75</v>
      </c>
      <c r="AY137" s="151" t="s">
        <v>139</v>
      </c>
    </row>
    <row r="138" spans="2:51" s="9" customFormat="1" ht="12">
      <c r="B138" s="220"/>
      <c r="C138" s="185"/>
      <c r="D138" s="221" t="s">
        <v>149</v>
      </c>
      <c r="E138" s="222" t="s">
        <v>3</v>
      </c>
      <c r="F138" s="223" t="s">
        <v>568</v>
      </c>
      <c r="G138" s="185"/>
      <c r="H138" s="222" t="s">
        <v>3</v>
      </c>
      <c r="J138" s="185"/>
      <c r="K138" s="185"/>
      <c r="L138" s="146"/>
      <c r="M138" s="148"/>
      <c r="T138" s="149"/>
      <c r="AT138" s="147" t="s">
        <v>149</v>
      </c>
      <c r="AU138" s="147" t="s">
        <v>84</v>
      </c>
      <c r="AV138" s="9" t="s">
        <v>82</v>
      </c>
      <c r="AW138" s="9" t="s">
        <v>35</v>
      </c>
      <c r="AX138" s="9" t="s">
        <v>75</v>
      </c>
      <c r="AY138" s="147" t="s">
        <v>139</v>
      </c>
    </row>
    <row r="139" spans="2:51" s="10" customFormat="1" ht="12">
      <c r="B139" s="224"/>
      <c r="C139" s="186"/>
      <c r="D139" s="221" t="s">
        <v>149</v>
      </c>
      <c r="E139" s="225" t="s">
        <v>3</v>
      </c>
      <c r="F139" s="226" t="s">
        <v>581</v>
      </c>
      <c r="G139" s="186"/>
      <c r="H139" s="227">
        <v>5.12</v>
      </c>
      <c r="J139" s="186"/>
      <c r="K139" s="186"/>
      <c r="L139" s="150"/>
      <c r="M139" s="152"/>
      <c r="T139" s="153"/>
      <c r="AT139" s="151" t="s">
        <v>149</v>
      </c>
      <c r="AU139" s="151" t="s">
        <v>84</v>
      </c>
      <c r="AV139" s="10" t="s">
        <v>84</v>
      </c>
      <c r="AW139" s="10" t="s">
        <v>35</v>
      </c>
      <c r="AX139" s="10" t="s">
        <v>75</v>
      </c>
      <c r="AY139" s="151" t="s">
        <v>139</v>
      </c>
    </row>
    <row r="140" spans="2:51" s="11" customFormat="1" ht="12">
      <c r="B140" s="258"/>
      <c r="C140" s="255"/>
      <c r="D140" s="221" t="s">
        <v>149</v>
      </c>
      <c r="E140" s="259" t="s">
        <v>3</v>
      </c>
      <c r="F140" s="260" t="s">
        <v>227</v>
      </c>
      <c r="G140" s="255"/>
      <c r="H140" s="261">
        <v>337.158</v>
      </c>
      <c r="J140" s="255"/>
      <c r="K140" s="255"/>
      <c r="L140" s="244"/>
      <c r="M140" s="246"/>
      <c r="T140" s="247"/>
      <c r="AT140" s="245" t="s">
        <v>149</v>
      </c>
      <c r="AU140" s="245" t="s">
        <v>84</v>
      </c>
      <c r="AV140" s="11" t="s">
        <v>94</v>
      </c>
      <c r="AW140" s="11" t="s">
        <v>35</v>
      </c>
      <c r="AX140" s="11" t="s">
        <v>82</v>
      </c>
      <c r="AY140" s="245" t="s">
        <v>139</v>
      </c>
    </row>
    <row r="141" spans="2:65" s="8" customFormat="1" ht="16.5" customHeight="1">
      <c r="B141" s="187"/>
      <c r="C141" s="214" t="s">
        <v>94</v>
      </c>
      <c r="D141" s="214" t="s">
        <v>141</v>
      </c>
      <c r="E141" s="215" t="s">
        <v>582</v>
      </c>
      <c r="F141" s="184" t="s">
        <v>583</v>
      </c>
      <c r="G141" s="216" t="s">
        <v>144</v>
      </c>
      <c r="H141" s="217">
        <v>88.192</v>
      </c>
      <c r="I141" s="6"/>
      <c r="J141" s="183">
        <f>ROUND(I141*H141,2)</f>
        <v>0</v>
      </c>
      <c r="K141" s="184" t="s">
        <v>145</v>
      </c>
      <c r="L141" s="5"/>
      <c r="M141" s="7" t="s">
        <v>3</v>
      </c>
      <c r="N141" s="139" t="s">
        <v>46</v>
      </c>
      <c r="P141" s="140">
        <f>O141*H141</f>
        <v>0</v>
      </c>
      <c r="Q141" s="140">
        <v>0.03358</v>
      </c>
      <c r="R141" s="140">
        <f>Q141*H141</f>
        <v>2.9614873599999996</v>
      </c>
      <c r="S141" s="140">
        <v>0</v>
      </c>
      <c r="T141" s="141">
        <f>S141*H141</f>
        <v>0</v>
      </c>
      <c r="AR141" s="142" t="s">
        <v>94</v>
      </c>
      <c r="AT141" s="142" t="s">
        <v>141</v>
      </c>
      <c r="AU141" s="142" t="s">
        <v>84</v>
      </c>
      <c r="AY141" s="97" t="s">
        <v>139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97" t="s">
        <v>82</v>
      </c>
      <c r="BK141" s="143">
        <f>ROUND(I141*H141,2)</f>
        <v>0</v>
      </c>
      <c r="BL141" s="97" t="s">
        <v>94</v>
      </c>
      <c r="BM141" s="142" t="s">
        <v>584</v>
      </c>
    </row>
    <row r="142" spans="2:47" s="8" customFormat="1" ht="12">
      <c r="B142" s="187"/>
      <c r="C142" s="158"/>
      <c r="D142" s="218" t="s">
        <v>147</v>
      </c>
      <c r="E142" s="158"/>
      <c r="F142" s="219" t="s">
        <v>585</v>
      </c>
      <c r="G142" s="158"/>
      <c r="H142" s="158"/>
      <c r="J142" s="158"/>
      <c r="K142" s="158"/>
      <c r="L142" s="5"/>
      <c r="M142" s="144"/>
      <c r="T142" s="145"/>
      <c r="AT142" s="97" t="s">
        <v>147</v>
      </c>
      <c r="AU142" s="97" t="s">
        <v>84</v>
      </c>
    </row>
    <row r="143" spans="2:51" s="9" customFormat="1" ht="12">
      <c r="B143" s="220"/>
      <c r="C143" s="185"/>
      <c r="D143" s="221" t="s">
        <v>149</v>
      </c>
      <c r="E143" s="222" t="s">
        <v>3</v>
      </c>
      <c r="F143" s="223" t="s">
        <v>150</v>
      </c>
      <c r="G143" s="185"/>
      <c r="H143" s="222" t="s">
        <v>3</v>
      </c>
      <c r="J143" s="185"/>
      <c r="K143" s="185"/>
      <c r="L143" s="146"/>
      <c r="M143" s="148"/>
      <c r="T143" s="149"/>
      <c r="AT143" s="147" t="s">
        <v>149</v>
      </c>
      <c r="AU143" s="147" t="s">
        <v>84</v>
      </c>
      <c r="AV143" s="9" t="s">
        <v>82</v>
      </c>
      <c r="AW143" s="9" t="s">
        <v>35</v>
      </c>
      <c r="AX143" s="9" t="s">
        <v>75</v>
      </c>
      <c r="AY143" s="147" t="s">
        <v>139</v>
      </c>
    </row>
    <row r="144" spans="2:51" s="9" customFormat="1" ht="12">
      <c r="B144" s="220"/>
      <c r="C144" s="185"/>
      <c r="D144" s="221" t="s">
        <v>149</v>
      </c>
      <c r="E144" s="222" t="s">
        <v>3</v>
      </c>
      <c r="F144" s="223" t="s">
        <v>576</v>
      </c>
      <c r="G144" s="185"/>
      <c r="H144" s="222" t="s">
        <v>3</v>
      </c>
      <c r="J144" s="185"/>
      <c r="K144" s="185"/>
      <c r="L144" s="146"/>
      <c r="M144" s="148"/>
      <c r="T144" s="149"/>
      <c r="AT144" s="147" t="s">
        <v>149</v>
      </c>
      <c r="AU144" s="147" t="s">
        <v>84</v>
      </c>
      <c r="AV144" s="9" t="s">
        <v>82</v>
      </c>
      <c r="AW144" s="9" t="s">
        <v>35</v>
      </c>
      <c r="AX144" s="9" t="s">
        <v>75</v>
      </c>
      <c r="AY144" s="147" t="s">
        <v>139</v>
      </c>
    </row>
    <row r="145" spans="2:51" s="9" customFormat="1" ht="12">
      <c r="B145" s="220"/>
      <c r="C145" s="185"/>
      <c r="D145" s="221" t="s">
        <v>149</v>
      </c>
      <c r="E145" s="222" t="s">
        <v>3</v>
      </c>
      <c r="F145" s="223" t="s">
        <v>569</v>
      </c>
      <c r="G145" s="185"/>
      <c r="H145" s="222" t="s">
        <v>3</v>
      </c>
      <c r="J145" s="185"/>
      <c r="K145" s="185"/>
      <c r="L145" s="146"/>
      <c r="M145" s="148"/>
      <c r="T145" s="149"/>
      <c r="AT145" s="147" t="s">
        <v>149</v>
      </c>
      <c r="AU145" s="147" t="s">
        <v>84</v>
      </c>
      <c r="AV145" s="9" t="s">
        <v>82</v>
      </c>
      <c r="AW145" s="9" t="s">
        <v>35</v>
      </c>
      <c r="AX145" s="9" t="s">
        <v>75</v>
      </c>
      <c r="AY145" s="147" t="s">
        <v>139</v>
      </c>
    </row>
    <row r="146" spans="2:51" s="9" customFormat="1" ht="12">
      <c r="B146" s="220"/>
      <c r="C146" s="185"/>
      <c r="D146" s="221" t="s">
        <v>149</v>
      </c>
      <c r="E146" s="222" t="s">
        <v>3</v>
      </c>
      <c r="F146" s="223" t="s">
        <v>570</v>
      </c>
      <c r="G146" s="185"/>
      <c r="H146" s="222" t="s">
        <v>3</v>
      </c>
      <c r="J146" s="185"/>
      <c r="K146" s="185"/>
      <c r="L146" s="146"/>
      <c r="M146" s="148"/>
      <c r="T146" s="149"/>
      <c r="AT146" s="147" t="s">
        <v>149</v>
      </c>
      <c r="AU146" s="147" t="s">
        <v>84</v>
      </c>
      <c r="AV146" s="9" t="s">
        <v>82</v>
      </c>
      <c r="AW146" s="9" t="s">
        <v>35</v>
      </c>
      <c r="AX146" s="9" t="s">
        <v>75</v>
      </c>
      <c r="AY146" s="147" t="s">
        <v>139</v>
      </c>
    </row>
    <row r="147" spans="2:51" s="10" customFormat="1" ht="12">
      <c r="B147" s="224"/>
      <c r="C147" s="186"/>
      <c r="D147" s="221" t="s">
        <v>149</v>
      </c>
      <c r="E147" s="225" t="s">
        <v>3</v>
      </c>
      <c r="F147" s="226" t="s">
        <v>586</v>
      </c>
      <c r="G147" s="186"/>
      <c r="H147" s="227">
        <v>88.192</v>
      </c>
      <c r="J147" s="186"/>
      <c r="K147" s="186"/>
      <c r="L147" s="150"/>
      <c r="M147" s="152"/>
      <c r="T147" s="153"/>
      <c r="AT147" s="151" t="s">
        <v>149</v>
      </c>
      <c r="AU147" s="151" t="s">
        <v>84</v>
      </c>
      <c r="AV147" s="10" t="s">
        <v>84</v>
      </c>
      <c r="AW147" s="10" t="s">
        <v>35</v>
      </c>
      <c r="AX147" s="10" t="s">
        <v>82</v>
      </c>
      <c r="AY147" s="151" t="s">
        <v>139</v>
      </c>
    </row>
    <row r="148" spans="2:63" s="4" customFormat="1" ht="22.9" customHeight="1">
      <c r="B148" s="210"/>
      <c r="C148" s="181"/>
      <c r="D148" s="211" t="s">
        <v>74</v>
      </c>
      <c r="E148" s="213" t="s">
        <v>190</v>
      </c>
      <c r="F148" s="213" t="s">
        <v>191</v>
      </c>
      <c r="G148" s="181"/>
      <c r="H148" s="181"/>
      <c r="J148" s="182">
        <f>BK148</f>
        <v>0</v>
      </c>
      <c r="K148" s="181"/>
      <c r="L148" s="132"/>
      <c r="M148" s="134"/>
      <c r="P148" s="135">
        <f>SUM(P149:P225)</f>
        <v>0</v>
      </c>
      <c r="R148" s="135">
        <f>SUM(R149:R225)</f>
        <v>0.051089999999999997</v>
      </c>
      <c r="T148" s="136">
        <f>SUM(T149:T225)</f>
        <v>100.46548200000001</v>
      </c>
      <c r="AR148" s="133" t="s">
        <v>82</v>
      </c>
      <c r="AT148" s="137" t="s">
        <v>74</v>
      </c>
      <c r="AU148" s="137" t="s">
        <v>82</v>
      </c>
      <c r="AY148" s="133" t="s">
        <v>139</v>
      </c>
      <c r="BK148" s="138">
        <f>SUM(BK149:BK225)</f>
        <v>0</v>
      </c>
    </row>
    <row r="149" spans="2:65" s="8" customFormat="1" ht="24.2" customHeight="1">
      <c r="B149" s="187"/>
      <c r="C149" s="214" t="s">
        <v>172</v>
      </c>
      <c r="D149" s="214" t="s">
        <v>141</v>
      </c>
      <c r="E149" s="215" t="s">
        <v>587</v>
      </c>
      <c r="F149" s="184" t="s">
        <v>588</v>
      </c>
      <c r="G149" s="216" t="s">
        <v>144</v>
      </c>
      <c r="H149" s="217">
        <v>393</v>
      </c>
      <c r="I149" s="6"/>
      <c r="J149" s="183">
        <f>ROUND(I149*H149,2)</f>
        <v>0</v>
      </c>
      <c r="K149" s="184" t="s">
        <v>145</v>
      </c>
      <c r="L149" s="5"/>
      <c r="M149" s="7" t="s">
        <v>3</v>
      </c>
      <c r="N149" s="139" t="s">
        <v>46</v>
      </c>
      <c r="P149" s="140">
        <f>O149*H149</f>
        <v>0</v>
      </c>
      <c r="Q149" s="140">
        <v>0.00013</v>
      </c>
      <c r="R149" s="140">
        <f>Q149*H149</f>
        <v>0.051089999999999997</v>
      </c>
      <c r="S149" s="140">
        <v>0</v>
      </c>
      <c r="T149" s="141">
        <f>S149*H149</f>
        <v>0</v>
      </c>
      <c r="AR149" s="142" t="s">
        <v>94</v>
      </c>
      <c r="AT149" s="142" t="s">
        <v>141</v>
      </c>
      <c r="AU149" s="142" t="s">
        <v>84</v>
      </c>
      <c r="AY149" s="97" t="s">
        <v>139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97" t="s">
        <v>82</v>
      </c>
      <c r="BK149" s="143">
        <f>ROUND(I149*H149,2)</f>
        <v>0</v>
      </c>
      <c r="BL149" s="97" t="s">
        <v>94</v>
      </c>
      <c r="BM149" s="142" t="s">
        <v>589</v>
      </c>
    </row>
    <row r="150" spans="2:47" s="8" customFormat="1" ht="12">
      <c r="B150" s="187"/>
      <c r="C150" s="158"/>
      <c r="D150" s="218" t="s">
        <v>147</v>
      </c>
      <c r="E150" s="158"/>
      <c r="F150" s="219" t="s">
        <v>590</v>
      </c>
      <c r="G150" s="158"/>
      <c r="H150" s="158"/>
      <c r="J150" s="158"/>
      <c r="K150" s="158"/>
      <c r="L150" s="5"/>
      <c r="M150" s="144"/>
      <c r="T150" s="145"/>
      <c r="AT150" s="97" t="s">
        <v>147</v>
      </c>
      <c r="AU150" s="97" t="s">
        <v>84</v>
      </c>
    </row>
    <row r="151" spans="2:51" s="9" customFormat="1" ht="12">
      <c r="B151" s="220"/>
      <c r="C151" s="185"/>
      <c r="D151" s="221" t="s">
        <v>149</v>
      </c>
      <c r="E151" s="222" t="s">
        <v>3</v>
      </c>
      <c r="F151" s="223" t="s">
        <v>150</v>
      </c>
      <c r="G151" s="185"/>
      <c r="H151" s="222" t="s">
        <v>3</v>
      </c>
      <c r="J151" s="185"/>
      <c r="K151" s="185"/>
      <c r="L151" s="146"/>
      <c r="M151" s="148"/>
      <c r="T151" s="149"/>
      <c r="AT151" s="147" t="s">
        <v>149</v>
      </c>
      <c r="AU151" s="147" t="s">
        <v>84</v>
      </c>
      <c r="AV151" s="9" t="s">
        <v>82</v>
      </c>
      <c r="AW151" s="9" t="s">
        <v>35</v>
      </c>
      <c r="AX151" s="9" t="s">
        <v>75</v>
      </c>
      <c r="AY151" s="147" t="s">
        <v>139</v>
      </c>
    </row>
    <row r="152" spans="2:51" s="9" customFormat="1" ht="12">
      <c r="B152" s="220"/>
      <c r="C152" s="185"/>
      <c r="D152" s="221" t="s">
        <v>149</v>
      </c>
      <c r="E152" s="222" t="s">
        <v>3</v>
      </c>
      <c r="F152" s="223" t="s">
        <v>591</v>
      </c>
      <c r="G152" s="185"/>
      <c r="H152" s="222" t="s">
        <v>3</v>
      </c>
      <c r="J152" s="185"/>
      <c r="K152" s="185"/>
      <c r="L152" s="146"/>
      <c r="M152" s="148"/>
      <c r="T152" s="149"/>
      <c r="AT152" s="147" t="s">
        <v>149</v>
      </c>
      <c r="AU152" s="147" t="s">
        <v>84</v>
      </c>
      <c r="AV152" s="9" t="s">
        <v>82</v>
      </c>
      <c r="AW152" s="9" t="s">
        <v>35</v>
      </c>
      <c r="AX152" s="9" t="s">
        <v>75</v>
      </c>
      <c r="AY152" s="147" t="s">
        <v>139</v>
      </c>
    </row>
    <row r="153" spans="2:51" s="9" customFormat="1" ht="12">
      <c r="B153" s="220"/>
      <c r="C153" s="185"/>
      <c r="D153" s="221" t="s">
        <v>149</v>
      </c>
      <c r="E153" s="222" t="s">
        <v>3</v>
      </c>
      <c r="F153" s="223" t="s">
        <v>592</v>
      </c>
      <c r="G153" s="185"/>
      <c r="H153" s="222" t="s">
        <v>3</v>
      </c>
      <c r="J153" s="185"/>
      <c r="K153" s="185"/>
      <c r="L153" s="146"/>
      <c r="M153" s="148"/>
      <c r="T153" s="149"/>
      <c r="AT153" s="147" t="s">
        <v>149</v>
      </c>
      <c r="AU153" s="147" t="s">
        <v>84</v>
      </c>
      <c r="AV153" s="9" t="s">
        <v>82</v>
      </c>
      <c r="AW153" s="9" t="s">
        <v>35</v>
      </c>
      <c r="AX153" s="9" t="s">
        <v>75</v>
      </c>
      <c r="AY153" s="147" t="s">
        <v>139</v>
      </c>
    </row>
    <row r="154" spans="2:51" s="10" customFormat="1" ht="12">
      <c r="B154" s="224"/>
      <c r="C154" s="186"/>
      <c r="D154" s="221" t="s">
        <v>149</v>
      </c>
      <c r="E154" s="225" t="s">
        <v>3</v>
      </c>
      <c r="F154" s="226" t="s">
        <v>593</v>
      </c>
      <c r="G154" s="186"/>
      <c r="H154" s="227">
        <v>80</v>
      </c>
      <c r="J154" s="186"/>
      <c r="K154" s="186"/>
      <c r="L154" s="150"/>
      <c r="M154" s="152"/>
      <c r="T154" s="153"/>
      <c r="AT154" s="151" t="s">
        <v>149</v>
      </c>
      <c r="AU154" s="151" t="s">
        <v>84</v>
      </c>
      <c r="AV154" s="10" t="s">
        <v>84</v>
      </c>
      <c r="AW154" s="10" t="s">
        <v>35</v>
      </c>
      <c r="AX154" s="10" t="s">
        <v>75</v>
      </c>
      <c r="AY154" s="151" t="s">
        <v>139</v>
      </c>
    </row>
    <row r="155" spans="2:51" s="10" customFormat="1" ht="12">
      <c r="B155" s="224"/>
      <c r="C155" s="186"/>
      <c r="D155" s="221" t="s">
        <v>149</v>
      </c>
      <c r="E155" s="225" t="s">
        <v>3</v>
      </c>
      <c r="F155" s="226" t="s">
        <v>594</v>
      </c>
      <c r="G155" s="186"/>
      <c r="H155" s="227">
        <v>63</v>
      </c>
      <c r="J155" s="186"/>
      <c r="K155" s="186"/>
      <c r="L155" s="150"/>
      <c r="M155" s="152"/>
      <c r="T155" s="153"/>
      <c r="AT155" s="151" t="s">
        <v>149</v>
      </c>
      <c r="AU155" s="151" t="s">
        <v>84</v>
      </c>
      <c r="AV155" s="10" t="s">
        <v>84</v>
      </c>
      <c r="AW155" s="10" t="s">
        <v>35</v>
      </c>
      <c r="AX155" s="10" t="s">
        <v>75</v>
      </c>
      <c r="AY155" s="151" t="s">
        <v>139</v>
      </c>
    </row>
    <row r="156" spans="2:51" s="9" customFormat="1" ht="12">
      <c r="B156" s="220"/>
      <c r="C156" s="185"/>
      <c r="D156" s="221" t="s">
        <v>149</v>
      </c>
      <c r="E156" s="222" t="s">
        <v>3</v>
      </c>
      <c r="F156" s="223" t="s">
        <v>595</v>
      </c>
      <c r="G156" s="185"/>
      <c r="H156" s="222" t="s">
        <v>3</v>
      </c>
      <c r="J156" s="185"/>
      <c r="K156" s="185"/>
      <c r="L156" s="146"/>
      <c r="M156" s="148"/>
      <c r="T156" s="149"/>
      <c r="AT156" s="147" t="s">
        <v>149</v>
      </c>
      <c r="AU156" s="147" t="s">
        <v>84</v>
      </c>
      <c r="AV156" s="9" t="s">
        <v>82</v>
      </c>
      <c r="AW156" s="9" t="s">
        <v>35</v>
      </c>
      <c r="AX156" s="9" t="s">
        <v>75</v>
      </c>
      <c r="AY156" s="147" t="s">
        <v>139</v>
      </c>
    </row>
    <row r="157" spans="2:51" s="10" customFormat="1" ht="12">
      <c r="B157" s="224"/>
      <c r="C157" s="186"/>
      <c r="D157" s="221" t="s">
        <v>149</v>
      </c>
      <c r="E157" s="225" t="s">
        <v>3</v>
      </c>
      <c r="F157" s="226" t="s">
        <v>596</v>
      </c>
      <c r="G157" s="186"/>
      <c r="H157" s="227">
        <v>250</v>
      </c>
      <c r="J157" s="186"/>
      <c r="K157" s="186"/>
      <c r="L157" s="150"/>
      <c r="M157" s="152"/>
      <c r="T157" s="153"/>
      <c r="AT157" s="151" t="s">
        <v>149</v>
      </c>
      <c r="AU157" s="151" t="s">
        <v>84</v>
      </c>
      <c r="AV157" s="10" t="s">
        <v>84</v>
      </c>
      <c r="AW157" s="10" t="s">
        <v>35</v>
      </c>
      <c r="AX157" s="10" t="s">
        <v>75</v>
      </c>
      <c r="AY157" s="151" t="s">
        <v>139</v>
      </c>
    </row>
    <row r="158" spans="2:51" s="11" customFormat="1" ht="12">
      <c r="B158" s="258"/>
      <c r="C158" s="255"/>
      <c r="D158" s="221" t="s">
        <v>149</v>
      </c>
      <c r="E158" s="259" t="s">
        <v>3</v>
      </c>
      <c r="F158" s="260" t="s">
        <v>227</v>
      </c>
      <c r="G158" s="255"/>
      <c r="H158" s="261">
        <v>393</v>
      </c>
      <c r="J158" s="255"/>
      <c r="K158" s="255"/>
      <c r="L158" s="244"/>
      <c r="M158" s="246"/>
      <c r="T158" s="247"/>
      <c r="AT158" s="245" t="s">
        <v>149</v>
      </c>
      <c r="AU158" s="245" t="s">
        <v>84</v>
      </c>
      <c r="AV158" s="11" t="s">
        <v>94</v>
      </c>
      <c r="AW158" s="11" t="s">
        <v>35</v>
      </c>
      <c r="AX158" s="11" t="s">
        <v>82</v>
      </c>
      <c r="AY158" s="245" t="s">
        <v>139</v>
      </c>
    </row>
    <row r="159" spans="2:65" s="8" customFormat="1" ht="16.5" customHeight="1">
      <c r="B159" s="187"/>
      <c r="C159" s="214" t="s">
        <v>97</v>
      </c>
      <c r="D159" s="214" t="s">
        <v>141</v>
      </c>
      <c r="E159" s="215" t="s">
        <v>597</v>
      </c>
      <c r="F159" s="184" t="s">
        <v>598</v>
      </c>
      <c r="G159" s="216" t="s">
        <v>144</v>
      </c>
      <c r="H159" s="217">
        <v>393</v>
      </c>
      <c r="I159" s="6"/>
      <c r="J159" s="183">
        <f>ROUND(I159*H159,2)</f>
        <v>0</v>
      </c>
      <c r="K159" s="184" t="s">
        <v>145</v>
      </c>
      <c r="L159" s="5"/>
      <c r="M159" s="7" t="s">
        <v>3</v>
      </c>
      <c r="N159" s="139" t="s">
        <v>46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94</v>
      </c>
      <c r="AT159" s="142" t="s">
        <v>141</v>
      </c>
      <c r="AU159" s="142" t="s">
        <v>84</v>
      </c>
      <c r="AY159" s="97" t="s">
        <v>139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97" t="s">
        <v>82</v>
      </c>
      <c r="BK159" s="143">
        <f>ROUND(I159*H159,2)</f>
        <v>0</v>
      </c>
      <c r="BL159" s="97" t="s">
        <v>94</v>
      </c>
      <c r="BM159" s="142" t="s">
        <v>599</v>
      </c>
    </row>
    <row r="160" spans="2:47" s="8" customFormat="1" ht="12">
      <c r="B160" s="187"/>
      <c r="C160" s="158"/>
      <c r="D160" s="218" t="s">
        <v>147</v>
      </c>
      <c r="E160" s="158"/>
      <c r="F160" s="219" t="s">
        <v>600</v>
      </c>
      <c r="G160" s="158"/>
      <c r="H160" s="158"/>
      <c r="J160" s="158"/>
      <c r="K160" s="158"/>
      <c r="L160" s="5"/>
      <c r="M160" s="144"/>
      <c r="T160" s="145"/>
      <c r="AT160" s="97" t="s">
        <v>147</v>
      </c>
      <c r="AU160" s="97" t="s">
        <v>84</v>
      </c>
    </row>
    <row r="161" spans="2:51" s="9" customFormat="1" ht="12">
      <c r="B161" s="220"/>
      <c r="C161" s="185"/>
      <c r="D161" s="221" t="s">
        <v>149</v>
      </c>
      <c r="E161" s="222" t="s">
        <v>3</v>
      </c>
      <c r="F161" s="223" t="s">
        <v>150</v>
      </c>
      <c r="G161" s="185"/>
      <c r="H161" s="222" t="s">
        <v>3</v>
      </c>
      <c r="J161" s="185"/>
      <c r="K161" s="185"/>
      <c r="L161" s="146"/>
      <c r="M161" s="148"/>
      <c r="T161" s="149"/>
      <c r="AT161" s="147" t="s">
        <v>149</v>
      </c>
      <c r="AU161" s="147" t="s">
        <v>84</v>
      </c>
      <c r="AV161" s="9" t="s">
        <v>82</v>
      </c>
      <c r="AW161" s="9" t="s">
        <v>35</v>
      </c>
      <c r="AX161" s="9" t="s">
        <v>75</v>
      </c>
      <c r="AY161" s="147" t="s">
        <v>139</v>
      </c>
    </row>
    <row r="162" spans="2:51" s="9" customFormat="1" ht="12">
      <c r="B162" s="220"/>
      <c r="C162" s="185"/>
      <c r="D162" s="221" t="s">
        <v>149</v>
      </c>
      <c r="E162" s="222" t="s">
        <v>3</v>
      </c>
      <c r="F162" s="223" t="s">
        <v>591</v>
      </c>
      <c r="G162" s="185"/>
      <c r="H162" s="222" t="s">
        <v>3</v>
      </c>
      <c r="J162" s="185"/>
      <c r="K162" s="185"/>
      <c r="L162" s="146"/>
      <c r="M162" s="148"/>
      <c r="T162" s="149"/>
      <c r="AT162" s="147" t="s">
        <v>149</v>
      </c>
      <c r="AU162" s="147" t="s">
        <v>84</v>
      </c>
      <c r="AV162" s="9" t="s">
        <v>82</v>
      </c>
      <c r="AW162" s="9" t="s">
        <v>35</v>
      </c>
      <c r="AX162" s="9" t="s">
        <v>75</v>
      </c>
      <c r="AY162" s="147" t="s">
        <v>139</v>
      </c>
    </row>
    <row r="163" spans="2:51" s="9" customFormat="1" ht="12">
      <c r="B163" s="220"/>
      <c r="C163" s="185"/>
      <c r="D163" s="221" t="s">
        <v>149</v>
      </c>
      <c r="E163" s="222" t="s">
        <v>3</v>
      </c>
      <c r="F163" s="223" t="s">
        <v>592</v>
      </c>
      <c r="G163" s="185"/>
      <c r="H163" s="222" t="s">
        <v>3</v>
      </c>
      <c r="J163" s="185"/>
      <c r="K163" s="185"/>
      <c r="L163" s="146"/>
      <c r="M163" s="148"/>
      <c r="T163" s="149"/>
      <c r="AT163" s="147" t="s">
        <v>149</v>
      </c>
      <c r="AU163" s="147" t="s">
        <v>84</v>
      </c>
      <c r="AV163" s="9" t="s">
        <v>82</v>
      </c>
      <c r="AW163" s="9" t="s">
        <v>35</v>
      </c>
      <c r="AX163" s="9" t="s">
        <v>75</v>
      </c>
      <c r="AY163" s="147" t="s">
        <v>139</v>
      </c>
    </row>
    <row r="164" spans="2:51" s="10" customFormat="1" ht="12">
      <c r="B164" s="224"/>
      <c r="C164" s="186"/>
      <c r="D164" s="221" t="s">
        <v>149</v>
      </c>
      <c r="E164" s="225" t="s">
        <v>3</v>
      </c>
      <c r="F164" s="226" t="s">
        <v>593</v>
      </c>
      <c r="G164" s="186"/>
      <c r="H164" s="227">
        <v>80</v>
      </c>
      <c r="J164" s="186"/>
      <c r="K164" s="186"/>
      <c r="L164" s="150"/>
      <c r="M164" s="152"/>
      <c r="T164" s="153"/>
      <c r="AT164" s="151" t="s">
        <v>149</v>
      </c>
      <c r="AU164" s="151" t="s">
        <v>84</v>
      </c>
      <c r="AV164" s="10" t="s">
        <v>84</v>
      </c>
      <c r="AW164" s="10" t="s">
        <v>35</v>
      </c>
      <c r="AX164" s="10" t="s">
        <v>75</v>
      </c>
      <c r="AY164" s="151" t="s">
        <v>139</v>
      </c>
    </row>
    <row r="165" spans="2:51" s="10" customFormat="1" ht="12">
      <c r="B165" s="224"/>
      <c r="C165" s="186"/>
      <c r="D165" s="221" t="s">
        <v>149</v>
      </c>
      <c r="E165" s="225" t="s">
        <v>3</v>
      </c>
      <c r="F165" s="226" t="s">
        <v>594</v>
      </c>
      <c r="G165" s="186"/>
      <c r="H165" s="227">
        <v>63</v>
      </c>
      <c r="J165" s="186"/>
      <c r="K165" s="186"/>
      <c r="L165" s="150"/>
      <c r="M165" s="152"/>
      <c r="T165" s="153"/>
      <c r="AT165" s="151" t="s">
        <v>149</v>
      </c>
      <c r="AU165" s="151" t="s">
        <v>84</v>
      </c>
      <c r="AV165" s="10" t="s">
        <v>84</v>
      </c>
      <c r="AW165" s="10" t="s">
        <v>35</v>
      </c>
      <c r="AX165" s="10" t="s">
        <v>75</v>
      </c>
      <c r="AY165" s="151" t="s">
        <v>139</v>
      </c>
    </row>
    <row r="166" spans="2:51" s="9" customFormat="1" ht="12">
      <c r="B166" s="220"/>
      <c r="C166" s="185"/>
      <c r="D166" s="221" t="s">
        <v>149</v>
      </c>
      <c r="E166" s="222" t="s">
        <v>3</v>
      </c>
      <c r="F166" s="223" t="s">
        <v>595</v>
      </c>
      <c r="G166" s="185"/>
      <c r="H166" s="222" t="s">
        <v>3</v>
      </c>
      <c r="J166" s="185"/>
      <c r="K166" s="185"/>
      <c r="L166" s="146"/>
      <c r="M166" s="148"/>
      <c r="T166" s="149"/>
      <c r="AT166" s="147" t="s">
        <v>149</v>
      </c>
      <c r="AU166" s="147" t="s">
        <v>84</v>
      </c>
      <c r="AV166" s="9" t="s">
        <v>82</v>
      </c>
      <c r="AW166" s="9" t="s">
        <v>35</v>
      </c>
      <c r="AX166" s="9" t="s">
        <v>75</v>
      </c>
      <c r="AY166" s="147" t="s">
        <v>139</v>
      </c>
    </row>
    <row r="167" spans="2:51" s="10" customFormat="1" ht="12">
      <c r="B167" s="224"/>
      <c r="C167" s="186"/>
      <c r="D167" s="221" t="s">
        <v>149</v>
      </c>
      <c r="E167" s="225" t="s">
        <v>3</v>
      </c>
      <c r="F167" s="226" t="s">
        <v>596</v>
      </c>
      <c r="G167" s="186"/>
      <c r="H167" s="227">
        <v>250</v>
      </c>
      <c r="J167" s="186"/>
      <c r="K167" s="186"/>
      <c r="L167" s="150"/>
      <c r="M167" s="152"/>
      <c r="T167" s="153"/>
      <c r="AT167" s="151" t="s">
        <v>149</v>
      </c>
      <c r="AU167" s="151" t="s">
        <v>84</v>
      </c>
      <c r="AV167" s="10" t="s">
        <v>84</v>
      </c>
      <c r="AW167" s="10" t="s">
        <v>35</v>
      </c>
      <c r="AX167" s="10" t="s">
        <v>75</v>
      </c>
      <c r="AY167" s="151" t="s">
        <v>139</v>
      </c>
    </row>
    <row r="168" spans="2:51" s="11" customFormat="1" ht="12">
      <c r="B168" s="258"/>
      <c r="C168" s="255"/>
      <c r="D168" s="221" t="s">
        <v>149</v>
      </c>
      <c r="E168" s="259" t="s">
        <v>3</v>
      </c>
      <c r="F168" s="260" t="s">
        <v>227</v>
      </c>
      <c r="G168" s="255"/>
      <c r="H168" s="261">
        <v>393</v>
      </c>
      <c r="J168" s="255"/>
      <c r="K168" s="255"/>
      <c r="L168" s="244"/>
      <c r="M168" s="246"/>
      <c r="T168" s="247"/>
      <c r="AT168" s="245" t="s">
        <v>149</v>
      </c>
      <c r="AU168" s="245" t="s">
        <v>84</v>
      </c>
      <c r="AV168" s="11" t="s">
        <v>94</v>
      </c>
      <c r="AW168" s="11" t="s">
        <v>35</v>
      </c>
      <c r="AX168" s="11" t="s">
        <v>82</v>
      </c>
      <c r="AY168" s="245" t="s">
        <v>139</v>
      </c>
    </row>
    <row r="169" spans="2:65" s="8" customFormat="1" ht="33" customHeight="1">
      <c r="B169" s="187"/>
      <c r="C169" s="214" t="s">
        <v>184</v>
      </c>
      <c r="D169" s="214" t="s">
        <v>141</v>
      </c>
      <c r="E169" s="215" t="s">
        <v>601</v>
      </c>
      <c r="F169" s="184" t="s">
        <v>602</v>
      </c>
      <c r="G169" s="216" t="s">
        <v>144</v>
      </c>
      <c r="H169" s="217">
        <v>425.35</v>
      </c>
      <c r="I169" s="6"/>
      <c r="J169" s="183">
        <f>ROUND(I169*H169,2)</f>
        <v>0</v>
      </c>
      <c r="K169" s="184" t="s">
        <v>145</v>
      </c>
      <c r="L169" s="5"/>
      <c r="M169" s="7" t="s">
        <v>3</v>
      </c>
      <c r="N169" s="139" t="s">
        <v>46</v>
      </c>
      <c r="P169" s="140">
        <f>O169*H169</f>
        <v>0</v>
      </c>
      <c r="Q169" s="140">
        <v>0</v>
      </c>
      <c r="R169" s="140">
        <f>Q169*H169</f>
        <v>0</v>
      </c>
      <c r="S169" s="140">
        <v>0.183</v>
      </c>
      <c r="T169" s="141">
        <f>S169*H169</f>
        <v>77.83905</v>
      </c>
      <c r="AR169" s="142" t="s">
        <v>94</v>
      </c>
      <c r="AT169" s="142" t="s">
        <v>141</v>
      </c>
      <c r="AU169" s="142" t="s">
        <v>84</v>
      </c>
      <c r="AY169" s="97" t="s">
        <v>139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97" t="s">
        <v>82</v>
      </c>
      <c r="BK169" s="143">
        <f>ROUND(I169*H169,2)</f>
        <v>0</v>
      </c>
      <c r="BL169" s="97" t="s">
        <v>94</v>
      </c>
      <c r="BM169" s="142" t="s">
        <v>603</v>
      </c>
    </row>
    <row r="170" spans="2:47" s="8" customFormat="1" ht="12">
      <c r="B170" s="187"/>
      <c r="C170" s="158"/>
      <c r="D170" s="218" t="s">
        <v>147</v>
      </c>
      <c r="E170" s="158"/>
      <c r="F170" s="219" t="s">
        <v>604</v>
      </c>
      <c r="G170" s="158"/>
      <c r="H170" s="158"/>
      <c r="J170" s="158"/>
      <c r="K170" s="158"/>
      <c r="L170" s="5"/>
      <c r="M170" s="144"/>
      <c r="T170" s="145"/>
      <c r="AT170" s="97" t="s">
        <v>147</v>
      </c>
      <c r="AU170" s="97" t="s">
        <v>84</v>
      </c>
    </row>
    <row r="171" spans="2:51" s="9" customFormat="1" ht="12">
      <c r="B171" s="220"/>
      <c r="C171" s="185"/>
      <c r="D171" s="221" t="s">
        <v>149</v>
      </c>
      <c r="E171" s="222" t="s">
        <v>3</v>
      </c>
      <c r="F171" s="223" t="s">
        <v>150</v>
      </c>
      <c r="G171" s="185"/>
      <c r="H171" s="222" t="s">
        <v>3</v>
      </c>
      <c r="J171" s="185"/>
      <c r="K171" s="185"/>
      <c r="L171" s="146"/>
      <c r="M171" s="148"/>
      <c r="T171" s="149"/>
      <c r="AT171" s="147" t="s">
        <v>149</v>
      </c>
      <c r="AU171" s="147" t="s">
        <v>84</v>
      </c>
      <c r="AV171" s="9" t="s">
        <v>82</v>
      </c>
      <c r="AW171" s="9" t="s">
        <v>35</v>
      </c>
      <c r="AX171" s="9" t="s">
        <v>75</v>
      </c>
      <c r="AY171" s="147" t="s">
        <v>139</v>
      </c>
    </row>
    <row r="172" spans="2:51" s="9" customFormat="1" ht="12">
      <c r="B172" s="220"/>
      <c r="C172" s="185"/>
      <c r="D172" s="221" t="s">
        <v>149</v>
      </c>
      <c r="E172" s="222" t="s">
        <v>3</v>
      </c>
      <c r="F172" s="223" t="s">
        <v>576</v>
      </c>
      <c r="G172" s="185"/>
      <c r="H172" s="222" t="s">
        <v>3</v>
      </c>
      <c r="J172" s="185"/>
      <c r="K172" s="185"/>
      <c r="L172" s="146"/>
      <c r="M172" s="148"/>
      <c r="T172" s="149"/>
      <c r="AT172" s="147" t="s">
        <v>149</v>
      </c>
      <c r="AU172" s="147" t="s">
        <v>84</v>
      </c>
      <c r="AV172" s="9" t="s">
        <v>82</v>
      </c>
      <c r="AW172" s="9" t="s">
        <v>35</v>
      </c>
      <c r="AX172" s="9" t="s">
        <v>75</v>
      </c>
      <c r="AY172" s="147" t="s">
        <v>139</v>
      </c>
    </row>
    <row r="173" spans="2:51" s="9" customFormat="1" ht="12">
      <c r="B173" s="220"/>
      <c r="C173" s="185"/>
      <c r="D173" s="221" t="s">
        <v>149</v>
      </c>
      <c r="E173" s="222" t="s">
        <v>3</v>
      </c>
      <c r="F173" s="223" t="s">
        <v>560</v>
      </c>
      <c r="G173" s="185"/>
      <c r="H173" s="222" t="s">
        <v>3</v>
      </c>
      <c r="J173" s="185"/>
      <c r="K173" s="185"/>
      <c r="L173" s="146"/>
      <c r="M173" s="148"/>
      <c r="T173" s="149"/>
      <c r="AT173" s="147" t="s">
        <v>149</v>
      </c>
      <c r="AU173" s="147" t="s">
        <v>84</v>
      </c>
      <c r="AV173" s="9" t="s">
        <v>82</v>
      </c>
      <c r="AW173" s="9" t="s">
        <v>35</v>
      </c>
      <c r="AX173" s="9" t="s">
        <v>75</v>
      </c>
      <c r="AY173" s="147" t="s">
        <v>139</v>
      </c>
    </row>
    <row r="174" spans="2:51" s="9" customFormat="1" ht="12">
      <c r="B174" s="220"/>
      <c r="C174" s="185"/>
      <c r="D174" s="221" t="s">
        <v>149</v>
      </c>
      <c r="E174" s="222" t="s">
        <v>3</v>
      </c>
      <c r="F174" s="223" t="s">
        <v>561</v>
      </c>
      <c r="G174" s="185"/>
      <c r="H174" s="222" t="s">
        <v>3</v>
      </c>
      <c r="J174" s="185"/>
      <c r="K174" s="185"/>
      <c r="L174" s="146"/>
      <c r="M174" s="148"/>
      <c r="T174" s="149"/>
      <c r="AT174" s="147" t="s">
        <v>149</v>
      </c>
      <c r="AU174" s="147" t="s">
        <v>84</v>
      </c>
      <c r="AV174" s="9" t="s">
        <v>82</v>
      </c>
      <c r="AW174" s="9" t="s">
        <v>35</v>
      </c>
      <c r="AX174" s="9" t="s">
        <v>75</v>
      </c>
      <c r="AY174" s="147" t="s">
        <v>139</v>
      </c>
    </row>
    <row r="175" spans="2:51" s="10" customFormat="1" ht="12">
      <c r="B175" s="224"/>
      <c r="C175" s="186"/>
      <c r="D175" s="221" t="s">
        <v>149</v>
      </c>
      <c r="E175" s="225" t="s">
        <v>3</v>
      </c>
      <c r="F175" s="226" t="s">
        <v>577</v>
      </c>
      <c r="G175" s="186"/>
      <c r="H175" s="227">
        <v>81.408</v>
      </c>
      <c r="J175" s="186"/>
      <c r="K175" s="186"/>
      <c r="L175" s="150"/>
      <c r="M175" s="152"/>
      <c r="T175" s="153"/>
      <c r="AT175" s="151" t="s">
        <v>149</v>
      </c>
      <c r="AU175" s="151" t="s">
        <v>84</v>
      </c>
      <c r="AV175" s="10" t="s">
        <v>84</v>
      </c>
      <c r="AW175" s="10" t="s">
        <v>35</v>
      </c>
      <c r="AX175" s="10" t="s">
        <v>75</v>
      </c>
      <c r="AY175" s="151" t="s">
        <v>139</v>
      </c>
    </row>
    <row r="176" spans="2:51" s="9" customFormat="1" ht="12">
      <c r="B176" s="220"/>
      <c r="C176" s="185"/>
      <c r="D176" s="221" t="s">
        <v>149</v>
      </c>
      <c r="E176" s="222" t="s">
        <v>3</v>
      </c>
      <c r="F176" s="223" t="s">
        <v>563</v>
      </c>
      <c r="G176" s="185"/>
      <c r="H176" s="222" t="s">
        <v>3</v>
      </c>
      <c r="J176" s="185"/>
      <c r="K176" s="185"/>
      <c r="L176" s="146"/>
      <c r="M176" s="148"/>
      <c r="T176" s="149"/>
      <c r="AT176" s="147" t="s">
        <v>149</v>
      </c>
      <c r="AU176" s="147" t="s">
        <v>84</v>
      </c>
      <c r="AV176" s="9" t="s">
        <v>82</v>
      </c>
      <c r="AW176" s="9" t="s">
        <v>35</v>
      </c>
      <c r="AX176" s="9" t="s">
        <v>75</v>
      </c>
      <c r="AY176" s="147" t="s">
        <v>139</v>
      </c>
    </row>
    <row r="177" spans="2:51" s="10" customFormat="1" ht="12">
      <c r="B177" s="224"/>
      <c r="C177" s="186"/>
      <c r="D177" s="221" t="s">
        <v>149</v>
      </c>
      <c r="E177" s="225" t="s">
        <v>3</v>
      </c>
      <c r="F177" s="226" t="s">
        <v>578</v>
      </c>
      <c r="G177" s="186"/>
      <c r="H177" s="227">
        <v>169.6</v>
      </c>
      <c r="J177" s="186"/>
      <c r="K177" s="186"/>
      <c r="L177" s="150"/>
      <c r="M177" s="152"/>
      <c r="T177" s="153"/>
      <c r="AT177" s="151" t="s">
        <v>149</v>
      </c>
      <c r="AU177" s="151" t="s">
        <v>84</v>
      </c>
      <c r="AV177" s="10" t="s">
        <v>84</v>
      </c>
      <c r="AW177" s="10" t="s">
        <v>35</v>
      </c>
      <c r="AX177" s="10" t="s">
        <v>75</v>
      </c>
      <c r="AY177" s="151" t="s">
        <v>139</v>
      </c>
    </row>
    <row r="178" spans="2:51" s="9" customFormat="1" ht="12">
      <c r="B178" s="220"/>
      <c r="C178" s="185"/>
      <c r="D178" s="221" t="s">
        <v>149</v>
      </c>
      <c r="E178" s="222" t="s">
        <v>3</v>
      </c>
      <c r="F178" s="223" t="s">
        <v>565</v>
      </c>
      <c r="G178" s="185"/>
      <c r="H178" s="222" t="s">
        <v>3</v>
      </c>
      <c r="J178" s="185"/>
      <c r="K178" s="185"/>
      <c r="L178" s="146"/>
      <c r="M178" s="148"/>
      <c r="T178" s="149"/>
      <c r="AT178" s="147" t="s">
        <v>149</v>
      </c>
      <c r="AU178" s="147" t="s">
        <v>84</v>
      </c>
      <c r="AV178" s="9" t="s">
        <v>82</v>
      </c>
      <c r="AW178" s="9" t="s">
        <v>35</v>
      </c>
      <c r="AX178" s="9" t="s">
        <v>75</v>
      </c>
      <c r="AY178" s="147" t="s">
        <v>139</v>
      </c>
    </row>
    <row r="179" spans="2:51" s="10" customFormat="1" ht="12">
      <c r="B179" s="224"/>
      <c r="C179" s="186"/>
      <c r="D179" s="221" t="s">
        <v>149</v>
      </c>
      <c r="E179" s="225" t="s">
        <v>3</v>
      </c>
      <c r="F179" s="226" t="s">
        <v>579</v>
      </c>
      <c r="G179" s="186"/>
      <c r="H179" s="227">
        <v>29.83</v>
      </c>
      <c r="J179" s="186"/>
      <c r="K179" s="186"/>
      <c r="L179" s="150"/>
      <c r="M179" s="152"/>
      <c r="T179" s="153"/>
      <c r="AT179" s="151" t="s">
        <v>149</v>
      </c>
      <c r="AU179" s="151" t="s">
        <v>84</v>
      </c>
      <c r="AV179" s="10" t="s">
        <v>84</v>
      </c>
      <c r="AW179" s="10" t="s">
        <v>35</v>
      </c>
      <c r="AX179" s="10" t="s">
        <v>75</v>
      </c>
      <c r="AY179" s="151" t="s">
        <v>139</v>
      </c>
    </row>
    <row r="180" spans="2:51" s="9" customFormat="1" ht="12">
      <c r="B180" s="220"/>
      <c r="C180" s="185"/>
      <c r="D180" s="221" t="s">
        <v>149</v>
      </c>
      <c r="E180" s="222" t="s">
        <v>3</v>
      </c>
      <c r="F180" s="223" t="s">
        <v>567</v>
      </c>
      <c r="G180" s="185"/>
      <c r="H180" s="222" t="s">
        <v>3</v>
      </c>
      <c r="J180" s="185"/>
      <c r="K180" s="185"/>
      <c r="L180" s="146"/>
      <c r="M180" s="148"/>
      <c r="T180" s="149"/>
      <c r="AT180" s="147" t="s">
        <v>149</v>
      </c>
      <c r="AU180" s="147" t="s">
        <v>84</v>
      </c>
      <c r="AV180" s="9" t="s">
        <v>82</v>
      </c>
      <c r="AW180" s="9" t="s">
        <v>35</v>
      </c>
      <c r="AX180" s="9" t="s">
        <v>75</v>
      </c>
      <c r="AY180" s="147" t="s">
        <v>139</v>
      </c>
    </row>
    <row r="181" spans="2:51" s="10" customFormat="1" ht="12">
      <c r="B181" s="224"/>
      <c r="C181" s="186"/>
      <c r="D181" s="221" t="s">
        <v>149</v>
      </c>
      <c r="E181" s="225" t="s">
        <v>3</v>
      </c>
      <c r="F181" s="226" t="s">
        <v>580</v>
      </c>
      <c r="G181" s="186"/>
      <c r="H181" s="227">
        <v>51.2</v>
      </c>
      <c r="J181" s="186"/>
      <c r="K181" s="186"/>
      <c r="L181" s="150"/>
      <c r="M181" s="152"/>
      <c r="T181" s="153"/>
      <c r="AT181" s="151" t="s">
        <v>149</v>
      </c>
      <c r="AU181" s="151" t="s">
        <v>84</v>
      </c>
      <c r="AV181" s="10" t="s">
        <v>84</v>
      </c>
      <c r="AW181" s="10" t="s">
        <v>35</v>
      </c>
      <c r="AX181" s="10" t="s">
        <v>75</v>
      </c>
      <c r="AY181" s="151" t="s">
        <v>139</v>
      </c>
    </row>
    <row r="182" spans="2:51" s="9" customFormat="1" ht="12">
      <c r="B182" s="220"/>
      <c r="C182" s="185"/>
      <c r="D182" s="221" t="s">
        <v>149</v>
      </c>
      <c r="E182" s="222" t="s">
        <v>3</v>
      </c>
      <c r="F182" s="223" t="s">
        <v>568</v>
      </c>
      <c r="G182" s="185"/>
      <c r="H182" s="222" t="s">
        <v>3</v>
      </c>
      <c r="J182" s="185"/>
      <c r="K182" s="185"/>
      <c r="L182" s="146"/>
      <c r="M182" s="148"/>
      <c r="T182" s="149"/>
      <c r="AT182" s="147" t="s">
        <v>149</v>
      </c>
      <c r="AU182" s="147" t="s">
        <v>84</v>
      </c>
      <c r="AV182" s="9" t="s">
        <v>82</v>
      </c>
      <c r="AW182" s="9" t="s">
        <v>35</v>
      </c>
      <c r="AX182" s="9" t="s">
        <v>75</v>
      </c>
      <c r="AY182" s="147" t="s">
        <v>139</v>
      </c>
    </row>
    <row r="183" spans="2:51" s="10" customFormat="1" ht="12">
      <c r="B183" s="224"/>
      <c r="C183" s="186"/>
      <c r="D183" s="221" t="s">
        <v>149</v>
      </c>
      <c r="E183" s="225" t="s">
        <v>3</v>
      </c>
      <c r="F183" s="226" t="s">
        <v>581</v>
      </c>
      <c r="G183" s="186"/>
      <c r="H183" s="227">
        <v>5.12</v>
      </c>
      <c r="J183" s="186"/>
      <c r="K183" s="186"/>
      <c r="L183" s="150"/>
      <c r="M183" s="152"/>
      <c r="T183" s="153"/>
      <c r="AT183" s="151" t="s">
        <v>149</v>
      </c>
      <c r="AU183" s="151" t="s">
        <v>84</v>
      </c>
      <c r="AV183" s="10" t="s">
        <v>84</v>
      </c>
      <c r="AW183" s="10" t="s">
        <v>35</v>
      </c>
      <c r="AX183" s="10" t="s">
        <v>75</v>
      </c>
      <c r="AY183" s="151" t="s">
        <v>139</v>
      </c>
    </row>
    <row r="184" spans="2:51" s="12" customFormat="1" ht="12">
      <c r="B184" s="262"/>
      <c r="C184" s="256"/>
      <c r="D184" s="221" t="s">
        <v>149</v>
      </c>
      <c r="E184" s="263" t="s">
        <v>3</v>
      </c>
      <c r="F184" s="264" t="s">
        <v>236</v>
      </c>
      <c r="G184" s="256"/>
      <c r="H184" s="265">
        <v>337.158</v>
      </c>
      <c r="J184" s="256"/>
      <c r="K184" s="256"/>
      <c r="L184" s="248"/>
      <c r="M184" s="250"/>
      <c r="T184" s="251"/>
      <c r="AT184" s="249" t="s">
        <v>149</v>
      </c>
      <c r="AU184" s="249" t="s">
        <v>84</v>
      </c>
      <c r="AV184" s="12" t="s">
        <v>91</v>
      </c>
      <c r="AW184" s="12" t="s">
        <v>35</v>
      </c>
      <c r="AX184" s="12" t="s">
        <v>75</v>
      </c>
      <c r="AY184" s="249" t="s">
        <v>139</v>
      </c>
    </row>
    <row r="185" spans="2:51" s="9" customFormat="1" ht="12">
      <c r="B185" s="220"/>
      <c r="C185" s="185"/>
      <c r="D185" s="221" t="s">
        <v>149</v>
      </c>
      <c r="E185" s="222" t="s">
        <v>3</v>
      </c>
      <c r="F185" s="223" t="s">
        <v>569</v>
      </c>
      <c r="G185" s="185"/>
      <c r="H185" s="222" t="s">
        <v>3</v>
      </c>
      <c r="J185" s="185"/>
      <c r="K185" s="185"/>
      <c r="L185" s="146"/>
      <c r="M185" s="148"/>
      <c r="T185" s="149"/>
      <c r="AT185" s="147" t="s">
        <v>149</v>
      </c>
      <c r="AU185" s="147" t="s">
        <v>84</v>
      </c>
      <c r="AV185" s="9" t="s">
        <v>82</v>
      </c>
      <c r="AW185" s="9" t="s">
        <v>35</v>
      </c>
      <c r="AX185" s="9" t="s">
        <v>75</v>
      </c>
      <c r="AY185" s="147" t="s">
        <v>139</v>
      </c>
    </row>
    <row r="186" spans="2:51" s="9" customFormat="1" ht="12">
      <c r="B186" s="220"/>
      <c r="C186" s="185"/>
      <c r="D186" s="221" t="s">
        <v>149</v>
      </c>
      <c r="E186" s="222" t="s">
        <v>3</v>
      </c>
      <c r="F186" s="223" t="s">
        <v>570</v>
      </c>
      <c r="G186" s="185"/>
      <c r="H186" s="222" t="s">
        <v>3</v>
      </c>
      <c r="J186" s="185"/>
      <c r="K186" s="185"/>
      <c r="L186" s="146"/>
      <c r="M186" s="148"/>
      <c r="T186" s="149"/>
      <c r="AT186" s="147" t="s">
        <v>149</v>
      </c>
      <c r="AU186" s="147" t="s">
        <v>84</v>
      </c>
      <c r="AV186" s="9" t="s">
        <v>82</v>
      </c>
      <c r="AW186" s="9" t="s">
        <v>35</v>
      </c>
      <c r="AX186" s="9" t="s">
        <v>75</v>
      </c>
      <c r="AY186" s="147" t="s">
        <v>139</v>
      </c>
    </row>
    <row r="187" spans="2:51" s="10" customFormat="1" ht="12">
      <c r="B187" s="224"/>
      <c r="C187" s="186"/>
      <c r="D187" s="221" t="s">
        <v>149</v>
      </c>
      <c r="E187" s="225" t="s">
        <v>3</v>
      </c>
      <c r="F187" s="226" t="s">
        <v>586</v>
      </c>
      <c r="G187" s="186"/>
      <c r="H187" s="227">
        <v>88.192</v>
      </c>
      <c r="J187" s="186"/>
      <c r="K187" s="186"/>
      <c r="L187" s="150"/>
      <c r="M187" s="152"/>
      <c r="T187" s="153"/>
      <c r="AT187" s="151" t="s">
        <v>149</v>
      </c>
      <c r="AU187" s="151" t="s">
        <v>84</v>
      </c>
      <c r="AV187" s="10" t="s">
        <v>84</v>
      </c>
      <c r="AW187" s="10" t="s">
        <v>35</v>
      </c>
      <c r="AX187" s="10" t="s">
        <v>75</v>
      </c>
      <c r="AY187" s="151" t="s">
        <v>139</v>
      </c>
    </row>
    <row r="188" spans="2:51" s="12" customFormat="1" ht="12">
      <c r="B188" s="262"/>
      <c r="C188" s="256"/>
      <c r="D188" s="221" t="s">
        <v>149</v>
      </c>
      <c r="E188" s="263" t="s">
        <v>3</v>
      </c>
      <c r="F188" s="264" t="s">
        <v>236</v>
      </c>
      <c r="G188" s="256"/>
      <c r="H188" s="265">
        <v>88.192</v>
      </c>
      <c r="J188" s="256"/>
      <c r="K188" s="256"/>
      <c r="L188" s="248"/>
      <c r="M188" s="250"/>
      <c r="T188" s="251"/>
      <c r="AT188" s="249" t="s">
        <v>149</v>
      </c>
      <c r="AU188" s="249" t="s">
        <v>84</v>
      </c>
      <c r="AV188" s="12" t="s">
        <v>91</v>
      </c>
      <c r="AW188" s="12" t="s">
        <v>35</v>
      </c>
      <c r="AX188" s="12" t="s">
        <v>75</v>
      </c>
      <c r="AY188" s="249" t="s">
        <v>139</v>
      </c>
    </row>
    <row r="189" spans="2:51" s="11" customFormat="1" ht="12">
      <c r="B189" s="258"/>
      <c r="C189" s="255"/>
      <c r="D189" s="221" t="s">
        <v>149</v>
      </c>
      <c r="E189" s="259" t="s">
        <v>3</v>
      </c>
      <c r="F189" s="260" t="s">
        <v>227</v>
      </c>
      <c r="G189" s="255"/>
      <c r="H189" s="261">
        <v>425.35</v>
      </c>
      <c r="J189" s="255"/>
      <c r="K189" s="255"/>
      <c r="L189" s="244"/>
      <c r="M189" s="246"/>
      <c r="T189" s="247"/>
      <c r="AT189" s="245" t="s">
        <v>149</v>
      </c>
      <c r="AU189" s="245" t="s">
        <v>84</v>
      </c>
      <c r="AV189" s="11" t="s">
        <v>94</v>
      </c>
      <c r="AW189" s="11" t="s">
        <v>35</v>
      </c>
      <c r="AX189" s="11" t="s">
        <v>82</v>
      </c>
      <c r="AY189" s="245" t="s">
        <v>139</v>
      </c>
    </row>
    <row r="190" spans="2:65" s="8" customFormat="1" ht="24.2" customHeight="1">
      <c r="B190" s="187"/>
      <c r="C190" s="214" t="s">
        <v>192</v>
      </c>
      <c r="D190" s="214" t="s">
        <v>141</v>
      </c>
      <c r="E190" s="215" t="s">
        <v>605</v>
      </c>
      <c r="F190" s="184" t="s">
        <v>606</v>
      </c>
      <c r="G190" s="216" t="s">
        <v>144</v>
      </c>
      <c r="H190" s="217">
        <v>17.28</v>
      </c>
      <c r="I190" s="6"/>
      <c r="J190" s="183">
        <f>ROUND(I190*H190,2)</f>
        <v>0</v>
      </c>
      <c r="K190" s="184" t="s">
        <v>145</v>
      </c>
      <c r="L190" s="5"/>
      <c r="M190" s="7" t="s">
        <v>3</v>
      </c>
      <c r="N190" s="139" t="s">
        <v>46</v>
      </c>
      <c r="P190" s="140">
        <f>O190*H190</f>
        <v>0</v>
      </c>
      <c r="Q190" s="140">
        <v>0</v>
      </c>
      <c r="R190" s="140">
        <f>Q190*H190</f>
        <v>0</v>
      </c>
      <c r="S190" s="140">
        <v>0.075</v>
      </c>
      <c r="T190" s="141">
        <f>S190*H190</f>
        <v>1.296</v>
      </c>
      <c r="AR190" s="142" t="s">
        <v>94</v>
      </c>
      <c r="AT190" s="142" t="s">
        <v>141</v>
      </c>
      <c r="AU190" s="142" t="s">
        <v>84</v>
      </c>
      <c r="AY190" s="97" t="s">
        <v>139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97" t="s">
        <v>82</v>
      </c>
      <c r="BK190" s="143">
        <f>ROUND(I190*H190,2)</f>
        <v>0</v>
      </c>
      <c r="BL190" s="97" t="s">
        <v>94</v>
      </c>
      <c r="BM190" s="142" t="s">
        <v>607</v>
      </c>
    </row>
    <row r="191" spans="2:47" s="8" customFormat="1" ht="12">
      <c r="B191" s="187"/>
      <c r="C191" s="158"/>
      <c r="D191" s="218" t="s">
        <v>147</v>
      </c>
      <c r="E191" s="158"/>
      <c r="F191" s="219" t="s">
        <v>608</v>
      </c>
      <c r="G191" s="158"/>
      <c r="H191" s="158"/>
      <c r="J191" s="158"/>
      <c r="K191" s="158"/>
      <c r="L191" s="5"/>
      <c r="M191" s="144"/>
      <c r="T191" s="145"/>
      <c r="AT191" s="97" t="s">
        <v>147</v>
      </c>
      <c r="AU191" s="97" t="s">
        <v>84</v>
      </c>
    </row>
    <row r="192" spans="2:51" s="9" customFormat="1" ht="12">
      <c r="B192" s="220"/>
      <c r="C192" s="185"/>
      <c r="D192" s="221" t="s">
        <v>149</v>
      </c>
      <c r="E192" s="222" t="s">
        <v>3</v>
      </c>
      <c r="F192" s="223" t="s">
        <v>150</v>
      </c>
      <c r="G192" s="185"/>
      <c r="H192" s="222" t="s">
        <v>3</v>
      </c>
      <c r="J192" s="185"/>
      <c r="K192" s="185"/>
      <c r="L192" s="146"/>
      <c r="M192" s="148"/>
      <c r="T192" s="149"/>
      <c r="AT192" s="147" t="s">
        <v>149</v>
      </c>
      <c r="AU192" s="147" t="s">
        <v>84</v>
      </c>
      <c r="AV192" s="9" t="s">
        <v>82</v>
      </c>
      <c r="AW192" s="9" t="s">
        <v>35</v>
      </c>
      <c r="AX192" s="9" t="s">
        <v>75</v>
      </c>
      <c r="AY192" s="147" t="s">
        <v>139</v>
      </c>
    </row>
    <row r="193" spans="2:51" s="9" customFormat="1" ht="12">
      <c r="B193" s="220"/>
      <c r="C193" s="185"/>
      <c r="D193" s="221" t="s">
        <v>149</v>
      </c>
      <c r="E193" s="222" t="s">
        <v>3</v>
      </c>
      <c r="F193" s="223" t="s">
        <v>560</v>
      </c>
      <c r="G193" s="185"/>
      <c r="H193" s="222" t="s">
        <v>3</v>
      </c>
      <c r="J193" s="185"/>
      <c r="K193" s="185"/>
      <c r="L193" s="146"/>
      <c r="M193" s="148"/>
      <c r="T193" s="149"/>
      <c r="AT193" s="147" t="s">
        <v>149</v>
      </c>
      <c r="AU193" s="147" t="s">
        <v>84</v>
      </c>
      <c r="AV193" s="9" t="s">
        <v>82</v>
      </c>
      <c r="AW193" s="9" t="s">
        <v>35</v>
      </c>
      <c r="AX193" s="9" t="s">
        <v>75</v>
      </c>
      <c r="AY193" s="147" t="s">
        <v>139</v>
      </c>
    </row>
    <row r="194" spans="2:51" s="9" customFormat="1" ht="12">
      <c r="B194" s="220"/>
      <c r="C194" s="185"/>
      <c r="D194" s="221" t="s">
        <v>149</v>
      </c>
      <c r="E194" s="222" t="s">
        <v>3</v>
      </c>
      <c r="F194" s="223" t="s">
        <v>609</v>
      </c>
      <c r="G194" s="185"/>
      <c r="H194" s="222" t="s">
        <v>3</v>
      </c>
      <c r="J194" s="185"/>
      <c r="K194" s="185"/>
      <c r="L194" s="146"/>
      <c r="M194" s="148"/>
      <c r="T194" s="149"/>
      <c r="AT194" s="147" t="s">
        <v>149</v>
      </c>
      <c r="AU194" s="147" t="s">
        <v>84</v>
      </c>
      <c r="AV194" s="9" t="s">
        <v>82</v>
      </c>
      <c r="AW194" s="9" t="s">
        <v>35</v>
      </c>
      <c r="AX194" s="9" t="s">
        <v>75</v>
      </c>
      <c r="AY194" s="147" t="s">
        <v>139</v>
      </c>
    </row>
    <row r="195" spans="2:51" s="10" customFormat="1" ht="12">
      <c r="B195" s="224"/>
      <c r="C195" s="186"/>
      <c r="D195" s="221" t="s">
        <v>149</v>
      </c>
      <c r="E195" s="225" t="s">
        <v>3</v>
      </c>
      <c r="F195" s="226" t="s">
        <v>610</v>
      </c>
      <c r="G195" s="186"/>
      <c r="H195" s="227">
        <v>16</v>
      </c>
      <c r="J195" s="186"/>
      <c r="K195" s="186"/>
      <c r="L195" s="150"/>
      <c r="M195" s="152"/>
      <c r="T195" s="153"/>
      <c r="AT195" s="151" t="s">
        <v>149</v>
      </c>
      <c r="AU195" s="151" t="s">
        <v>84</v>
      </c>
      <c r="AV195" s="10" t="s">
        <v>84</v>
      </c>
      <c r="AW195" s="10" t="s">
        <v>35</v>
      </c>
      <c r="AX195" s="10" t="s">
        <v>75</v>
      </c>
      <c r="AY195" s="151" t="s">
        <v>139</v>
      </c>
    </row>
    <row r="196" spans="2:51" s="9" customFormat="1" ht="12">
      <c r="B196" s="220"/>
      <c r="C196" s="185"/>
      <c r="D196" s="221" t="s">
        <v>149</v>
      </c>
      <c r="E196" s="222" t="s">
        <v>3</v>
      </c>
      <c r="F196" s="223" t="s">
        <v>611</v>
      </c>
      <c r="G196" s="185"/>
      <c r="H196" s="222" t="s">
        <v>3</v>
      </c>
      <c r="J196" s="185"/>
      <c r="K196" s="185"/>
      <c r="L196" s="146"/>
      <c r="M196" s="148"/>
      <c r="T196" s="149"/>
      <c r="AT196" s="147" t="s">
        <v>149</v>
      </c>
      <c r="AU196" s="147" t="s">
        <v>84</v>
      </c>
      <c r="AV196" s="9" t="s">
        <v>82</v>
      </c>
      <c r="AW196" s="9" t="s">
        <v>35</v>
      </c>
      <c r="AX196" s="9" t="s">
        <v>75</v>
      </c>
      <c r="AY196" s="147" t="s">
        <v>139</v>
      </c>
    </row>
    <row r="197" spans="2:51" s="10" customFormat="1" ht="12">
      <c r="B197" s="224"/>
      <c r="C197" s="186"/>
      <c r="D197" s="221" t="s">
        <v>149</v>
      </c>
      <c r="E197" s="225" t="s">
        <v>3</v>
      </c>
      <c r="F197" s="226" t="s">
        <v>612</v>
      </c>
      <c r="G197" s="186"/>
      <c r="H197" s="227">
        <v>1.28</v>
      </c>
      <c r="J197" s="186"/>
      <c r="K197" s="186"/>
      <c r="L197" s="150"/>
      <c r="M197" s="152"/>
      <c r="T197" s="153"/>
      <c r="AT197" s="151" t="s">
        <v>149</v>
      </c>
      <c r="AU197" s="151" t="s">
        <v>84</v>
      </c>
      <c r="AV197" s="10" t="s">
        <v>84</v>
      </c>
      <c r="AW197" s="10" t="s">
        <v>35</v>
      </c>
      <c r="AX197" s="10" t="s">
        <v>75</v>
      </c>
      <c r="AY197" s="151" t="s">
        <v>139</v>
      </c>
    </row>
    <row r="198" spans="2:51" s="11" customFormat="1" ht="12">
      <c r="B198" s="258"/>
      <c r="C198" s="255"/>
      <c r="D198" s="221" t="s">
        <v>149</v>
      </c>
      <c r="E198" s="259" t="s">
        <v>3</v>
      </c>
      <c r="F198" s="260" t="s">
        <v>227</v>
      </c>
      <c r="G198" s="255"/>
      <c r="H198" s="261">
        <v>17.28</v>
      </c>
      <c r="J198" s="255"/>
      <c r="K198" s="255"/>
      <c r="L198" s="244"/>
      <c r="M198" s="246"/>
      <c r="T198" s="247"/>
      <c r="AT198" s="245" t="s">
        <v>149</v>
      </c>
      <c r="AU198" s="245" t="s">
        <v>84</v>
      </c>
      <c r="AV198" s="11" t="s">
        <v>94</v>
      </c>
      <c r="AW198" s="11" t="s">
        <v>35</v>
      </c>
      <c r="AX198" s="11" t="s">
        <v>82</v>
      </c>
      <c r="AY198" s="245" t="s">
        <v>139</v>
      </c>
    </row>
    <row r="199" spans="2:65" s="8" customFormat="1" ht="24.2" customHeight="1">
      <c r="B199" s="187"/>
      <c r="C199" s="214" t="s">
        <v>190</v>
      </c>
      <c r="D199" s="214" t="s">
        <v>141</v>
      </c>
      <c r="E199" s="215" t="s">
        <v>613</v>
      </c>
      <c r="F199" s="184" t="s">
        <v>614</v>
      </c>
      <c r="G199" s="216" t="s">
        <v>144</v>
      </c>
      <c r="H199" s="217">
        <v>430.08</v>
      </c>
      <c r="I199" s="6"/>
      <c r="J199" s="183">
        <f>ROUND(I199*H199,2)</f>
        <v>0</v>
      </c>
      <c r="K199" s="184" t="s">
        <v>145</v>
      </c>
      <c r="L199" s="5"/>
      <c r="M199" s="7" t="s">
        <v>3</v>
      </c>
      <c r="N199" s="139" t="s">
        <v>46</v>
      </c>
      <c r="P199" s="140">
        <f>O199*H199</f>
        <v>0</v>
      </c>
      <c r="Q199" s="140">
        <v>0</v>
      </c>
      <c r="R199" s="140">
        <f>Q199*H199</f>
        <v>0</v>
      </c>
      <c r="S199" s="140">
        <v>0.047</v>
      </c>
      <c r="T199" s="141">
        <f>S199*H199</f>
        <v>20.21376</v>
      </c>
      <c r="AR199" s="142" t="s">
        <v>94</v>
      </c>
      <c r="AT199" s="142" t="s">
        <v>141</v>
      </c>
      <c r="AU199" s="142" t="s">
        <v>84</v>
      </c>
      <c r="AY199" s="97" t="s">
        <v>139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97" t="s">
        <v>82</v>
      </c>
      <c r="BK199" s="143">
        <f>ROUND(I199*H199,2)</f>
        <v>0</v>
      </c>
      <c r="BL199" s="97" t="s">
        <v>94</v>
      </c>
      <c r="BM199" s="142" t="s">
        <v>615</v>
      </c>
    </row>
    <row r="200" spans="2:47" s="8" customFormat="1" ht="12">
      <c r="B200" s="187"/>
      <c r="C200" s="158"/>
      <c r="D200" s="218" t="s">
        <v>147</v>
      </c>
      <c r="E200" s="158"/>
      <c r="F200" s="219" t="s">
        <v>616</v>
      </c>
      <c r="G200" s="158"/>
      <c r="H200" s="158"/>
      <c r="J200" s="158"/>
      <c r="K200" s="158"/>
      <c r="L200" s="5"/>
      <c r="M200" s="144"/>
      <c r="T200" s="145"/>
      <c r="AT200" s="97" t="s">
        <v>147</v>
      </c>
      <c r="AU200" s="97" t="s">
        <v>84</v>
      </c>
    </row>
    <row r="201" spans="2:51" s="9" customFormat="1" ht="12">
      <c r="B201" s="220"/>
      <c r="C201" s="185"/>
      <c r="D201" s="221" t="s">
        <v>149</v>
      </c>
      <c r="E201" s="222" t="s">
        <v>3</v>
      </c>
      <c r="F201" s="223" t="s">
        <v>150</v>
      </c>
      <c r="G201" s="185"/>
      <c r="H201" s="222" t="s">
        <v>3</v>
      </c>
      <c r="J201" s="185"/>
      <c r="K201" s="185"/>
      <c r="L201" s="146"/>
      <c r="M201" s="148"/>
      <c r="T201" s="149"/>
      <c r="AT201" s="147" t="s">
        <v>149</v>
      </c>
      <c r="AU201" s="147" t="s">
        <v>84</v>
      </c>
      <c r="AV201" s="9" t="s">
        <v>82</v>
      </c>
      <c r="AW201" s="9" t="s">
        <v>35</v>
      </c>
      <c r="AX201" s="9" t="s">
        <v>75</v>
      </c>
      <c r="AY201" s="147" t="s">
        <v>139</v>
      </c>
    </row>
    <row r="202" spans="2:51" s="9" customFormat="1" ht="12">
      <c r="B202" s="220"/>
      <c r="C202" s="185"/>
      <c r="D202" s="221" t="s">
        <v>149</v>
      </c>
      <c r="E202" s="222" t="s">
        <v>3</v>
      </c>
      <c r="F202" s="223" t="s">
        <v>560</v>
      </c>
      <c r="G202" s="185"/>
      <c r="H202" s="222" t="s">
        <v>3</v>
      </c>
      <c r="J202" s="185"/>
      <c r="K202" s="185"/>
      <c r="L202" s="146"/>
      <c r="M202" s="148"/>
      <c r="T202" s="149"/>
      <c r="AT202" s="147" t="s">
        <v>149</v>
      </c>
      <c r="AU202" s="147" t="s">
        <v>84</v>
      </c>
      <c r="AV202" s="9" t="s">
        <v>82</v>
      </c>
      <c r="AW202" s="9" t="s">
        <v>35</v>
      </c>
      <c r="AX202" s="9" t="s">
        <v>75</v>
      </c>
      <c r="AY202" s="147" t="s">
        <v>139</v>
      </c>
    </row>
    <row r="203" spans="2:51" s="9" customFormat="1" ht="12">
      <c r="B203" s="220"/>
      <c r="C203" s="185"/>
      <c r="D203" s="221" t="s">
        <v>149</v>
      </c>
      <c r="E203" s="222" t="s">
        <v>3</v>
      </c>
      <c r="F203" s="223" t="s">
        <v>561</v>
      </c>
      <c r="G203" s="185"/>
      <c r="H203" s="222" t="s">
        <v>3</v>
      </c>
      <c r="J203" s="185"/>
      <c r="K203" s="185"/>
      <c r="L203" s="146"/>
      <c r="M203" s="148"/>
      <c r="T203" s="149"/>
      <c r="AT203" s="147" t="s">
        <v>149</v>
      </c>
      <c r="AU203" s="147" t="s">
        <v>84</v>
      </c>
      <c r="AV203" s="9" t="s">
        <v>82</v>
      </c>
      <c r="AW203" s="9" t="s">
        <v>35</v>
      </c>
      <c r="AX203" s="9" t="s">
        <v>75</v>
      </c>
      <c r="AY203" s="147" t="s">
        <v>139</v>
      </c>
    </row>
    <row r="204" spans="2:51" s="10" customFormat="1" ht="12">
      <c r="B204" s="224"/>
      <c r="C204" s="186"/>
      <c r="D204" s="221" t="s">
        <v>149</v>
      </c>
      <c r="E204" s="225" t="s">
        <v>3</v>
      </c>
      <c r="F204" s="226" t="s">
        <v>617</v>
      </c>
      <c r="G204" s="186"/>
      <c r="H204" s="227">
        <v>103.219</v>
      </c>
      <c r="J204" s="186"/>
      <c r="K204" s="186"/>
      <c r="L204" s="150"/>
      <c r="M204" s="152"/>
      <c r="T204" s="153"/>
      <c r="AT204" s="151" t="s">
        <v>149</v>
      </c>
      <c r="AU204" s="151" t="s">
        <v>84</v>
      </c>
      <c r="AV204" s="10" t="s">
        <v>84</v>
      </c>
      <c r="AW204" s="10" t="s">
        <v>35</v>
      </c>
      <c r="AX204" s="10" t="s">
        <v>75</v>
      </c>
      <c r="AY204" s="151" t="s">
        <v>139</v>
      </c>
    </row>
    <row r="205" spans="2:51" s="9" customFormat="1" ht="12">
      <c r="B205" s="220"/>
      <c r="C205" s="185"/>
      <c r="D205" s="221" t="s">
        <v>149</v>
      </c>
      <c r="E205" s="222" t="s">
        <v>3</v>
      </c>
      <c r="F205" s="223" t="s">
        <v>563</v>
      </c>
      <c r="G205" s="185"/>
      <c r="H205" s="222" t="s">
        <v>3</v>
      </c>
      <c r="J205" s="185"/>
      <c r="K205" s="185"/>
      <c r="L205" s="146"/>
      <c r="M205" s="148"/>
      <c r="T205" s="149"/>
      <c r="AT205" s="147" t="s">
        <v>149</v>
      </c>
      <c r="AU205" s="147" t="s">
        <v>84</v>
      </c>
      <c r="AV205" s="9" t="s">
        <v>82</v>
      </c>
      <c r="AW205" s="9" t="s">
        <v>35</v>
      </c>
      <c r="AX205" s="9" t="s">
        <v>75</v>
      </c>
      <c r="AY205" s="147" t="s">
        <v>139</v>
      </c>
    </row>
    <row r="206" spans="2:51" s="10" customFormat="1" ht="12">
      <c r="B206" s="224"/>
      <c r="C206" s="186"/>
      <c r="D206" s="221" t="s">
        <v>149</v>
      </c>
      <c r="E206" s="225" t="s">
        <v>3</v>
      </c>
      <c r="F206" s="226" t="s">
        <v>618</v>
      </c>
      <c r="G206" s="186"/>
      <c r="H206" s="227">
        <v>215.04</v>
      </c>
      <c r="J206" s="186"/>
      <c r="K206" s="186"/>
      <c r="L206" s="150"/>
      <c r="M206" s="152"/>
      <c r="T206" s="153"/>
      <c r="AT206" s="151" t="s">
        <v>149</v>
      </c>
      <c r="AU206" s="151" t="s">
        <v>84</v>
      </c>
      <c r="AV206" s="10" t="s">
        <v>84</v>
      </c>
      <c r="AW206" s="10" t="s">
        <v>35</v>
      </c>
      <c r="AX206" s="10" t="s">
        <v>75</v>
      </c>
      <c r="AY206" s="151" t="s">
        <v>139</v>
      </c>
    </row>
    <row r="207" spans="2:51" s="12" customFormat="1" ht="12">
      <c r="B207" s="262"/>
      <c r="C207" s="256"/>
      <c r="D207" s="221" t="s">
        <v>149</v>
      </c>
      <c r="E207" s="263" t="s">
        <v>3</v>
      </c>
      <c r="F207" s="264" t="s">
        <v>236</v>
      </c>
      <c r="G207" s="256"/>
      <c r="H207" s="265">
        <v>318.259</v>
      </c>
      <c r="J207" s="256"/>
      <c r="K207" s="256"/>
      <c r="L207" s="248"/>
      <c r="M207" s="250"/>
      <c r="T207" s="251"/>
      <c r="AT207" s="249" t="s">
        <v>149</v>
      </c>
      <c r="AU207" s="249" t="s">
        <v>84</v>
      </c>
      <c r="AV207" s="12" t="s">
        <v>91</v>
      </c>
      <c r="AW207" s="12" t="s">
        <v>35</v>
      </c>
      <c r="AX207" s="12" t="s">
        <v>75</v>
      </c>
      <c r="AY207" s="249" t="s">
        <v>139</v>
      </c>
    </row>
    <row r="208" spans="2:51" s="9" customFormat="1" ht="12">
      <c r="B208" s="220"/>
      <c r="C208" s="185"/>
      <c r="D208" s="221" t="s">
        <v>149</v>
      </c>
      <c r="E208" s="222" t="s">
        <v>3</v>
      </c>
      <c r="F208" s="223" t="s">
        <v>569</v>
      </c>
      <c r="G208" s="185"/>
      <c r="H208" s="222" t="s">
        <v>3</v>
      </c>
      <c r="J208" s="185"/>
      <c r="K208" s="185"/>
      <c r="L208" s="146"/>
      <c r="M208" s="148"/>
      <c r="T208" s="149"/>
      <c r="AT208" s="147" t="s">
        <v>149</v>
      </c>
      <c r="AU208" s="147" t="s">
        <v>84</v>
      </c>
      <c r="AV208" s="9" t="s">
        <v>82</v>
      </c>
      <c r="AW208" s="9" t="s">
        <v>35</v>
      </c>
      <c r="AX208" s="9" t="s">
        <v>75</v>
      </c>
      <c r="AY208" s="147" t="s">
        <v>139</v>
      </c>
    </row>
    <row r="209" spans="2:51" s="9" customFormat="1" ht="12">
      <c r="B209" s="220"/>
      <c r="C209" s="185"/>
      <c r="D209" s="221" t="s">
        <v>149</v>
      </c>
      <c r="E209" s="222" t="s">
        <v>3</v>
      </c>
      <c r="F209" s="223" t="s">
        <v>570</v>
      </c>
      <c r="G209" s="185"/>
      <c r="H209" s="222" t="s">
        <v>3</v>
      </c>
      <c r="J209" s="185"/>
      <c r="K209" s="185"/>
      <c r="L209" s="146"/>
      <c r="M209" s="148"/>
      <c r="T209" s="149"/>
      <c r="AT209" s="147" t="s">
        <v>149</v>
      </c>
      <c r="AU209" s="147" t="s">
        <v>84</v>
      </c>
      <c r="AV209" s="9" t="s">
        <v>82</v>
      </c>
      <c r="AW209" s="9" t="s">
        <v>35</v>
      </c>
      <c r="AX209" s="9" t="s">
        <v>75</v>
      </c>
      <c r="AY209" s="147" t="s">
        <v>139</v>
      </c>
    </row>
    <row r="210" spans="2:51" s="10" customFormat="1" ht="12">
      <c r="B210" s="224"/>
      <c r="C210" s="186"/>
      <c r="D210" s="221" t="s">
        <v>149</v>
      </c>
      <c r="E210" s="225" t="s">
        <v>3</v>
      </c>
      <c r="F210" s="226" t="s">
        <v>619</v>
      </c>
      <c r="G210" s="186"/>
      <c r="H210" s="227">
        <v>111.821</v>
      </c>
      <c r="J210" s="186"/>
      <c r="K210" s="186"/>
      <c r="L210" s="150"/>
      <c r="M210" s="152"/>
      <c r="T210" s="153"/>
      <c r="AT210" s="151" t="s">
        <v>149</v>
      </c>
      <c r="AU210" s="151" t="s">
        <v>84</v>
      </c>
      <c r="AV210" s="10" t="s">
        <v>84</v>
      </c>
      <c r="AW210" s="10" t="s">
        <v>35</v>
      </c>
      <c r="AX210" s="10" t="s">
        <v>75</v>
      </c>
      <c r="AY210" s="151" t="s">
        <v>139</v>
      </c>
    </row>
    <row r="211" spans="2:51" s="12" customFormat="1" ht="12">
      <c r="B211" s="262"/>
      <c r="C211" s="256"/>
      <c r="D211" s="221" t="s">
        <v>149</v>
      </c>
      <c r="E211" s="263" t="s">
        <v>3</v>
      </c>
      <c r="F211" s="264" t="s">
        <v>236</v>
      </c>
      <c r="G211" s="256"/>
      <c r="H211" s="265">
        <v>111.821</v>
      </c>
      <c r="J211" s="256"/>
      <c r="K211" s="256"/>
      <c r="L211" s="248"/>
      <c r="M211" s="250"/>
      <c r="T211" s="251"/>
      <c r="AT211" s="249" t="s">
        <v>149</v>
      </c>
      <c r="AU211" s="249" t="s">
        <v>84</v>
      </c>
      <c r="AV211" s="12" t="s">
        <v>91</v>
      </c>
      <c r="AW211" s="12" t="s">
        <v>35</v>
      </c>
      <c r="AX211" s="12" t="s">
        <v>75</v>
      </c>
      <c r="AY211" s="249" t="s">
        <v>139</v>
      </c>
    </row>
    <row r="212" spans="2:51" s="11" customFormat="1" ht="12">
      <c r="B212" s="258"/>
      <c r="C212" s="255"/>
      <c r="D212" s="221" t="s">
        <v>149</v>
      </c>
      <c r="E212" s="259" t="s">
        <v>3</v>
      </c>
      <c r="F212" s="260" t="s">
        <v>227</v>
      </c>
      <c r="G212" s="255"/>
      <c r="H212" s="261">
        <v>430.08</v>
      </c>
      <c r="J212" s="255"/>
      <c r="K212" s="255"/>
      <c r="L212" s="244"/>
      <c r="M212" s="246"/>
      <c r="T212" s="247"/>
      <c r="AT212" s="245" t="s">
        <v>149</v>
      </c>
      <c r="AU212" s="245" t="s">
        <v>84</v>
      </c>
      <c r="AV212" s="11" t="s">
        <v>94</v>
      </c>
      <c r="AW212" s="11" t="s">
        <v>35</v>
      </c>
      <c r="AX212" s="11" t="s">
        <v>82</v>
      </c>
      <c r="AY212" s="245" t="s">
        <v>139</v>
      </c>
    </row>
    <row r="213" spans="2:65" s="8" customFormat="1" ht="24.2" customHeight="1">
      <c r="B213" s="187"/>
      <c r="C213" s="214" t="s">
        <v>203</v>
      </c>
      <c r="D213" s="214" t="s">
        <v>141</v>
      </c>
      <c r="E213" s="215" t="s">
        <v>620</v>
      </c>
      <c r="F213" s="184" t="s">
        <v>621</v>
      </c>
      <c r="G213" s="216" t="s">
        <v>144</v>
      </c>
      <c r="H213" s="217">
        <v>279.168</v>
      </c>
      <c r="I213" s="6"/>
      <c r="J213" s="183">
        <f>ROUND(I213*H213,2)</f>
        <v>0</v>
      </c>
      <c r="K213" s="184" t="s">
        <v>145</v>
      </c>
      <c r="L213" s="5"/>
      <c r="M213" s="7" t="s">
        <v>3</v>
      </c>
      <c r="N213" s="139" t="s">
        <v>46</v>
      </c>
      <c r="P213" s="140">
        <f>O213*H213</f>
        <v>0</v>
      </c>
      <c r="Q213" s="140">
        <v>0</v>
      </c>
      <c r="R213" s="140">
        <f>Q213*H213</f>
        <v>0</v>
      </c>
      <c r="S213" s="140">
        <v>0.004</v>
      </c>
      <c r="T213" s="141">
        <f>S213*H213</f>
        <v>1.116672</v>
      </c>
      <c r="AR213" s="142" t="s">
        <v>94</v>
      </c>
      <c r="AT213" s="142" t="s">
        <v>141</v>
      </c>
      <c r="AU213" s="142" t="s">
        <v>84</v>
      </c>
      <c r="AY213" s="97" t="s">
        <v>139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97" t="s">
        <v>82</v>
      </c>
      <c r="BK213" s="143">
        <f>ROUND(I213*H213,2)</f>
        <v>0</v>
      </c>
      <c r="BL213" s="97" t="s">
        <v>94</v>
      </c>
      <c r="BM213" s="142" t="s">
        <v>622</v>
      </c>
    </row>
    <row r="214" spans="2:47" s="8" customFormat="1" ht="12">
      <c r="B214" s="187"/>
      <c r="C214" s="158"/>
      <c r="D214" s="218" t="s">
        <v>147</v>
      </c>
      <c r="E214" s="158"/>
      <c r="F214" s="219" t="s">
        <v>623</v>
      </c>
      <c r="G214" s="158"/>
      <c r="H214" s="158"/>
      <c r="J214" s="158"/>
      <c r="K214" s="158"/>
      <c r="L214" s="5"/>
      <c r="M214" s="144"/>
      <c r="T214" s="145"/>
      <c r="AT214" s="97" t="s">
        <v>147</v>
      </c>
      <c r="AU214" s="97" t="s">
        <v>84</v>
      </c>
    </row>
    <row r="215" spans="2:51" s="9" customFormat="1" ht="12">
      <c r="B215" s="220"/>
      <c r="C215" s="185"/>
      <c r="D215" s="221" t="s">
        <v>149</v>
      </c>
      <c r="E215" s="222" t="s">
        <v>3</v>
      </c>
      <c r="F215" s="223" t="s">
        <v>150</v>
      </c>
      <c r="G215" s="185"/>
      <c r="H215" s="222" t="s">
        <v>3</v>
      </c>
      <c r="J215" s="185"/>
      <c r="K215" s="185"/>
      <c r="L215" s="146"/>
      <c r="M215" s="148"/>
      <c r="T215" s="149"/>
      <c r="AT215" s="147" t="s">
        <v>149</v>
      </c>
      <c r="AU215" s="147" t="s">
        <v>84</v>
      </c>
      <c r="AV215" s="9" t="s">
        <v>82</v>
      </c>
      <c r="AW215" s="9" t="s">
        <v>35</v>
      </c>
      <c r="AX215" s="9" t="s">
        <v>75</v>
      </c>
      <c r="AY215" s="147" t="s">
        <v>139</v>
      </c>
    </row>
    <row r="216" spans="2:51" s="9" customFormat="1" ht="12">
      <c r="B216" s="220"/>
      <c r="C216" s="185"/>
      <c r="D216" s="221" t="s">
        <v>149</v>
      </c>
      <c r="E216" s="222" t="s">
        <v>3</v>
      </c>
      <c r="F216" s="223" t="s">
        <v>560</v>
      </c>
      <c r="G216" s="185"/>
      <c r="H216" s="222" t="s">
        <v>3</v>
      </c>
      <c r="J216" s="185"/>
      <c r="K216" s="185"/>
      <c r="L216" s="146"/>
      <c r="M216" s="148"/>
      <c r="T216" s="149"/>
      <c r="AT216" s="147" t="s">
        <v>149</v>
      </c>
      <c r="AU216" s="147" t="s">
        <v>84</v>
      </c>
      <c r="AV216" s="9" t="s">
        <v>82</v>
      </c>
      <c r="AW216" s="9" t="s">
        <v>35</v>
      </c>
      <c r="AX216" s="9" t="s">
        <v>75</v>
      </c>
      <c r="AY216" s="147" t="s">
        <v>139</v>
      </c>
    </row>
    <row r="217" spans="2:51" s="9" customFormat="1" ht="12">
      <c r="B217" s="220"/>
      <c r="C217" s="185"/>
      <c r="D217" s="221" t="s">
        <v>149</v>
      </c>
      <c r="E217" s="222" t="s">
        <v>3</v>
      </c>
      <c r="F217" s="223" t="s">
        <v>561</v>
      </c>
      <c r="G217" s="185"/>
      <c r="H217" s="222" t="s">
        <v>3</v>
      </c>
      <c r="J217" s="185"/>
      <c r="K217" s="185"/>
      <c r="L217" s="146"/>
      <c r="M217" s="148"/>
      <c r="T217" s="149"/>
      <c r="AT217" s="147" t="s">
        <v>149</v>
      </c>
      <c r="AU217" s="147" t="s">
        <v>84</v>
      </c>
      <c r="AV217" s="9" t="s">
        <v>82</v>
      </c>
      <c r="AW217" s="9" t="s">
        <v>35</v>
      </c>
      <c r="AX217" s="9" t="s">
        <v>75</v>
      </c>
      <c r="AY217" s="147" t="s">
        <v>139</v>
      </c>
    </row>
    <row r="218" spans="2:51" s="10" customFormat="1" ht="12">
      <c r="B218" s="224"/>
      <c r="C218" s="186"/>
      <c r="D218" s="221" t="s">
        <v>149</v>
      </c>
      <c r="E218" s="225" t="s">
        <v>3</v>
      </c>
      <c r="F218" s="226" t="s">
        <v>577</v>
      </c>
      <c r="G218" s="186"/>
      <c r="H218" s="227">
        <v>81.408</v>
      </c>
      <c r="J218" s="186"/>
      <c r="K218" s="186"/>
      <c r="L218" s="150"/>
      <c r="M218" s="152"/>
      <c r="T218" s="153"/>
      <c r="AT218" s="151" t="s">
        <v>149</v>
      </c>
      <c r="AU218" s="151" t="s">
        <v>84</v>
      </c>
      <c r="AV218" s="10" t="s">
        <v>84</v>
      </c>
      <c r="AW218" s="10" t="s">
        <v>35</v>
      </c>
      <c r="AX218" s="10" t="s">
        <v>75</v>
      </c>
      <c r="AY218" s="151" t="s">
        <v>139</v>
      </c>
    </row>
    <row r="219" spans="2:51" s="9" customFormat="1" ht="12">
      <c r="B219" s="220"/>
      <c r="C219" s="185"/>
      <c r="D219" s="221" t="s">
        <v>149</v>
      </c>
      <c r="E219" s="222" t="s">
        <v>3</v>
      </c>
      <c r="F219" s="223" t="s">
        <v>609</v>
      </c>
      <c r="G219" s="185"/>
      <c r="H219" s="222" t="s">
        <v>3</v>
      </c>
      <c r="J219" s="185"/>
      <c r="K219" s="185"/>
      <c r="L219" s="146"/>
      <c r="M219" s="148"/>
      <c r="T219" s="149"/>
      <c r="AT219" s="147" t="s">
        <v>149</v>
      </c>
      <c r="AU219" s="147" t="s">
        <v>84</v>
      </c>
      <c r="AV219" s="9" t="s">
        <v>82</v>
      </c>
      <c r="AW219" s="9" t="s">
        <v>35</v>
      </c>
      <c r="AX219" s="9" t="s">
        <v>75</v>
      </c>
      <c r="AY219" s="147" t="s">
        <v>139</v>
      </c>
    </row>
    <row r="220" spans="2:51" s="10" customFormat="1" ht="12">
      <c r="B220" s="224"/>
      <c r="C220" s="186"/>
      <c r="D220" s="221" t="s">
        <v>149</v>
      </c>
      <c r="E220" s="225" t="s">
        <v>3</v>
      </c>
      <c r="F220" s="226" t="s">
        <v>624</v>
      </c>
      <c r="G220" s="186"/>
      <c r="H220" s="227">
        <v>25.6</v>
      </c>
      <c r="J220" s="186"/>
      <c r="K220" s="186"/>
      <c r="L220" s="150"/>
      <c r="M220" s="152"/>
      <c r="T220" s="153"/>
      <c r="AT220" s="151" t="s">
        <v>149</v>
      </c>
      <c r="AU220" s="151" t="s">
        <v>84</v>
      </c>
      <c r="AV220" s="10" t="s">
        <v>84</v>
      </c>
      <c r="AW220" s="10" t="s">
        <v>35</v>
      </c>
      <c r="AX220" s="10" t="s">
        <v>75</v>
      </c>
      <c r="AY220" s="151" t="s">
        <v>139</v>
      </c>
    </row>
    <row r="221" spans="2:51" s="9" customFormat="1" ht="12">
      <c r="B221" s="220"/>
      <c r="C221" s="185"/>
      <c r="D221" s="221" t="s">
        <v>149</v>
      </c>
      <c r="E221" s="222" t="s">
        <v>3</v>
      </c>
      <c r="F221" s="223" t="s">
        <v>611</v>
      </c>
      <c r="G221" s="185"/>
      <c r="H221" s="222" t="s">
        <v>3</v>
      </c>
      <c r="J221" s="185"/>
      <c r="K221" s="185"/>
      <c r="L221" s="146"/>
      <c r="M221" s="148"/>
      <c r="T221" s="149"/>
      <c r="AT221" s="147" t="s">
        <v>149</v>
      </c>
      <c r="AU221" s="147" t="s">
        <v>84</v>
      </c>
      <c r="AV221" s="9" t="s">
        <v>82</v>
      </c>
      <c r="AW221" s="9" t="s">
        <v>35</v>
      </c>
      <c r="AX221" s="9" t="s">
        <v>75</v>
      </c>
      <c r="AY221" s="147" t="s">
        <v>139</v>
      </c>
    </row>
    <row r="222" spans="2:51" s="10" customFormat="1" ht="12">
      <c r="B222" s="224"/>
      <c r="C222" s="186"/>
      <c r="D222" s="221" t="s">
        <v>149</v>
      </c>
      <c r="E222" s="225" t="s">
        <v>3</v>
      </c>
      <c r="F222" s="226" t="s">
        <v>625</v>
      </c>
      <c r="G222" s="186"/>
      <c r="H222" s="227">
        <v>2.56</v>
      </c>
      <c r="J222" s="186"/>
      <c r="K222" s="186"/>
      <c r="L222" s="150"/>
      <c r="M222" s="152"/>
      <c r="T222" s="153"/>
      <c r="AT222" s="151" t="s">
        <v>149</v>
      </c>
      <c r="AU222" s="151" t="s">
        <v>84</v>
      </c>
      <c r="AV222" s="10" t="s">
        <v>84</v>
      </c>
      <c r="AW222" s="10" t="s">
        <v>35</v>
      </c>
      <c r="AX222" s="10" t="s">
        <v>75</v>
      </c>
      <c r="AY222" s="151" t="s">
        <v>139</v>
      </c>
    </row>
    <row r="223" spans="2:51" s="9" customFormat="1" ht="12">
      <c r="B223" s="220"/>
      <c r="C223" s="185"/>
      <c r="D223" s="221" t="s">
        <v>149</v>
      </c>
      <c r="E223" s="222" t="s">
        <v>3</v>
      </c>
      <c r="F223" s="223" t="s">
        <v>563</v>
      </c>
      <c r="G223" s="185"/>
      <c r="H223" s="222" t="s">
        <v>3</v>
      </c>
      <c r="J223" s="185"/>
      <c r="K223" s="185"/>
      <c r="L223" s="146"/>
      <c r="M223" s="148"/>
      <c r="T223" s="149"/>
      <c r="AT223" s="147" t="s">
        <v>149</v>
      </c>
      <c r="AU223" s="147" t="s">
        <v>84</v>
      </c>
      <c r="AV223" s="9" t="s">
        <v>82</v>
      </c>
      <c r="AW223" s="9" t="s">
        <v>35</v>
      </c>
      <c r="AX223" s="9" t="s">
        <v>75</v>
      </c>
      <c r="AY223" s="147" t="s">
        <v>139</v>
      </c>
    </row>
    <row r="224" spans="2:51" s="10" customFormat="1" ht="12">
      <c r="B224" s="224"/>
      <c r="C224" s="186"/>
      <c r="D224" s="221" t="s">
        <v>149</v>
      </c>
      <c r="E224" s="225" t="s">
        <v>3</v>
      </c>
      <c r="F224" s="226" t="s">
        <v>578</v>
      </c>
      <c r="G224" s="186"/>
      <c r="H224" s="227">
        <v>169.6</v>
      </c>
      <c r="J224" s="186"/>
      <c r="K224" s="186"/>
      <c r="L224" s="150"/>
      <c r="M224" s="152"/>
      <c r="T224" s="153"/>
      <c r="AT224" s="151" t="s">
        <v>149</v>
      </c>
      <c r="AU224" s="151" t="s">
        <v>84</v>
      </c>
      <c r="AV224" s="10" t="s">
        <v>84</v>
      </c>
      <c r="AW224" s="10" t="s">
        <v>35</v>
      </c>
      <c r="AX224" s="10" t="s">
        <v>75</v>
      </c>
      <c r="AY224" s="151" t="s">
        <v>139</v>
      </c>
    </row>
    <row r="225" spans="2:51" s="11" customFormat="1" ht="12">
      <c r="B225" s="258"/>
      <c r="C225" s="255"/>
      <c r="D225" s="221" t="s">
        <v>149</v>
      </c>
      <c r="E225" s="259" t="s">
        <v>3</v>
      </c>
      <c r="F225" s="260" t="s">
        <v>227</v>
      </c>
      <c r="G225" s="255"/>
      <c r="H225" s="261">
        <v>279.168</v>
      </c>
      <c r="J225" s="255"/>
      <c r="K225" s="255"/>
      <c r="L225" s="244"/>
      <c r="M225" s="246"/>
      <c r="T225" s="247"/>
      <c r="AT225" s="245" t="s">
        <v>149</v>
      </c>
      <c r="AU225" s="245" t="s">
        <v>84</v>
      </c>
      <c r="AV225" s="11" t="s">
        <v>94</v>
      </c>
      <c r="AW225" s="11" t="s">
        <v>35</v>
      </c>
      <c r="AX225" s="11" t="s">
        <v>82</v>
      </c>
      <c r="AY225" s="245" t="s">
        <v>139</v>
      </c>
    </row>
    <row r="226" spans="2:63" s="4" customFormat="1" ht="22.9" customHeight="1">
      <c r="B226" s="210"/>
      <c r="C226" s="181"/>
      <c r="D226" s="211" t="s">
        <v>74</v>
      </c>
      <c r="E226" s="213" t="s">
        <v>437</v>
      </c>
      <c r="F226" s="213" t="s">
        <v>438</v>
      </c>
      <c r="G226" s="181"/>
      <c r="H226" s="181"/>
      <c r="J226" s="182">
        <f>BK226</f>
        <v>0</v>
      </c>
      <c r="K226" s="181"/>
      <c r="L226" s="132"/>
      <c r="M226" s="134"/>
      <c r="P226" s="135">
        <f>SUM(P227:P238)</f>
        <v>0</v>
      </c>
      <c r="R226" s="135">
        <f>SUM(R227:R238)</f>
        <v>0</v>
      </c>
      <c r="T226" s="136">
        <f>SUM(T227:T238)</f>
        <v>0</v>
      </c>
      <c r="AR226" s="133" t="s">
        <v>82</v>
      </c>
      <c r="AT226" s="137" t="s">
        <v>74</v>
      </c>
      <c r="AU226" s="137" t="s">
        <v>82</v>
      </c>
      <c r="AY226" s="133" t="s">
        <v>139</v>
      </c>
      <c r="BK226" s="138">
        <f>SUM(BK227:BK238)</f>
        <v>0</v>
      </c>
    </row>
    <row r="227" spans="2:65" s="8" customFormat="1" ht="24.2" customHeight="1">
      <c r="B227" s="187"/>
      <c r="C227" s="214" t="s">
        <v>209</v>
      </c>
      <c r="D227" s="214" t="s">
        <v>141</v>
      </c>
      <c r="E227" s="215" t="s">
        <v>440</v>
      </c>
      <c r="F227" s="184" t="s">
        <v>441</v>
      </c>
      <c r="G227" s="216" t="s">
        <v>442</v>
      </c>
      <c r="H227" s="217">
        <v>100.465</v>
      </c>
      <c r="I227" s="6"/>
      <c r="J227" s="183">
        <f>ROUND(I227*H227,2)</f>
        <v>0</v>
      </c>
      <c r="K227" s="184" t="s">
        <v>145</v>
      </c>
      <c r="L227" s="5"/>
      <c r="M227" s="7" t="s">
        <v>3</v>
      </c>
      <c r="N227" s="139" t="s">
        <v>46</v>
      </c>
      <c r="P227" s="140">
        <f>O227*H227</f>
        <v>0</v>
      </c>
      <c r="Q227" s="140">
        <v>0</v>
      </c>
      <c r="R227" s="140">
        <f>Q227*H227</f>
        <v>0</v>
      </c>
      <c r="S227" s="140">
        <v>0</v>
      </c>
      <c r="T227" s="141">
        <f>S227*H227</f>
        <v>0</v>
      </c>
      <c r="AR227" s="142" t="s">
        <v>94</v>
      </c>
      <c r="AT227" s="142" t="s">
        <v>141</v>
      </c>
      <c r="AU227" s="142" t="s">
        <v>84</v>
      </c>
      <c r="AY227" s="97" t="s">
        <v>139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97" t="s">
        <v>82</v>
      </c>
      <c r="BK227" s="143">
        <f>ROUND(I227*H227,2)</f>
        <v>0</v>
      </c>
      <c r="BL227" s="97" t="s">
        <v>94</v>
      </c>
      <c r="BM227" s="142" t="s">
        <v>626</v>
      </c>
    </row>
    <row r="228" spans="2:47" s="8" customFormat="1" ht="12">
      <c r="B228" s="187"/>
      <c r="C228" s="158"/>
      <c r="D228" s="218" t="s">
        <v>147</v>
      </c>
      <c r="E228" s="158"/>
      <c r="F228" s="219" t="s">
        <v>444</v>
      </c>
      <c r="G228" s="158"/>
      <c r="H228" s="158"/>
      <c r="J228" s="158"/>
      <c r="K228" s="158"/>
      <c r="L228" s="5"/>
      <c r="M228" s="144"/>
      <c r="T228" s="145"/>
      <c r="AT228" s="97" t="s">
        <v>147</v>
      </c>
      <c r="AU228" s="97" t="s">
        <v>84</v>
      </c>
    </row>
    <row r="229" spans="2:65" s="8" customFormat="1" ht="21.75" customHeight="1">
      <c r="B229" s="187"/>
      <c r="C229" s="214" t="s">
        <v>22</v>
      </c>
      <c r="D229" s="214" t="s">
        <v>141</v>
      </c>
      <c r="E229" s="215" t="s">
        <v>446</v>
      </c>
      <c r="F229" s="184" t="s">
        <v>447</v>
      </c>
      <c r="G229" s="216" t="s">
        <v>442</v>
      </c>
      <c r="H229" s="217">
        <v>100.465</v>
      </c>
      <c r="I229" s="6"/>
      <c r="J229" s="183">
        <f>ROUND(I229*H229,2)</f>
        <v>0</v>
      </c>
      <c r="K229" s="184" t="s">
        <v>145</v>
      </c>
      <c r="L229" s="5"/>
      <c r="M229" s="7" t="s">
        <v>3</v>
      </c>
      <c r="N229" s="139" t="s">
        <v>46</v>
      </c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94</v>
      </c>
      <c r="AT229" s="142" t="s">
        <v>141</v>
      </c>
      <c r="AU229" s="142" t="s">
        <v>84</v>
      </c>
      <c r="AY229" s="97" t="s">
        <v>139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97" t="s">
        <v>82</v>
      </c>
      <c r="BK229" s="143">
        <f>ROUND(I229*H229,2)</f>
        <v>0</v>
      </c>
      <c r="BL229" s="97" t="s">
        <v>94</v>
      </c>
      <c r="BM229" s="142" t="s">
        <v>627</v>
      </c>
    </row>
    <row r="230" spans="2:47" s="8" customFormat="1" ht="12">
      <c r="B230" s="187"/>
      <c r="C230" s="158"/>
      <c r="D230" s="218" t="s">
        <v>147</v>
      </c>
      <c r="E230" s="158"/>
      <c r="F230" s="219" t="s">
        <v>449</v>
      </c>
      <c r="G230" s="158"/>
      <c r="H230" s="158"/>
      <c r="J230" s="158"/>
      <c r="K230" s="158"/>
      <c r="L230" s="5"/>
      <c r="M230" s="144"/>
      <c r="T230" s="145"/>
      <c r="AT230" s="97" t="s">
        <v>147</v>
      </c>
      <c r="AU230" s="97" t="s">
        <v>84</v>
      </c>
    </row>
    <row r="231" spans="2:65" s="8" customFormat="1" ht="24.2" customHeight="1">
      <c r="B231" s="187"/>
      <c r="C231" s="214" t="s">
        <v>220</v>
      </c>
      <c r="D231" s="214" t="s">
        <v>141</v>
      </c>
      <c r="E231" s="215" t="s">
        <v>454</v>
      </c>
      <c r="F231" s="184" t="s">
        <v>455</v>
      </c>
      <c r="G231" s="216" t="s">
        <v>442</v>
      </c>
      <c r="H231" s="217">
        <v>1406.51</v>
      </c>
      <c r="I231" s="6"/>
      <c r="J231" s="183">
        <f>ROUND(I231*H231,2)</f>
        <v>0</v>
      </c>
      <c r="K231" s="184" t="s">
        <v>145</v>
      </c>
      <c r="L231" s="5"/>
      <c r="M231" s="7" t="s">
        <v>3</v>
      </c>
      <c r="N231" s="139" t="s">
        <v>46</v>
      </c>
      <c r="P231" s="140">
        <f>O231*H231</f>
        <v>0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94</v>
      </c>
      <c r="AT231" s="142" t="s">
        <v>141</v>
      </c>
      <c r="AU231" s="142" t="s">
        <v>84</v>
      </c>
      <c r="AY231" s="97" t="s">
        <v>139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97" t="s">
        <v>82</v>
      </c>
      <c r="BK231" s="143">
        <f>ROUND(I231*H231,2)</f>
        <v>0</v>
      </c>
      <c r="BL231" s="97" t="s">
        <v>94</v>
      </c>
      <c r="BM231" s="142" t="s">
        <v>628</v>
      </c>
    </row>
    <row r="232" spans="2:47" s="8" customFormat="1" ht="12">
      <c r="B232" s="187"/>
      <c r="C232" s="158"/>
      <c r="D232" s="218" t="s">
        <v>147</v>
      </c>
      <c r="E232" s="158"/>
      <c r="F232" s="219" t="s">
        <v>457</v>
      </c>
      <c r="G232" s="158"/>
      <c r="H232" s="158"/>
      <c r="J232" s="158"/>
      <c r="K232" s="158"/>
      <c r="L232" s="5"/>
      <c r="M232" s="144"/>
      <c r="T232" s="145"/>
      <c r="AT232" s="97" t="s">
        <v>147</v>
      </c>
      <c r="AU232" s="97" t="s">
        <v>84</v>
      </c>
    </row>
    <row r="233" spans="2:51" s="10" customFormat="1" ht="12">
      <c r="B233" s="224"/>
      <c r="C233" s="186"/>
      <c r="D233" s="221" t="s">
        <v>149</v>
      </c>
      <c r="E233" s="186"/>
      <c r="F233" s="226" t="s">
        <v>629</v>
      </c>
      <c r="G233" s="186"/>
      <c r="H233" s="227">
        <v>1406.51</v>
      </c>
      <c r="J233" s="186"/>
      <c r="K233" s="186"/>
      <c r="L233" s="150"/>
      <c r="M233" s="152"/>
      <c r="T233" s="153"/>
      <c r="AT233" s="151" t="s">
        <v>149</v>
      </c>
      <c r="AU233" s="151" t="s">
        <v>84</v>
      </c>
      <c r="AV233" s="10" t="s">
        <v>84</v>
      </c>
      <c r="AW233" s="10" t="s">
        <v>4</v>
      </c>
      <c r="AX233" s="10" t="s">
        <v>82</v>
      </c>
      <c r="AY233" s="151" t="s">
        <v>139</v>
      </c>
    </row>
    <row r="234" spans="2:65" s="8" customFormat="1" ht="24.2" customHeight="1">
      <c r="B234" s="187"/>
      <c r="C234" s="214" t="s">
        <v>228</v>
      </c>
      <c r="D234" s="214" t="s">
        <v>141</v>
      </c>
      <c r="E234" s="215" t="s">
        <v>630</v>
      </c>
      <c r="F234" s="184" t="s">
        <v>631</v>
      </c>
      <c r="G234" s="216" t="s">
        <v>442</v>
      </c>
      <c r="H234" s="217">
        <v>77.839</v>
      </c>
      <c r="I234" s="6"/>
      <c r="J234" s="183">
        <f>ROUND(I234*H234,2)</f>
        <v>0</v>
      </c>
      <c r="K234" s="184" t="s">
        <v>145</v>
      </c>
      <c r="L234" s="5"/>
      <c r="M234" s="7" t="s">
        <v>3</v>
      </c>
      <c r="N234" s="139" t="s">
        <v>46</v>
      </c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94</v>
      </c>
      <c r="AT234" s="142" t="s">
        <v>141</v>
      </c>
      <c r="AU234" s="142" t="s">
        <v>84</v>
      </c>
      <c r="AY234" s="97" t="s">
        <v>139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97" t="s">
        <v>82</v>
      </c>
      <c r="BK234" s="143">
        <f>ROUND(I234*H234,2)</f>
        <v>0</v>
      </c>
      <c r="BL234" s="97" t="s">
        <v>94</v>
      </c>
      <c r="BM234" s="142" t="s">
        <v>632</v>
      </c>
    </row>
    <row r="235" spans="2:47" s="8" customFormat="1" ht="12">
      <c r="B235" s="187"/>
      <c r="C235" s="158"/>
      <c r="D235" s="218" t="s">
        <v>147</v>
      </c>
      <c r="E235" s="158"/>
      <c r="F235" s="219" t="s">
        <v>633</v>
      </c>
      <c r="G235" s="158"/>
      <c r="H235" s="158"/>
      <c r="J235" s="158"/>
      <c r="K235" s="158"/>
      <c r="L235" s="5"/>
      <c r="M235" s="144"/>
      <c r="T235" s="145"/>
      <c r="AT235" s="97" t="s">
        <v>147</v>
      </c>
      <c r="AU235" s="97" t="s">
        <v>84</v>
      </c>
    </row>
    <row r="236" spans="2:65" s="8" customFormat="1" ht="24.2" customHeight="1">
      <c r="B236" s="187"/>
      <c r="C236" s="214" t="s">
        <v>9</v>
      </c>
      <c r="D236" s="214" t="s">
        <v>141</v>
      </c>
      <c r="E236" s="215" t="s">
        <v>460</v>
      </c>
      <c r="F236" s="184" t="s">
        <v>461</v>
      </c>
      <c r="G236" s="216" t="s">
        <v>442</v>
      </c>
      <c r="H236" s="217">
        <v>22.626</v>
      </c>
      <c r="I236" s="6"/>
      <c r="J236" s="183">
        <f>ROUND(I236*H236,2)</f>
        <v>0</v>
      </c>
      <c r="K236" s="184" t="s">
        <v>145</v>
      </c>
      <c r="L236" s="5"/>
      <c r="M236" s="7" t="s">
        <v>3</v>
      </c>
      <c r="N236" s="139" t="s">
        <v>46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94</v>
      </c>
      <c r="AT236" s="142" t="s">
        <v>141</v>
      </c>
      <c r="AU236" s="142" t="s">
        <v>84</v>
      </c>
      <c r="AY236" s="97" t="s">
        <v>139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97" t="s">
        <v>82</v>
      </c>
      <c r="BK236" s="143">
        <f>ROUND(I236*H236,2)</f>
        <v>0</v>
      </c>
      <c r="BL236" s="97" t="s">
        <v>94</v>
      </c>
      <c r="BM236" s="142" t="s">
        <v>634</v>
      </c>
    </row>
    <row r="237" spans="2:47" s="8" customFormat="1" ht="12">
      <c r="B237" s="187"/>
      <c r="C237" s="158"/>
      <c r="D237" s="218" t="s">
        <v>147</v>
      </c>
      <c r="E237" s="158"/>
      <c r="F237" s="219" t="s">
        <v>463</v>
      </c>
      <c r="G237" s="158"/>
      <c r="H237" s="158"/>
      <c r="J237" s="158"/>
      <c r="K237" s="158"/>
      <c r="L237" s="5"/>
      <c r="M237" s="144"/>
      <c r="T237" s="145"/>
      <c r="AT237" s="97" t="s">
        <v>147</v>
      </c>
      <c r="AU237" s="97" t="s">
        <v>84</v>
      </c>
    </row>
    <row r="238" spans="2:51" s="10" customFormat="1" ht="12">
      <c r="B238" s="224"/>
      <c r="C238" s="186"/>
      <c r="D238" s="221" t="s">
        <v>149</v>
      </c>
      <c r="E238" s="225" t="s">
        <v>3</v>
      </c>
      <c r="F238" s="226" t="s">
        <v>635</v>
      </c>
      <c r="G238" s="186"/>
      <c r="H238" s="227">
        <v>22.626</v>
      </c>
      <c r="J238" s="186"/>
      <c r="K238" s="186"/>
      <c r="L238" s="150"/>
      <c r="M238" s="152"/>
      <c r="T238" s="153"/>
      <c r="AT238" s="151" t="s">
        <v>149</v>
      </c>
      <c r="AU238" s="151" t="s">
        <v>84</v>
      </c>
      <c r="AV238" s="10" t="s">
        <v>84</v>
      </c>
      <c r="AW238" s="10" t="s">
        <v>35</v>
      </c>
      <c r="AX238" s="10" t="s">
        <v>82</v>
      </c>
      <c r="AY238" s="151" t="s">
        <v>139</v>
      </c>
    </row>
    <row r="239" spans="2:63" s="4" customFormat="1" ht="22.9" customHeight="1">
      <c r="B239" s="210"/>
      <c r="C239" s="181"/>
      <c r="D239" s="211" t="s">
        <v>74</v>
      </c>
      <c r="E239" s="213" t="s">
        <v>464</v>
      </c>
      <c r="F239" s="213" t="s">
        <v>465</v>
      </c>
      <c r="G239" s="181"/>
      <c r="H239" s="181"/>
      <c r="J239" s="182">
        <f>BK239</f>
        <v>0</v>
      </c>
      <c r="K239" s="181"/>
      <c r="L239" s="132"/>
      <c r="M239" s="134"/>
      <c r="P239" s="135">
        <f>SUM(P240:P241)</f>
        <v>0</v>
      </c>
      <c r="R239" s="135">
        <f>SUM(R240:R241)</f>
        <v>0</v>
      </c>
      <c r="T239" s="136">
        <f>SUM(T240:T241)</f>
        <v>0</v>
      </c>
      <c r="AR239" s="133" t="s">
        <v>82</v>
      </c>
      <c r="AT239" s="137" t="s">
        <v>74</v>
      </c>
      <c r="AU239" s="137" t="s">
        <v>82</v>
      </c>
      <c r="AY239" s="133" t="s">
        <v>139</v>
      </c>
      <c r="BK239" s="138">
        <f>SUM(BK240:BK241)</f>
        <v>0</v>
      </c>
    </row>
    <row r="240" spans="2:65" s="8" customFormat="1" ht="33" customHeight="1">
      <c r="B240" s="187"/>
      <c r="C240" s="214" t="s">
        <v>245</v>
      </c>
      <c r="D240" s="214" t="s">
        <v>141</v>
      </c>
      <c r="E240" s="215" t="s">
        <v>467</v>
      </c>
      <c r="F240" s="184" t="s">
        <v>468</v>
      </c>
      <c r="G240" s="216" t="s">
        <v>442</v>
      </c>
      <c r="H240" s="217">
        <v>59.041</v>
      </c>
      <c r="I240" s="6"/>
      <c r="J240" s="183">
        <f>ROUND(I240*H240,2)</f>
        <v>0</v>
      </c>
      <c r="K240" s="184" t="s">
        <v>145</v>
      </c>
      <c r="L240" s="5"/>
      <c r="M240" s="7" t="s">
        <v>3</v>
      </c>
      <c r="N240" s="139" t="s">
        <v>46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94</v>
      </c>
      <c r="AT240" s="142" t="s">
        <v>141</v>
      </c>
      <c r="AU240" s="142" t="s">
        <v>84</v>
      </c>
      <c r="AY240" s="97" t="s">
        <v>139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97" t="s">
        <v>82</v>
      </c>
      <c r="BK240" s="143">
        <f>ROUND(I240*H240,2)</f>
        <v>0</v>
      </c>
      <c r="BL240" s="97" t="s">
        <v>94</v>
      </c>
      <c r="BM240" s="142" t="s">
        <v>636</v>
      </c>
    </row>
    <row r="241" spans="2:47" s="8" customFormat="1" ht="12">
      <c r="B241" s="187"/>
      <c r="C241" s="158"/>
      <c r="D241" s="218" t="s">
        <v>147</v>
      </c>
      <c r="E241" s="158"/>
      <c r="F241" s="219" t="s">
        <v>470</v>
      </c>
      <c r="G241" s="158"/>
      <c r="H241" s="158"/>
      <c r="J241" s="158"/>
      <c r="K241" s="158"/>
      <c r="L241" s="5"/>
      <c r="M241" s="144"/>
      <c r="T241" s="145"/>
      <c r="AT241" s="97" t="s">
        <v>147</v>
      </c>
      <c r="AU241" s="97" t="s">
        <v>84</v>
      </c>
    </row>
    <row r="242" spans="2:63" s="4" customFormat="1" ht="25.9" customHeight="1">
      <c r="B242" s="210"/>
      <c r="C242" s="181"/>
      <c r="D242" s="211" t="s">
        <v>74</v>
      </c>
      <c r="E242" s="212" t="s">
        <v>471</v>
      </c>
      <c r="F242" s="212" t="s">
        <v>472</v>
      </c>
      <c r="G242" s="181"/>
      <c r="H242" s="181"/>
      <c r="J242" s="180">
        <f>BK242</f>
        <v>0</v>
      </c>
      <c r="K242" s="181"/>
      <c r="L242" s="132"/>
      <c r="M242" s="134"/>
      <c r="P242" s="135">
        <f>P243+P269+P337</f>
        <v>0</v>
      </c>
      <c r="R242" s="135">
        <f>R243+R269+R337</f>
        <v>0.33302776640000004</v>
      </c>
      <c r="T242" s="136">
        <f>T243+T269+T337</f>
        <v>0</v>
      </c>
      <c r="AR242" s="133" t="s">
        <v>84</v>
      </c>
      <c r="AT242" s="137" t="s">
        <v>74</v>
      </c>
      <c r="AU242" s="137" t="s">
        <v>75</v>
      </c>
      <c r="AY242" s="133" t="s">
        <v>139</v>
      </c>
      <c r="BK242" s="138">
        <f>BK243+BK269+BK337</f>
        <v>0</v>
      </c>
    </row>
    <row r="243" spans="2:63" s="4" customFormat="1" ht="22.9" customHeight="1">
      <c r="B243" s="210"/>
      <c r="C243" s="181"/>
      <c r="D243" s="211" t="s">
        <v>74</v>
      </c>
      <c r="E243" s="213" t="s">
        <v>637</v>
      </c>
      <c r="F243" s="213" t="s">
        <v>638</v>
      </c>
      <c r="G243" s="181"/>
      <c r="H243" s="181"/>
      <c r="J243" s="182">
        <f>BK243</f>
        <v>0</v>
      </c>
      <c r="K243" s="181"/>
      <c r="L243" s="132"/>
      <c r="M243" s="134"/>
      <c r="P243" s="135">
        <f>SUM(P244:P268)</f>
        <v>0</v>
      </c>
      <c r="R243" s="135">
        <f>SUM(R244:R268)</f>
        <v>0.29873152000000003</v>
      </c>
      <c r="T243" s="136">
        <f>SUM(T244:T268)</f>
        <v>0</v>
      </c>
      <c r="AR243" s="133" t="s">
        <v>84</v>
      </c>
      <c r="AT243" s="137" t="s">
        <v>74</v>
      </c>
      <c r="AU243" s="137" t="s">
        <v>82</v>
      </c>
      <c r="AY243" s="133" t="s">
        <v>139</v>
      </c>
      <c r="BK243" s="138">
        <f>SUM(BK244:BK268)</f>
        <v>0</v>
      </c>
    </row>
    <row r="244" spans="2:65" s="8" customFormat="1" ht="16.5" customHeight="1">
      <c r="B244" s="187"/>
      <c r="C244" s="214" t="s">
        <v>250</v>
      </c>
      <c r="D244" s="214" t="s">
        <v>141</v>
      </c>
      <c r="E244" s="215" t="s">
        <v>639</v>
      </c>
      <c r="F244" s="184" t="s">
        <v>640</v>
      </c>
      <c r="G244" s="216" t="s">
        <v>144</v>
      </c>
      <c r="H244" s="217">
        <v>529.736</v>
      </c>
      <c r="I244" s="6"/>
      <c r="J244" s="183">
        <f>ROUND(I244*H244,2)</f>
        <v>0</v>
      </c>
      <c r="K244" s="184" t="s">
        <v>145</v>
      </c>
      <c r="L244" s="5"/>
      <c r="M244" s="7" t="s">
        <v>3</v>
      </c>
      <c r="N244" s="139" t="s">
        <v>46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245</v>
      </c>
      <c r="AT244" s="142" t="s">
        <v>141</v>
      </c>
      <c r="AU244" s="142" t="s">
        <v>84</v>
      </c>
      <c r="AY244" s="97" t="s">
        <v>139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97" t="s">
        <v>82</v>
      </c>
      <c r="BK244" s="143">
        <f>ROUND(I244*H244,2)</f>
        <v>0</v>
      </c>
      <c r="BL244" s="97" t="s">
        <v>245</v>
      </c>
      <c r="BM244" s="142" t="s">
        <v>641</v>
      </c>
    </row>
    <row r="245" spans="2:47" s="8" customFormat="1" ht="12">
      <c r="B245" s="187"/>
      <c r="C245" s="158"/>
      <c r="D245" s="218" t="s">
        <v>147</v>
      </c>
      <c r="E245" s="158"/>
      <c r="F245" s="219" t="s">
        <v>642</v>
      </c>
      <c r="G245" s="158"/>
      <c r="H245" s="158"/>
      <c r="J245" s="158"/>
      <c r="K245" s="158"/>
      <c r="L245" s="5"/>
      <c r="M245" s="144"/>
      <c r="T245" s="145"/>
      <c r="AT245" s="97" t="s">
        <v>147</v>
      </c>
      <c r="AU245" s="97" t="s">
        <v>84</v>
      </c>
    </row>
    <row r="246" spans="2:51" s="9" customFormat="1" ht="12">
      <c r="B246" s="220"/>
      <c r="C246" s="185"/>
      <c r="D246" s="221" t="s">
        <v>149</v>
      </c>
      <c r="E246" s="222" t="s">
        <v>3</v>
      </c>
      <c r="F246" s="223" t="s">
        <v>150</v>
      </c>
      <c r="G246" s="185"/>
      <c r="H246" s="222" t="s">
        <v>3</v>
      </c>
      <c r="J246" s="185"/>
      <c r="K246" s="185"/>
      <c r="L246" s="146"/>
      <c r="M246" s="148"/>
      <c r="T246" s="149"/>
      <c r="AT246" s="147" t="s">
        <v>149</v>
      </c>
      <c r="AU246" s="147" t="s">
        <v>84</v>
      </c>
      <c r="AV246" s="9" t="s">
        <v>82</v>
      </c>
      <c r="AW246" s="9" t="s">
        <v>35</v>
      </c>
      <c r="AX246" s="9" t="s">
        <v>75</v>
      </c>
      <c r="AY246" s="147" t="s">
        <v>139</v>
      </c>
    </row>
    <row r="247" spans="2:51" s="9" customFormat="1" ht="12">
      <c r="B247" s="220"/>
      <c r="C247" s="185"/>
      <c r="D247" s="221" t="s">
        <v>149</v>
      </c>
      <c r="E247" s="222" t="s">
        <v>3</v>
      </c>
      <c r="F247" s="223" t="s">
        <v>643</v>
      </c>
      <c r="G247" s="185"/>
      <c r="H247" s="222" t="s">
        <v>3</v>
      </c>
      <c r="J247" s="185"/>
      <c r="K247" s="185"/>
      <c r="L247" s="146"/>
      <c r="M247" s="148"/>
      <c r="T247" s="149"/>
      <c r="AT247" s="147" t="s">
        <v>149</v>
      </c>
      <c r="AU247" s="147" t="s">
        <v>84</v>
      </c>
      <c r="AV247" s="9" t="s">
        <v>82</v>
      </c>
      <c r="AW247" s="9" t="s">
        <v>35</v>
      </c>
      <c r="AX247" s="9" t="s">
        <v>75</v>
      </c>
      <c r="AY247" s="147" t="s">
        <v>139</v>
      </c>
    </row>
    <row r="248" spans="2:51" s="9" customFormat="1" ht="12">
      <c r="B248" s="220"/>
      <c r="C248" s="185"/>
      <c r="D248" s="221" t="s">
        <v>149</v>
      </c>
      <c r="E248" s="222" t="s">
        <v>3</v>
      </c>
      <c r="F248" s="223" t="s">
        <v>560</v>
      </c>
      <c r="G248" s="185"/>
      <c r="H248" s="222" t="s">
        <v>3</v>
      </c>
      <c r="J248" s="185"/>
      <c r="K248" s="185"/>
      <c r="L248" s="146"/>
      <c r="M248" s="148"/>
      <c r="T248" s="149"/>
      <c r="AT248" s="147" t="s">
        <v>149</v>
      </c>
      <c r="AU248" s="147" t="s">
        <v>84</v>
      </c>
      <c r="AV248" s="9" t="s">
        <v>82</v>
      </c>
      <c r="AW248" s="9" t="s">
        <v>35</v>
      </c>
      <c r="AX248" s="9" t="s">
        <v>75</v>
      </c>
      <c r="AY248" s="147" t="s">
        <v>139</v>
      </c>
    </row>
    <row r="249" spans="2:51" s="9" customFormat="1" ht="12">
      <c r="B249" s="220"/>
      <c r="C249" s="185"/>
      <c r="D249" s="221" t="s">
        <v>149</v>
      </c>
      <c r="E249" s="222" t="s">
        <v>3</v>
      </c>
      <c r="F249" s="223" t="s">
        <v>561</v>
      </c>
      <c r="G249" s="185"/>
      <c r="H249" s="222" t="s">
        <v>3</v>
      </c>
      <c r="J249" s="185"/>
      <c r="K249" s="185"/>
      <c r="L249" s="146"/>
      <c r="M249" s="148"/>
      <c r="T249" s="149"/>
      <c r="AT249" s="147" t="s">
        <v>149</v>
      </c>
      <c r="AU249" s="147" t="s">
        <v>84</v>
      </c>
      <c r="AV249" s="9" t="s">
        <v>82</v>
      </c>
      <c r="AW249" s="9" t="s">
        <v>35</v>
      </c>
      <c r="AX249" s="9" t="s">
        <v>75</v>
      </c>
      <c r="AY249" s="147" t="s">
        <v>139</v>
      </c>
    </row>
    <row r="250" spans="2:51" s="10" customFormat="1" ht="12">
      <c r="B250" s="224"/>
      <c r="C250" s="186"/>
      <c r="D250" s="221" t="s">
        <v>149</v>
      </c>
      <c r="E250" s="225" t="s">
        <v>3</v>
      </c>
      <c r="F250" s="226" t="s">
        <v>644</v>
      </c>
      <c r="G250" s="186"/>
      <c r="H250" s="227">
        <v>111.936</v>
      </c>
      <c r="J250" s="186"/>
      <c r="K250" s="186"/>
      <c r="L250" s="150"/>
      <c r="M250" s="152"/>
      <c r="T250" s="153"/>
      <c r="AT250" s="151" t="s">
        <v>149</v>
      </c>
      <c r="AU250" s="151" t="s">
        <v>84</v>
      </c>
      <c r="AV250" s="10" t="s">
        <v>84</v>
      </c>
      <c r="AW250" s="10" t="s">
        <v>35</v>
      </c>
      <c r="AX250" s="10" t="s">
        <v>75</v>
      </c>
      <c r="AY250" s="151" t="s">
        <v>139</v>
      </c>
    </row>
    <row r="251" spans="2:51" s="9" customFormat="1" ht="12">
      <c r="B251" s="220"/>
      <c r="C251" s="185"/>
      <c r="D251" s="221" t="s">
        <v>149</v>
      </c>
      <c r="E251" s="222" t="s">
        <v>3</v>
      </c>
      <c r="F251" s="223" t="s">
        <v>563</v>
      </c>
      <c r="G251" s="185"/>
      <c r="H251" s="222" t="s">
        <v>3</v>
      </c>
      <c r="J251" s="185"/>
      <c r="K251" s="185"/>
      <c r="L251" s="146"/>
      <c r="M251" s="148"/>
      <c r="T251" s="149"/>
      <c r="AT251" s="147" t="s">
        <v>149</v>
      </c>
      <c r="AU251" s="147" t="s">
        <v>84</v>
      </c>
      <c r="AV251" s="9" t="s">
        <v>82</v>
      </c>
      <c r="AW251" s="9" t="s">
        <v>35</v>
      </c>
      <c r="AX251" s="9" t="s">
        <v>75</v>
      </c>
      <c r="AY251" s="147" t="s">
        <v>139</v>
      </c>
    </row>
    <row r="252" spans="2:51" s="10" customFormat="1" ht="12">
      <c r="B252" s="224"/>
      <c r="C252" s="186"/>
      <c r="D252" s="221" t="s">
        <v>149</v>
      </c>
      <c r="E252" s="225" t="s">
        <v>3</v>
      </c>
      <c r="F252" s="226" t="s">
        <v>645</v>
      </c>
      <c r="G252" s="186"/>
      <c r="H252" s="227">
        <v>233.2</v>
      </c>
      <c r="J252" s="186"/>
      <c r="K252" s="186"/>
      <c r="L252" s="150"/>
      <c r="M252" s="152"/>
      <c r="T252" s="153"/>
      <c r="AT252" s="151" t="s">
        <v>149</v>
      </c>
      <c r="AU252" s="151" t="s">
        <v>84</v>
      </c>
      <c r="AV252" s="10" t="s">
        <v>84</v>
      </c>
      <c r="AW252" s="10" t="s">
        <v>35</v>
      </c>
      <c r="AX252" s="10" t="s">
        <v>75</v>
      </c>
      <c r="AY252" s="151" t="s">
        <v>139</v>
      </c>
    </row>
    <row r="253" spans="2:51" s="9" customFormat="1" ht="12">
      <c r="B253" s="220"/>
      <c r="C253" s="185"/>
      <c r="D253" s="221" t="s">
        <v>149</v>
      </c>
      <c r="E253" s="222" t="s">
        <v>3</v>
      </c>
      <c r="F253" s="223" t="s">
        <v>565</v>
      </c>
      <c r="G253" s="185"/>
      <c r="H253" s="222" t="s">
        <v>3</v>
      </c>
      <c r="J253" s="185"/>
      <c r="K253" s="185"/>
      <c r="L253" s="146"/>
      <c r="M253" s="148"/>
      <c r="T253" s="149"/>
      <c r="AT253" s="147" t="s">
        <v>149</v>
      </c>
      <c r="AU253" s="147" t="s">
        <v>84</v>
      </c>
      <c r="AV253" s="9" t="s">
        <v>82</v>
      </c>
      <c r="AW253" s="9" t="s">
        <v>35</v>
      </c>
      <c r="AX253" s="9" t="s">
        <v>75</v>
      </c>
      <c r="AY253" s="147" t="s">
        <v>139</v>
      </c>
    </row>
    <row r="254" spans="2:51" s="10" customFormat="1" ht="12">
      <c r="B254" s="224"/>
      <c r="C254" s="186"/>
      <c r="D254" s="221" t="s">
        <v>149</v>
      </c>
      <c r="E254" s="225" t="s">
        <v>3</v>
      </c>
      <c r="F254" s="226" t="s">
        <v>646</v>
      </c>
      <c r="G254" s="186"/>
      <c r="H254" s="227">
        <v>41.016</v>
      </c>
      <c r="J254" s="186"/>
      <c r="K254" s="186"/>
      <c r="L254" s="150"/>
      <c r="M254" s="152"/>
      <c r="T254" s="153"/>
      <c r="AT254" s="151" t="s">
        <v>149</v>
      </c>
      <c r="AU254" s="151" t="s">
        <v>84</v>
      </c>
      <c r="AV254" s="10" t="s">
        <v>84</v>
      </c>
      <c r="AW254" s="10" t="s">
        <v>35</v>
      </c>
      <c r="AX254" s="10" t="s">
        <v>75</v>
      </c>
      <c r="AY254" s="151" t="s">
        <v>139</v>
      </c>
    </row>
    <row r="255" spans="2:51" s="9" customFormat="1" ht="12">
      <c r="B255" s="220"/>
      <c r="C255" s="185"/>
      <c r="D255" s="221" t="s">
        <v>149</v>
      </c>
      <c r="E255" s="222" t="s">
        <v>3</v>
      </c>
      <c r="F255" s="223" t="s">
        <v>567</v>
      </c>
      <c r="G255" s="185"/>
      <c r="H255" s="222" t="s">
        <v>3</v>
      </c>
      <c r="J255" s="185"/>
      <c r="K255" s="185"/>
      <c r="L255" s="146"/>
      <c r="M255" s="148"/>
      <c r="T255" s="149"/>
      <c r="AT255" s="147" t="s">
        <v>149</v>
      </c>
      <c r="AU255" s="147" t="s">
        <v>84</v>
      </c>
      <c r="AV255" s="9" t="s">
        <v>82</v>
      </c>
      <c r="AW255" s="9" t="s">
        <v>35</v>
      </c>
      <c r="AX255" s="9" t="s">
        <v>75</v>
      </c>
      <c r="AY255" s="147" t="s">
        <v>139</v>
      </c>
    </row>
    <row r="256" spans="2:51" s="10" customFormat="1" ht="12">
      <c r="B256" s="224"/>
      <c r="C256" s="186"/>
      <c r="D256" s="221" t="s">
        <v>149</v>
      </c>
      <c r="E256" s="225" t="s">
        <v>3</v>
      </c>
      <c r="F256" s="226" t="s">
        <v>647</v>
      </c>
      <c r="G256" s="186"/>
      <c r="H256" s="227">
        <v>70.4</v>
      </c>
      <c r="J256" s="186"/>
      <c r="K256" s="186"/>
      <c r="L256" s="150"/>
      <c r="M256" s="152"/>
      <c r="T256" s="153"/>
      <c r="AT256" s="151" t="s">
        <v>149</v>
      </c>
      <c r="AU256" s="151" t="s">
        <v>84</v>
      </c>
      <c r="AV256" s="10" t="s">
        <v>84</v>
      </c>
      <c r="AW256" s="10" t="s">
        <v>35</v>
      </c>
      <c r="AX256" s="10" t="s">
        <v>75</v>
      </c>
      <c r="AY256" s="151" t="s">
        <v>139</v>
      </c>
    </row>
    <row r="257" spans="2:51" s="9" customFormat="1" ht="12">
      <c r="B257" s="220"/>
      <c r="C257" s="185"/>
      <c r="D257" s="221" t="s">
        <v>149</v>
      </c>
      <c r="E257" s="222" t="s">
        <v>3</v>
      </c>
      <c r="F257" s="223" t="s">
        <v>568</v>
      </c>
      <c r="G257" s="185"/>
      <c r="H257" s="222" t="s">
        <v>3</v>
      </c>
      <c r="J257" s="185"/>
      <c r="K257" s="185"/>
      <c r="L257" s="146"/>
      <c r="M257" s="148"/>
      <c r="T257" s="149"/>
      <c r="AT257" s="147" t="s">
        <v>149</v>
      </c>
      <c r="AU257" s="147" t="s">
        <v>84</v>
      </c>
      <c r="AV257" s="9" t="s">
        <v>82</v>
      </c>
      <c r="AW257" s="9" t="s">
        <v>35</v>
      </c>
      <c r="AX257" s="9" t="s">
        <v>75</v>
      </c>
      <c r="AY257" s="147" t="s">
        <v>139</v>
      </c>
    </row>
    <row r="258" spans="2:51" s="10" customFormat="1" ht="12">
      <c r="B258" s="224"/>
      <c r="C258" s="186"/>
      <c r="D258" s="221" t="s">
        <v>149</v>
      </c>
      <c r="E258" s="225" t="s">
        <v>3</v>
      </c>
      <c r="F258" s="226" t="s">
        <v>648</v>
      </c>
      <c r="G258" s="186"/>
      <c r="H258" s="227">
        <v>7.04</v>
      </c>
      <c r="J258" s="186"/>
      <c r="K258" s="186"/>
      <c r="L258" s="150"/>
      <c r="M258" s="152"/>
      <c r="T258" s="153"/>
      <c r="AT258" s="151" t="s">
        <v>149</v>
      </c>
      <c r="AU258" s="151" t="s">
        <v>84</v>
      </c>
      <c r="AV258" s="10" t="s">
        <v>84</v>
      </c>
      <c r="AW258" s="10" t="s">
        <v>35</v>
      </c>
      <c r="AX258" s="10" t="s">
        <v>75</v>
      </c>
      <c r="AY258" s="151" t="s">
        <v>139</v>
      </c>
    </row>
    <row r="259" spans="2:51" s="12" customFormat="1" ht="12">
      <c r="B259" s="262"/>
      <c r="C259" s="256"/>
      <c r="D259" s="221" t="s">
        <v>149</v>
      </c>
      <c r="E259" s="263" t="s">
        <v>3</v>
      </c>
      <c r="F259" s="264" t="s">
        <v>236</v>
      </c>
      <c r="G259" s="256"/>
      <c r="H259" s="265">
        <v>463.592</v>
      </c>
      <c r="J259" s="256"/>
      <c r="K259" s="256"/>
      <c r="L259" s="248"/>
      <c r="M259" s="250"/>
      <c r="T259" s="251"/>
      <c r="AT259" s="249" t="s">
        <v>149</v>
      </c>
      <c r="AU259" s="249" t="s">
        <v>84</v>
      </c>
      <c r="AV259" s="12" t="s">
        <v>91</v>
      </c>
      <c r="AW259" s="12" t="s">
        <v>35</v>
      </c>
      <c r="AX259" s="12" t="s">
        <v>75</v>
      </c>
      <c r="AY259" s="249" t="s">
        <v>139</v>
      </c>
    </row>
    <row r="260" spans="2:51" s="9" customFormat="1" ht="12">
      <c r="B260" s="220"/>
      <c r="C260" s="185"/>
      <c r="D260" s="221" t="s">
        <v>149</v>
      </c>
      <c r="E260" s="222" t="s">
        <v>3</v>
      </c>
      <c r="F260" s="223" t="s">
        <v>569</v>
      </c>
      <c r="G260" s="185"/>
      <c r="H260" s="222" t="s">
        <v>3</v>
      </c>
      <c r="J260" s="185"/>
      <c r="K260" s="185"/>
      <c r="L260" s="146"/>
      <c r="M260" s="148"/>
      <c r="T260" s="149"/>
      <c r="AT260" s="147" t="s">
        <v>149</v>
      </c>
      <c r="AU260" s="147" t="s">
        <v>84</v>
      </c>
      <c r="AV260" s="9" t="s">
        <v>82</v>
      </c>
      <c r="AW260" s="9" t="s">
        <v>35</v>
      </c>
      <c r="AX260" s="9" t="s">
        <v>75</v>
      </c>
      <c r="AY260" s="147" t="s">
        <v>139</v>
      </c>
    </row>
    <row r="261" spans="2:51" s="9" customFormat="1" ht="12">
      <c r="B261" s="220"/>
      <c r="C261" s="185"/>
      <c r="D261" s="221" t="s">
        <v>149</v>
      </c>
      <c r="E261" s="222" t="s">
        <v>3</v>
      </c>
      <c r="F261" s="223" t="s">
        <v>570</v>
      </c>
      <c r="G261" s="185"/>
      <c r="H261" s="222" t="s">
        <v>3</v>
      </c>
      <c r="J261" s="185"/>
      <c r="K261" s="185"/>
      <c r="L261" s="146"/>
      <c r="M261" s="148"/>
      <c r="T261" s="149"/>
      <c r="AT261" s="147" t="s">
        <v>149</v>
      </c>
      <c r="AU261" s="147" t="s">
        <v>84</v>
      </c>
      <c r="AV261" s="9" t="s">
        <v>82</v>
      </c>
      <c r="AW261" s="9" t="s">
        <v>35</v>
      </c>
      <c r="AX261" s="9" t="s">
        <v>75</v>
      </c>
      <c r="AY261" s="147" t="s">
        <v>139</v>
      </c>
    </row>
    <row r="262" spans="2:51" s="10" customFormat="1" ht="12">
      <c r="B262" s="224"/>
      <c r="C262" s="186"/>
      <c r="D262" s="221" t="s">
        <v>149</v>
      </c>
      <c r="E262" s="225" t="s">
        <v>3</v>
      </c>
      <c r="F262" s="226" t="s">
        <v>649</v>
      </c>
      <c r="G262" s="186"/>
      <c r="H262" s="227">
        <v>66.144</v>
      </c>
      <c r="J262" s="186"/>
      <c r="K262" s="186"/>
      <c r="L262" s="150"/>
      <c r="M262" s="152"/>
      <c r="T262" s="153"/>
      <c r="AT262" s="151" t="s">
        <v>149</v>
      </c>
      <c r="AU262" s="151" t="s">
        <v>84</v>
      </c>
      <c r="AV262" s="10" t="s">
        <v>84</v>
      </c>
      <c r="AW262" s="10" t="s">
        <v>35</v>
      </c>
      <c r="AX262" s="10" t="s">
        <v>75</v>
      </c>
      <c r="AY262" s="151" t="s">
        <v>139</v>
      </c>
    </row>
    <row r="263" spans="2:51" s="12" customFormat="1" ht="12">
      <c r="B263" s="262"/>
      <c r="C263" s="256"/>
      <c r="D263" s="221" t="s">
        <v>149</v>
      </c>
      <c r="E263" s="263" t="s">
        <v>3</v>
      </c>
      <c r="F263" s="264" t="s">
        <v>236</v>
      </c>
      <c r="G263" s="256"/>
      <c r="H263" s="265">
        <v>66.144</v>
      </c>
      <c r="J263" s="256"/>
      <c r="K263" s="256"/>
      <c r="L263" s="248"/>
      <c r="M263" s="250"/>
      <c r="T263" s="251"/>
      <c r="AT263" s="249" t="s">
        <v>149</v>
      </c>
      <c r="AU263" s="249" t="s">
        <v>84</v>
      </c>
      <c r="AV263" s="12" t="s">
        <v>91</v>
      </c>
      <c r="AW263" s="12" t="s">
        <v>35</v>
      </c>
      <c r="AX263" s="12" t="s">
        <v>75</v>
      </c>
      <c r="AY263" s="249" t="s">
        <v>139</v>
      </c>
    </row>
    <row r="264" spans="2:51" s="11" customFormat="1" ht="12">
      <c r="B264" s="258"/>
      <c r="C264" s="255"/>
      <c r="D264" s="221" t="s">
        <v>149</v>
      </c>
      <c r="E264" s="259" t="s">
        <v>3</v>
      </c>
      <c r="F264" s="260" t="s">
        <v>227</v>
      </c>
      <c r="G264" s="255"/>
      <c r="H264" s="261">
        <v>529.736</v>
      </c>
      <c r="J264" s="255"/>
      <c r="K264" s="255"/>
      <c r="L264" s="244"/>
      <c r="M264" s="246"/>
      <c r="T264" s="247"/>
      <c r="AT264" s="245" t="s">
        <v>149</v>
      </c>
      <c r="AU264" s="245" t="s">
        <v>84</v>
      </c>
      <c r="AV264" s="11" t="s">
        <v>94</v>
      </c>
      <c r="AW264" s="11" t="s">
        <v>35</v>
      </c>
      <c r="AX264" s="11" t="s">
        <v>82</v>
      </c>
      <c r="AY264" s="245" t="s">
        <v>139</v>
      </c>
    </row>
    <row r="265" spans="2:65" s="8" customFormat="1" ht="16.5" customHeight="1">
      <c r="B265" s="187"/>
      <c r="C265" s="240" t="s">
        <v>261</v>
      </c>
      <c r="D265" s="240" t="s">
        <v>650</v>
      </c>
      <c r="E265" s="241" t="s">
        <v>651</v>
      </c>
      <c r="F265" s="239" t="s">
        <v>652</v>
      </c>
      <c r="G265" s="242" t="s">
        <v>144</v>
      </c>
      <c r="H265" s="243">
        <v>466.768</v>
      </c>
      <c r="I265" s="13"/>
      <c r="J265" s="238">
        <f>ROUND(I265*H265,2)</f>
        <v>0</v>
      </c>
      <c r="K265" s="239" t="s">
        <v>145</v>
      </c>
      <c r="L265" s="232"/>
      <c r="M265" s="14" t="s">
        <v>3</v>
      </c>
      <c r="N265" s="233" t="s">
        <v>46</v>
      </c>
      <c r="P265" s="140">
        <f>O265*H265</f>
        <v>0</v>
      </c>
      <c r="Q265" s="140">
        <v>0.00064</v>
      </c>
      <c r="R265" s="140">
        <f>Q265*H265</f>
        <v>0.29873152000000003</v>
      </c>
      <c r="S265" s="140">
        <v>0</v>
      </c>
      <c r="T265" s="141">
        <f>S265*H265</f>
        <v>0</v>
      </c>
      <c r="AR265" s="142" t="s">
        <v>347</v>
      </c>
      <c r="AT265" s="142" t="s">
        <v>650</v>
      </c>
      <c r="AU265" s="142" t="s">
        <v>84</v>
      </c>
      <c r="AY265" s="97" t="s">
        <v>139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97" t="s">
        <v>82</v>
      </c>
      <c r="BK265" s="143">
        <f>ROUND(I265*H265,2)</f>
        <v>0</v>
      </c>
      <c r="BL265" s="97" t="s">
        <v>245</v>
      </c>
      <c r="BM265" s="142" t="s">
        <v>653</v>
      </c>
    </row>
    <row r="266" spans="2:51" s="10" customFormat="1" ht="12">
      <c r="B266" s="224"/>
      <c r="C266" s="186"/>
      <c r="D266" s="221" t="s">
        <v>149</v>
      </c>
      <c r="E266" s="186"/>
      <c r="F266" s="226" t="s">
        <v>654</v>
      </c>
      <c r="G266" s="186"/>
      <c r="H266" s="227">
        <v>466.768</v>
      </c>
      <c r="J266" s="186"/>
      <c r="K266" s="186"/>
      <c r="L266" s="150"/>
      <c r="M266" s="152"/>
      <c r="T266" s="153"/>
      <c r="AT266" s="151" t="s">
        <v>149</v>
      </c>
      <c r="AU266" s="151" t="s">
        <v>84</v>
      </c>
      <c r="AV266" s="10" t="s">
        <v>84</v>
      </c>
      <c r="AW266" s="10" t="s">
        <v>4</v>
      </c>
      <c r="AX266" s="10" t="s">
        <v>82</v>
      </c>
      <c r="AY266" s="151" t="s">
        <v>139</v>
      </c>
    </row>
    <row r="267" spans="2:65" s="8" customFormat="1" ht="24.2" customHeight="1">
      <c r="B267" s="187"/>
      <c r="C267" s="214" t="s">
        <v>267</v>
      </c>
      <c r="D267" s="214" t="s">
        <v>141</v>
      </c>
      <c r="E267" s="215" t="s">
        <v>655</v>
      </c>
      <c r="F267" s="184" t="s">
        <v>656</v>
      </c>
      <c r="G267" s="216" t="s">
        <v>442</v>
      </c>
      <c r="H267" s="217">
        <v>0.299</v>
      </c>
      <c r="I267" s="6"/>
      <c r="J267" s="183">
        <f>ROUND(I267*H267,2)</f>
        <v>0</v>
      </c>
      <c r="K267" s="184" t="s">
        <v>145</v>
      </c>
      <c r="L267" s="5"/>
      <c r="M267" s="7" t="s">
        <v>3</v>
      </c>
      <c r="N267" s="139" t="s">
        <v>46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245</v>
      </c>
      <c r="AT267" s="142" t="s">
        <v>141</v>
      </c>
      <c r="AU267" s="142" t="s">
        <v>84</v>
      </c>
      <c r="AY267" s="97" t="s">
        <v>139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97" t="s">
        <v>82</v>
      </c>
      <c r="BK267" s="143">
        <f>ROUND(I267*H267,2)</f>
        <v>0</v>
      </c>
      <c r="BL267" s="97" t="s">
        <v>245</v>
      </c>
      <c r="BM267" s="142" t="s">
        <v>657</v>
      </c>
    </row>
    <row r="268" spans="2:47" s="8" customFormat="1" ht="12">
      <c r="B268" s="187"/>
      <c r="C268" s="158"/>
      <c r="D268" s="218" t="s">
        <v>147</v>
      </c>
      <c r="E268" s="158"/>
      <c r="F268" s="219" t="s">
        <v>658</v>
      </c>
      <c r="G268" s="158"/>
      <c r="H268" s="158"/>
      <c r="J268" s="158"/>
      <c r="K268" s="158"/>
      <c r="L268" s="5"/>
      <c r="M268" s="144"/>
      <c r="T268" s="145"/>
      <c r="AT268" s="97" t="s">
        <v>147</v>
      </c>
      <c r="AU268" s="97" t="s">
        <v>84</v>
      </c>
    </row>
    <row r="269" spans="2:63" s="4" customFormat="1" ht="22.9" customHeight="1">
      <c r="B269" s="210"/>
      <c r="C269" s="181"/>
      <c r="D269" s="211" t="s">
        <v>74</v>
      </c>
      <c r="E269" s="213" t="s">
        <v>659</v>
      </c>
      <c r="F269" s="213" t="s">
        <v>660</v>
      </c>
      <c r="G269" s="181"/>
      <c r="H269" s="181"/>
      <c r="J269" s="182">
        <f>BK269</f>
        <v>0</v>
      </c>
      <c r="K269" s="181"/>
      <c r="L269" s="132"/>
      <c r="M269" s="134"/>
      <c r="P269" s="135">
        <f>SUM(P270:P336)</f>
        <v>0</v>
      </c>
      <c r="R269" s="135">
        <f>SUM(R270:R336)</f>
        <v>0</v>
      </c>
      <c r="T269" s="136">
        <f>SUM(T270:T336)</f>
        <v>0</v>
      </c>
      <c r="AR269" s="133" t="s">
        <v>84</v>
      </c>
      <c r="AT269" s="137" t="s">
        <v>74</v>
      </c>
      <c r="AU269" s="137" t="s">
        <v>82</v>
      </c>
      <c r="AY269" s="133" t="s">
        <v>139</v>
      </c>
      <c r="BK269" s="138">
        <f>SUM(BK270:BK336)</f>
        <v>0</v>
      </c>
    </row>
    <row r="270" spans="2:65" s="8" customFormat="1" ht="24.2" customHeight="1">
      <c r="B270" s="187"/>
      <c r="C270" s="214" t="s">
        <v>272</v>
      </c>
      <c r="D270" s="214" t="s">
        <v>141</v>
      </c>
      <c r="E270" s="215" t="s">
        <v>661</v>
      </c>
      <c r="F270" s="184" t="s">
        <v>662</v>
      </c>
      <c r="G270" s="216" t="s">
        <v>206</v>
      </c>
      <c r="H270" s="217">
        <v>204</v>
      </c>
      <c r="I270" s="6"/>
      <c r="J270" s="183">
        <f>ROUND(I270*H270,2)</f>
        <v>0</v>
      </c>
      <c r="K270" s="184" t="s">
        <v>145</v>
      </c>
      <c r="L270" s="5"/>
      <c r="M270" s="7" t="s">
        <v>3</v>
      </c>
      <c r="N270" s="139" t="s">
        <v>46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245</v>
      </c>
      <c r="AT270" s="142" t="s">
        <v>141</v>
      </c>
      <c r="AU270" s="142" t="s">
        <v>84</v>
      </c>
      <c r="AY270" s="97" t="s">
        <v>139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97" t="s">
        <v>82</v>
      </c>
      <c r="BK270" s="143">
        <f>ROUND(I270*H270,2)</f>
        <v>0</v>
      </c>
      <c r="BL270" s="97" t="s">
        <v>245</v>
      </c>
      <c r="BM270" s="142" t="s">
        <v>663</v>
      </c>
    </row>
    <row r="271" spans="2:47" s="8" customFormat="1" ht="12">
      <c r="B271" s="187"/>
      <c r="C271" s="158"/>
      <c r="D271" s="218" t="s">
        <v>147</v>
      </c>
      <c r="E271" s="158"/>
      <c r="F271" s="219" t="s">
        <v>664</v>
      </c>
      <c r="G271" s="158"/>
      <c r="H271" s="158"/>
      <c r="J271" s="158"/>
      <c r="K271" s="158"/>
      <c r="L271" s="5"/>
      <c r="M271" s="144"/>
      <c r="T271" s="145"/>
      <c r="AT271" s="97" t="s">
        <v>147</v>
      </c>
      <c r="AU271" s="97" t="s">
        <v>84</v>
      </c>
    </row>
    <row r="272" spans="2:51" s="9" customFormat="1" ht="12">
      <c r="B272" s="220"/>
      <c r="C272" s="185"/>
      <c r="D272" s="221" t="s">
        <v>149</v>
      </c>
      <c r="E272" s="222" t="s">
        <v>3</v>
      </c>
      <c r="F272" s="223" t="s">
        <v>665</v>
      </c>
      <c r="G272" s="185"/>
      <c r="H272" s="222" t="s">
        <v>3</v>
      </c>
      <c r="J272" s="185"/>
      <c r="K272" s="185"/>
      <c r="L272" s="146"/>
      <c r="M272" s="148"/>
      <c r="T272" s="149"/>
      <c r="AT272" s="147" t="s">
        <v>149</v>
      </c>
      <c r="AU272" s="147" t="s">
        <v>84</v>
      </c>
      <c r="AV272" s="9" t="s">
        <v>82</v>
      </c>
      <c r="AW272" s="9" t="s">
        <v>35</v>
      </c>
      <c r="AX272" s="9" t="s">
        <v>75</v>
      </c>
      <c r="AY272" s="147" t="s">
        <v>139</v>
      </c>
    </row>
    <row r="273" spans="2:51" s="9" customFormat="1" ht="12">
      <c r="B273" s="220"/>
      <c r="C273" s="185"/>
      <c r="D273" s="221" t="s">
        <v>149</v>
      </c>
      <c r="E273" s="222" t="s">
        <v>3</v>
      </c>
      <c r="F273" s="223" t="s">
        <v>666</v>
      </c>
      <c r="G273" s="185"/>
      <c r="H273" s="222" t="s">
        <v>3</v>
      </c>
      <c r="J273" s="185"/>
      <c r="K273" s="185"/>
      <c r="L273" s="146"/>
      <c r="M273" s="148"/>
      <c r="T273" s="149"/>
      <c r="AT273" s="147" t="s">
        <v>149</v>
      </c>
      <c r="AU273" s="147" t="s">
        <v>84</v>
      </c>
      <c r="AV273" s="9" t="s">
        <v>82</v>
      </c>
      <c r="AW273" s="9" t="s">
        <v>35</v>
      </c>
      <c r="AX273" s="9" t="s">
        <v>75</v>
      </c>
      <c r="AY273" s="147" t="s">
        <v>139</v>
      </c>
    </row>
    <row r="274" spans="2:51" s="10" customFormat="1" ht="12">
      <c r="B274" s="224"/>
      <c r="C274" s="186"/>
      <c r="D274" s="221" t="s">
        <v>149</v>
      </c>
      <c r="E274" s="225" t="s">
        <v>3</v>
      </c>
      <c r="F274" s="226" t="s">
        <v>562</v>
      </c>
      <c r="G274" s="186"/>
      <c r="H274" s="227">
        <v>24</v>
      </c>
      <c r="J274" s="186"/>
      <c r="K274" s="186"/>
      <c r="L274" s="150"/>
      <c r="M274" s="152"/>
      <c r="T274" s="153"/>
      <c r="AT274" s="151" t="s">
        <v>149</v>
      </c>
      <c r="AU274" s="151" t="s">
        <v>84</v>
      </c>
      <c r="AV274" s="10" t="s">
        <v>84</v>
      </c>
      <c r="AW274" s="10" t="s">
        <v>35</v>
      </c>
      <c r="AX274" s="10" t="s">
        <v>75</v>
      </c>
      <c r="AY274" s="151" t="s">
        <v>139</v>
      </c>
    </row>
    <row r="275" spans="2:51" s="9" customFormat="1" ht="12">
      <c r="B275" s="220"/>
      <c r="C275" s="185"/>
      <c r="D275" s="221" t="s">
        <v>149</v>
      </c>
      <c r="E275" s="222" t="s">
        <v>3</v>
      </c>
      <c r="F275" s="223" t="s">
        <v>667</v>
      </c>
      <c r="G275" s="185"/>
      <c r="H275" s="222" t="s">
        <v>3</v>
      </c>
      <c r="J275" s="185"/>
      <c r="K275" s="185"/>
      <c r="L275" s="146"/>
      <c r="M275" s="148"/>
      <c r="T275" s="149"/>
      <c r="AT275" s="147" t="s">
        <v>149</v>
      </c>
      <c r="AU275" s="147" t="s">
        <v>84</v>
      </c>
      <c r="AV275" s="9" t="s">
        <v>82</v>
      </c>
      <c r="AW275" s="9" t="s">
        <v>35</v>
      </c>
      <c r="AX275" s="9" t="s">
        <v>75</v>
      </c>
      <c r="AY275" s="147" t="s">
        <v>139</v>
      </c>
    </row>
    <row r="276" spans="2:51" s="10" customFormat="1" ht="12">
      <c r="B276" s="224"/>
      <c r="C276" s="186"/>
      <c r="D276" s="221" t="s">
        <v>149</v>
      </c>
      <c r="E276" s="225" t="s">
        <v>3</v>
      </c>
      <c r="F276" s="226" t="s">
        <v>668</v>
      </c>
      <c r="G276" s="186"/>
      <c r="H276" s="227">
        <v>76</v>
      </c>
      <c r="J276" s="186"/>
      <c r="K276" s="186"/>
      <c r="L276" s="150"/>
      <c r="M276" s="152"/>
      <c r="T276" s="153"/>
      <c r="AT276" s="151" t="s">
        <v>149</v>
      </c>
      <c r="AU276" s="151" t="s">
        <v>84</v>
      </c>
      <c r="AV276" s="10" t="s">
        <v>84</v>
      </c>
      <c r="AW276" s="10" t="s">
        <v>35</v>
      </c>
      <c r="AX276" s="10" t="s">
        <v>75</v>
      </c>
      <c r="AY276" s="151" t="s">
        <v>139</v>
      </c>
    </row>
    <row r="277" spans="2:51" s="9" customFormat="1" ht="12">
      <c r="B277" s="220"/>
      <c r="C277" s="185"/>
      <c r="D277" s="221" t="s">
        <v>149</v>
      </c>
      <c r="E277" s="222" t="s">
        <v>3</v>
      </c>
      <c r="F277" s="223" t="s">
        <v>669</v>
      </c>
      <c r="G277" s="185"/>
      <c r="H277" s="222" t="s">
        <v>3</v>
      </c>
      <c r="J277" s="185"/>
      <c r="K277" s="185"/>
      <c r="L277" s="146"/>
      <c r="M277" s="148"/>
      <c r="T277" s="149"/>
      <c r="AT277" s="147" t="s">
        <v>149</v>
      </c>
      <c r="AU277" s="147" t="s">
        <v>84</v>
      </c>
      <c r="AV277" s="9" t="s">
        <v>82</v>
      </c>
      <c r="AW277" s="9" t="s">
        <v>35</v>
      </c>
      <c r="AX277" s="9" t="s">
        <v>75</v>
      </c>
      <c r="AY277" s="147" t="s">
        <v>139</v>
      </c>
    </row>
    <row r="278" spans="2:51" s="10" customFormat="1" ht="12">
      <c r="B278" s="224"/>
      <c r="C278" s="186"/>
      <c r="D278" s="221" t="s">
        <v>149</v>
      </c>
      <c r="E278" s="225" t="s">
        <v>3</v>
      </c>
      <c r="F278" s="226" t="s">
        <v>670</v>
      </c>
      <c r="G278" s="186"/>
      <c r="H278" s="227">
        <v>96</v>
      </c>
      <c r="J278" s="186"/>
      <c r="K278" s="186"/>
      <c r="L278" s="150"/>
      <c r="M278" s="152"/>
      <c r="T278" s="153"/>
      <c r="AT278" s="151" t="s">
        <v>149</v>
      </c>
      <c r="AU278" s="151" t="s">
        <v>84</v>
      </c>
      <c r="AV278" s="10" t="s">
        <v>84</v>
      </c>
      <c r="AW278" s="10" t="s">
        <v>35</v>
      </c>
      <c r="AX278" s="10" t="s">
        <v>75</v>
      </c>
      <c r="AY278" s="151" t="s">
        <v>139</v>
      </c>
    </row>
    <row r="279" spans="2:51" s="9" customFormat="1" ht="12">
      <c r="B279" s="220"/>
      <c r="C279" s="185"/>
      <c r="D279" s="221" t="s">
        <v>149</v>
      </c>
      <c r="E279" s="222" t="s">
        <v>3</v>
      </c>
      <c r="F279" s="223" t="s">
        <v>671</v>
      </c>
      <c r="G279" s="185"/>
      <c r="H279" s="222" t="s">
        <v>3</v>
      </c>
      <c r="J279" s="185"/>
      <c r="K279" s="185"/>
      <c r="L279" s="146"/>
      <c r="M279" s="148"/>
      <c r="T279" s="149"/>
      <c r="AT279" s="147" t="s">
        <v>149</v>
      </c>
      <c r="AU279" s="147" t="s">
        <v>84</v>
      </c>
      <c r="AV279" s="9" t="s">
        <v>82</v>
      </c>
      <c r="AW279" s="9" t="s">
        <v>35</v>
      </c>
      <c r="AX279" s="9" t="s">
        <v>75</v>
      </c>
      <c r="AY279" s="147" t="s">
        <v>139</v>
      </c>
    </row>
    <row r="280" spans="2:51" s="10" customFormat="1" ht="12">
      <c r="B280" s="224"/>
      <c r="C280" s="186"/>
      <c r="D280" s="221" t="s">
        <v>149</v>
      </c>
      <c r="E280" s="225" t="s">
        <v>3</v>
      </c>
      <c r="F280" s="226" t="s">
        <v>672</v>
      </c>
      <c r="G280" s="186"/>
      <c r="H280" s="227">
        <v>8</v>
      </c>
      <c r="J280" s="186"/>
      <c r="K280" s="186"/>
      <c r="L280" s="150"/>
      <c r="M280" s="152"/>
      <c r="T280" s="153"/>
      <c r="AT280" s="151" t="s">
        <v>149</v>
      </c>
      <c r="AU280" s="151" t="s">
        <v>84</v>
      </c>
      <c r="AV280" s="10" t="s">
        <v>84</v>
      </c>
      <c r="AW280" s="10" t="s">
        <v>35</v>
      </c>
      <c r="AX280" s="10" t="s">
        <v>75</v>
      </c>
      <c r="AY280" s="151" t="s">
        <v>139</v>
      </c>
    </row>
    <row r="281" spans="2:51" s="11" customFormat="1" ht="12">
      <c r="B281" s="258"/>
      <c r="C281" s="255"/>
      <c r="D281" s="221" t="s">
        <v>149</v>
      </c>
      <c r="E281" s="259" t="s">
        <v>3</v>
      </c>
      <c r="F281" s="260" t="s">
        <v>227</v>
      </c>
      <c r="G281" s="255"/>
      <c r="H281" s="261">
        <v>204</v>
      </c>
      <c r="J281" s="255"/>
      <c r="K281" s="255"/>
      <c r="L281" s="244"/>
      <c r="M281" s="246"/>
      <c r="T281" s="247"/>
      <c r="AT281" s="245" t="s">
        <v>149</v>
      </c>
      <c r="AU281" s="245" t="s">
        <v>84</v>
      </c>
      <c r="AV281" s="11" t="s">
        <v>94</v>
      </c>
      <c r="AW281" s="11" t="s">
        <v>35</v>
      </c>
      <c r="AX281" s="11" t="s">
        <v>82</v>
      </c>
      <c r="AY281" s="245" t="s">
        <v>139</v>
      </c>
    </row>
    <row r="282" spans="2:65" s="8" customFormat="1" ht="24.2" customHeight="1">
      <c r="B282" s="187"/>
      <c r="C282" s="214" t="s">
        <v>8</v>
      </c>
      <c r="D282" s="214" t="s">
        <v>141</v>
      </c>
      <c r="E282" s="215" t="s">
        <v>673</v>
      </c>
      <c r="F282" s="184" t="s">
        <v>674</v>
      </c>
      <c r="G282" s="216" t="s">
        <v>206</v>
      </c>
      <c r="H282" s="217">
        <v>25</v>
      </c>
      <c r="I282" s="6"/>
      <c r="J282" s="183">
        <f>ROUND(I282*H282,2)</f>
        <v>0</v>
      </c>
      <c r="K282" s="184" t="s">
        <v>3</v>
      </c>
      <c r="L282" s="5"/>
      <c r="M282" s="7" t="s">
        <v>3</v>
      </c>
      <c r="N282" s="139" t="s">
        <v>46</v>
      </c>
      <c r="P282" s="140">
        <f>O282*H282</f>
        <v>0</v>
      </c>
      <c r="Q282" s="140">
        <v>0</v>
      </c>
      <c r="R282" s="140">
        <f>Q282*H282</f>
        <v>0</v>
      </c>
      <c r="S282" s="140">
        <v>0</v>
      </c>
      <c r="T282" s="141">
        <f>S282*H282</f>
        <v>0</v>
      </c>
      <c r="AR282" s="142" t="s">
        <v>245</v>
      </c>
      <c r="AT282" s="142" t="s">
        <v>141</v>
      </c>
      <c r="AU282" s="142" t="s">
        <v>84</v>
      </c>
      <c r="AY282" s="97" t="s">
        <v>139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97" t="s">
        <v>82</v>
      </c>
      <c r="BK282" s="143">
        <f>ROUND(I282*H282,2)</f>
        <v>0</v>
      </c>
      <c r="BL282" s="97" t="s">
        <v>245</v>
      </c>
      <c r="BM282" s="142" t="s">
        <v>675</v>
      </c>
    </row>
    <row r="283" spans="2:65" s="8" customFormat="1" ht="24.2" customHeight="1">
      <c r="B283" s="187"/>
      <c r="C283" s="214" t="s">
        <v>284</v>
      </c>
      <c r="D283" s="214" t="s">
        <v>141</v>
      </c>
      <c r="E283" s="215" t="s">
        <v>676</v>
      </c>
      <c r="F283" s="184" t="s">
        <v>677</v>
      </c>
      <c r="G283" s="216" t="s">
        <v>206</v>
      </c>
      <c r="H283" s="217">
        <v>16</v>
      </c>
      <c r="I283" s="6"/>
      <c r="J283" s="183">
        <f>ROUND(I283*H283,2)</f>
        <v>0</v>
      </c>
      <c r="K283" s="184" t="s">
        <v>3</v>
      </c>
      <c r="L283" s="5"/>
      <c r="M283" s="7" t="s">
        <v>3</v>
      </c>
      <c r="N283" s="139" t="s">
        <v>46</v>
      </c>
      <c r="P283" s="140">
        <f>O283*H283</f>
        <v>0</v>
      </c>
      <c r="Q283" s="140">
        <v>0</v>
      </c>
      <c r="R283" s="140">
        <f>Q283*H283</f>
        <v>0</v>
      </c>
      <c r="S283" s="140">
        <v>0</v>
      </c>
      <c r="T283" s="141">
        <f>S283*H283</f>
        <v>0</v>
      </c>
      <c r="AR283" s="142" t="s">
        <v>245</v>
      </c>
      <c r="AT283" s="142" t="s">
        <v>141</v>
      </c>
      <c r="AU283" s="142" t="s">
        <v>84</v>
      </c>
      <c r="AY283" s="97" t="s">
        <v>139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97" t="s">
        <v>82</v>
      </c>
      <c r="BK283" s="143">
        <f>ROUND(I283*H283,2)</f>
        <v>0</v>
      </c>
      <c r="BL283" s="97" t="s">
        <v>245</v>
      </c>
      <c r="BM283" s="142" t="s">
        <v>678</v>
      </c>
    </row>
    <row r="284" spans="2:65" s="8" customFormat="1" ht="24.2" customHeight="1">
      <c r="B284" s="187"/>
      <c r="C284" s="214" t="s">
        <v>289</v>
      </c>
      <c r="D284" s="214" t="s">
        <v>141</v>
      </c>
      <c r="E284" s="215" t="s">
        <v>679</v>
      </c>
      <c r="F284" s="184" t="s">
        <v>680</v>
      </c>
      <c r="G284" s="216" t="s">
        <v>206</v>
      </c>
      <c r="H284" s="217">
        <v>2</v>
      </c>
      <c r="I284" s="6"/>
      <c r="J284" s="183">
        <f>ROUND(I284*H284,2)</f>
        <v>0</v>
      </c>
      <c r="K284" s="184" t="s">
        <v>3</v>
      </c>
      <c r="L284" s="5"/>
      <c r="M284" s="7" t="s">
        <v>3</v>
      </c>
      <c r="N284" s="139" t="s">
        <v>46</v>
      </c>
      <c r="P284" s="140">
        <f>O284*H284</f>
        <v>0</v>
      </c>
      <c r="Q284" s="140">
        <v>0</v>
      </c>
      <c r="R284" s="140">
        <f>Q284*H284</f>
        <v>0</v>
      </c>
      <c r="S284" s="140">
        <v>0</v>
      </c>
      <c r="T284" s="141">
        <f>S284*H284</f>
        <v>0</v>
      </c>
      <c r="AR284" s="142" t="s">
        <v>245</v>
      </c>
      <c r="AT284" s="142" t="s">
        <v>141</v>
      </c>
      <c r="AU284" s="142" t="s">
        <v>84</v>
      </c>
      <c r="AY284" s="97" t="s">
        <v>139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97" t="s">
        <v>82</v>
      </c>
      <c r="BK284" s="143">
        <f>ROUND(I284*H284,2)</f>
        <v>0</v>
      </c>
      <c r="BL284" s="97" t="s">
        <v>245</v>
      </c>
      <c r="BM284" s="142" t="s">
        <v>681</v>
      </c>
    </row>
    <row r="285" spans="2:65" s="8" customFormat="1" ht="21.75" customHeight="1">
      <c r="B285" s="187"/>
      <c r="C285" s="214" t="s">
        <v>296</v>
      </c>
      <c r="D285" s="214" t="s">
        <v>141</v>
      </c>
      <c r="E285" s="215" t="s">
        <v>682</v>
      </c>
      <c r="F285" s="184" t="s">
        <v>683</v>
      </c>
      <c r="G285" s="216" t="s">
        <v>206</v>
      </c>
      <c r="H285" s="217">
        <v>74</v>
      </c>
      <c r="I285" s="6"/>
      <c r="J285" s="183">
        <f>ROUND(I285*H285,2)</f>
        <v>0</v>
      </c>
      <c r="K285" s="184" t="s">
        <v>3</v>
      </c>
      <c r="L285" s="5"/>
      <c r="M285" s="7" t="s">
        <v>3</v>
      </c>
      <c r="N285" s="139" t="s">
        <v>46</v>
      </c>
      <c r="P285" s="140">
        <f>O285*H285</f>
        <v>0</v>
      </c>
      <c r="Q285" s="140">
        <v>0</v>
      </c>
      <c r="R285" s="140">
        <f>Q285*H285</f>
        <v>0</v>
      </c>
      <c r="S285" s="140">
        <v>0</v>
      </c>
      <c r="T285" s="141">
        <f>S285*H285</f>
        <v>0</v>
      </c>
      <c r="AR285" s="142" t="s">
        <v>245</v>
      </c>
      <c r="AT285" s="142" t="s">
        <v>141</v>
      </c>
      <c r="AU285" s="142" t="s">
        <v>84</v>
      </c>
      <c r="AY285" s="97" t="s">
        <v>139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97" t="s">
        <v>82</v>
      </c>
      <c r="BK285" s="143">
        <f>ROUND(I285*H285,2)</f>
        <v>0</v>
      </c>
      <c r="BL285" s="97" t="s">
        <v>245</v>
      </c>
      <c r="BM285" s="142" t="s">
        <v>684</v>
      </c>
    </row>
    <row r="286" spans="2:51" s="9" customFormat="1" ht="12">
      <c r="B286" s="220"/>
      <c r="C286" s="185"/>
      <c r="D286" s="221" t="s">
        <v>149</v>
      </c>
      <c r="E286" s="222" t="s">
        <v>3</v>
      </c>
      <c r="F286" s="223" t="s">
        <v>665</v>
      </c>
      <c r="G286" s="185"/>
      <c r="H286" s="222" t="s">
        <v>3</v>
      </c>
      <c r="J286" s="185"/>
      <c r="K286" s="185"/>
      <c r="L286" s="146"/>
      <c r="M286" s="148"/>
      <c r="T286" s="149"/>
      <c r="AT286" s="147" t="s">
        <v>149</v>
      </c>
      <c r="AU286" s="147" t="s">
        <v>84</v>
      </c>
      <c r="AV286" s="9" t="s">
        <v>82</v>
      </c>
      <c r="AW286" s="9" t="s">
        <v>35</v>
      </c>
      <c r="AX286" s="9" t="s">
        <v>75</v>
      </c>
      <c r="AY286" s="147" t="s">
        <v>139</v>
      </c>
    </row>
    <row r="287" spans="2:51" s="9" customFormat="1" ht="12">
      <c r="B287" s="220"/>
      <c r="C287" s="185"/>
      <c r="D287" s="221" t="s">
        <v>149</v>
      </c>
      <c r="E287" s="222" t="s">
        <v>3</v>
      </c>
      <c r="F287" s="223" t="s">
        <v>560</v>
      </c>
      <c r="G287" s="185"/>
      <c r="H287" s="222" t="s">
        <v>3</v>
      </c>
      <c r="J287" s="185"/>
      <c r="K287" s="185"/>
      <c r="L287" s="146"/>
      <c r="M287" s="148"/>
      <c r="T287" s="149"/>
      <c r="AT287" s="147" t="s">
        <v>149</v>
      </c>
      <c r="AU287" s="147" t="s">
        <v>84</v>
      </c>
      <c r="AV287" s="9" t="s">
        <v>82</v>
      </c>
      <c r="AW287" s="9" t="s">
        <v>35</v>
      </c>
      <c r="AX287" s="9" t="s">
        <v>75</v>
      </c>
      <c r="AY287" s="147" t="s">
        <v>139</v>
      </c>
    </row>
    <row r="288" spans="2:51" s="9" customFormat="1" ht="12">
      <c r="B288" s="220"/>
      <c r="C288" s="185"/>
      <c r="D288" s="221" t="s">
        <v>149</v>
      </c>
      <c r="E288" s="222" t="s">
        <v>3</v>
      </c>
      <c r="F288" s="223" t="s">
        <v>561</v>
      </c>
      <c r="G288" s="185"/>
      <c r="H288" s="222" t="s">
        <v>3</v>
      </c>
      <c r="J288" s="185"/>
      <c r="K288" s="185"/>
      <c r="L288" s="146"/>
      <c r="M288" s="148"/>
      <c r="T288" s="149"/>
      <c r="AT288" s="147" t="s">
        <v>149</v>
      </c>
      <c r="AU288" s="147" t="s">
        <v>84</v>
      </c>
      <c r="AV288" s="9" t="s">
        <v>82</v>
      </c>
      <c r="AW288" s="9" t="s">
        <v>35</v>
      </c>
      <c r="AX288" s="9" t="s">
        <v>75</v>
      </c>
      <c r="AY288" s="147" t="s">
        <v>139</v>
      </c>
    </row>
    <row r="289" spans="2:51" s="10" customFormat="1" ht="12">
      <c r="B289" s="224"/>
      <c r="C289" s="186"/>
      <c r="D289" s="221" t="s">
        <v>149</v>
      </c>
      <c r="E289" s="225" t="s">
        <v>3</v>
      </c>
      <c r="F289" s="226" t="s">
        <v>562</v>
      </c>
      <c r="G289" s="186"/>
      <c r="H289" s="227">
        <v>24</v>
      </c>
      <c r="J289" s="186"/>
      <c r="K289" s="186"/>
      <c r="L289" s="150"/>
      <c r="M289" s="152"/>
      <c r="T289" s="153"/>
      <c r="AT289" s="151" t="s">
        <v>149</v>
      </c>
      <c r="AU289" s="151" t="s">
        <v>84</v>
      </c>
      <c r="AV289" s="10" t="s">
        <v>84</v>
      </c>
      <c r="AW289" s="10" t="s">
        <v>35</v>
      </c>
      <c r="AX289" s="10" t="s">
        <v>75</v>
      </c>
      <c r="AY289" s="151" t="s">
        <v>139</v>
      </c>
    </row>
    <row r="290" spans="2:51" s="9" customFormat="1" ht="12">
      <c r="B290" s="220"/>
      <c r="C290" s="185"/>
      <c r="D290" s="221" t="s">
        <v>149</v>
      </c>
      <c r="E290" s="222" t="s">
        <v>3</v>
      </c>
      <c r="F290" s="223" t="s">
        <v>563</v>
      </c>
      <c r="G290" s="185"/>
      <c r="H290" s="222" t="s">
        <v>3</v>
      </c>
      <c r="J290" s="185"/>
      <c r="K290" s="185"/>
      <c r="L290" s="146"/>
      <c r="M290" s="148"/>
      <c r="T290" s="149"/>
      <c r="AT290" s="147" t="s">
        <v>149</v>
      </c>
      <c r="AU290" s="147" t="s">
        <v>84</v>
      </c>
      <c r="AV290" s="9" t="s">
        <v>82</v>
      </c>
      <c r="AW290" s="9" t="s">
        <v>35</v>
      </c>
      <c r="AX290" s="9" t="s">
        <v>75</v>
      </c>
      <c r="AY290" s="147" t="s">
        <v>139</v>
      </c>
    </row>
    <row r="291" spans="2:51" s="10" customFormat="1" ht="12">
      <c r="B291" s="224"/>
      <c r="C291" s="186"/>
      <c r="D291" s="221" t="s">
        <v>149</v>
      </c>
      <c r="E291" s="225" t="s">
        <v>3</v>
      </c>
      <c r="F291" s="226" t="s">
        <v>564</v>
      </c>
      <c r="G291" s="186"/>
      <c r="H291" s="227">
        <v>50</v>
      </c>
      <c r="J291" s="186"/>
      <c r="K291" s="186"/>
      <c r="L291" s="150"/>
      <c r="M291" s="152"/>
      <c r="T291" s="153"/>
      <c r="AT291" s="151" t="s">
        <v>149</v>
      </c>
      <c r="AU291" s="151" t="s">
        <v>84</v>
      </c>
      <c r="AV291" s="10" t="s">
        <v>84</v>
      </c>
      <c r="AW291" s="10" t="s">
        <v>35</v>
      </c>
      <c r="AX291" s="10" t="s">
        <v>75</v>
      </c>
      <c r="AY291" s="151" t="s">
        <v>139</v>
      </c>
    </row>
    <row r="292" spans="2:51" s="11" customFormat="1" ht="12">
      <c r="B292" s="258"/>
      <c r="C292" s="255"/>
      <c r="D292" s="221" t="s">
        <v>149</v>
      </c>
      <c r="E292" s="259" t="s">
        <v>3</v>
      </c>
      <c r="F292" s="260" t="s">
        <v>227</v>
      </c>
      <c r="G292" s="255"/>
      <c r="H292" s="261">
        <v>74</v>
      </c>
      <c r="J292" s="255"/>
      <c r="K292" s="255"/>
      <c r="L292" s="244"/>
      <c r="M292" s="246"/>
      <c r="T292" s="247"/>
      <c r="AT292" s="245" t="s">
        <v>149</v>
      </c>
      <c r="AU292" s="245" t="s">
        <v>84</v>
      </c>
      <c r="AV292" s="11" t="s">
        <v>94</v>
      </c>
      <c r="AW292" s="11" t="s">
        <v>35</v>
      </c>
      <c r="AX292" s="11" t="s">
        <v>82</v>
      </c>
      <c r="AY292" s="245" t="s">
        <v>139</v>
      </c>
    </row>
    <row r="293" spans="2:65" s="8" customFormat="1" ht="21.75" customHeight="1">
      <c r="B293" s="187"/>
      <c r="C293" s="214" t="s">
        <v>302</v>
      </c>
      <c r="D293" s="214" t="s">
        <v>141</v>
      </c>
      <c r="E293" s="215" t="s">
        <v>685</v>
      </c>
      <c r="F293" s="184" t="s">
        <v>686</v>
      </c>
      <c r="G293" s="216" t="s">
        <v>206</v>
      </c>
      <c r="H293" s="217">
        <v>16</v>
      </c>
      <c r="I293" s="6"/>
      <c r="J293" s="183">
        <f>ROUND(I293*H293,2)</f>
        <v>0</v>
      </c>
      <c r="K293" s="184" t="s">
        <v>3</v>
      </c>
      <c r="L293" s="5"/>
      <c r="M293" s="7" t="s">
        <v>3</v>
      </c>
      <c r="N293" s="139" t="s">
        <v>46</v>
      </c>
      <c r="P293" s="140">
        <f>O293*H293</f>
        <v>0</v>
      </c>
      <c r="Q293" s="140">
        <v>0</v>
      </c>
      <c r="R293" s="140">
        <f>Q293*H293</f>
        <v>0</v>
      </c>
      <c r="S293" s="140">
        <v>0</v>
      </c>
      <c r="T293" s="141">
        <f>S293*H293</f>
        <v>0</v>
      </c>
      <c r="AR293" s="142" t="s">
        <v>245</v>
      </c>
      <c r="AT293" s="142" t="s">
        <v>141</v>
      </c>
      <c r="AU293" s="142" t="s">
        <v>84</v>
      </c>
      <c r="AY293" s="97" t="s">
        <v>139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97" t="s">
        <v>82</v>
      </c>
      <c r="BK293" s="143">
        <f>ROUND(I293*H293,2)</f>
        <v>0</v>
      </c>
      <c r="BL293" s="97" t="s">
        <v>245</v>
      </c>
      <c r="BM293" s="142" t="s">
        <v>687</v>
      </c>
    </row>
    <row r="294" spans="2:51" s="9" customFormat="1" ht="12">
      <c r="B294" s="220"/>
      <c r="C294" s="185"/>
      <c r="D294" s="221" t="s">
        <v>149</v>
      </c>
      <c r="E294" s="222" t="s">
        <v>3</v>
      </c>
      <c r="F294" s="223" t="s">
        <v>665</v>
      </c>
      <c r="G294" s="185"/>
      <c r="H294" s="222" t="s">
        <v>3</v>
      </c>
      <c r="J294" s="185"/>
      <c r="K294" s="185"/>
      <c r="L294" s="146"/>
      <c r="M294" s="148"/>
      <c r="T294" s="149"/>
      <c r="AT294" s="147" t="s">
        <v>149</v>
      </c>
      <c r="AU294" s="147" t="s">
        <v>84</v>
      </c>
      <c r="AV294" s="9" t="s">
        <v>82</v>
      </c>
      <c r="AW294" s="9" t="s">
        <v>35</v>
      </c>
      <c r="AX294" s="9" t="s">
        <v>75</v>
      </c>
      <c r="AY294" s="147" t="s">
        <v>139</v>
      </c>
    </row>
    <row r="295" spans="2:51" s="9" customFormat="1" ht="12">
      <c r="B295" s="220"/>
      <c r="C295" s="185"/>
      <c r="D295" s="221" t="s">
        <v>149</v>
      </c>
      <c r="E295" s="222" t="s">
        <v>3</v>
      </c>
      <c r="F295" s="223" t="s">
        <v>560</v>
      </c>
      <c r="G295" s="185"/>
      <c r="H295" s="222" t="s">
        <v>3</v>
      </c>
      <c r="J295" s="185"/>
      <c r="K295" s="185"/>
      <c r="L295" s="146"/>
      <c r="M295" s="148"/>
      <c r="T295" s="149"/>
      <c r="AT295" s="147" t="s">
        <v>149</v>
      </c>
      <c r="AU295" s="147" t="s">
        <v>84</v>
      </c>
      <c r="AV295" s="9" t="s">
        <v>82</v>
      </c>
      <c r="AW295" s="9" t="s">
        <v>35</v>
      </c>
      <c r="AX295" s="9" t="s">
        <v>75</v>
      </c>
      <c r="AY295" s="147" t="s">
        <v>139</v>
      </c>
    </row>
    <row r="296" spans="2:51" s="9" customFormat="1" ht="12">
      <c r="B296" s="220"/>
      <c r="C296" s="185"/>
      <c r="D296" s="221" t="s">
        <v>149</v>
      </c>
      <c r="E296" s="222" t="s">
        <v>3</v>
      </c>
      <c r="F296" s="223" t="s">
        <v>609</v>
      </c>
      <c r="G296" s="185"/>
      <c r="H296" s="222" t="s">
        <v>3</v>
      </c>
      <c r="J296" s="185"/>
      <c r="K296" s="185"/>
      <c r="L296" s="146"/>
      <c r="M296" s="148"/>
      <c r="T296" s="149"/>
      <c r="AT296" s="147" t="s">
        <v>149</v>
      </c>
      <c r="AU296" s="147" t="s">
        <v>84</v>
      </c>
      <c r="AV296" s="9" t="s">
        <v>82</v>
      </c>
      <c r="AW296" s="9" t="s">
        <v>35</v>
      </c>
      <c r="AX296" s="9" t="s">
        <v>75</v>
      </c>
      <c r="AY296" s="147" t="s">
        <v>139</v>
      </c>
    </row>
    <row r="297" spans="2:51" s="10" customFormat="1" ht="12">
      <c r="B297" s="224"/>
      <c r="C297" s="186"/>
      <c r="D297" s="221" t="s">
        <v>149</v>
      </c>
      <c r="E297" s="225" t="s">
        <v>3</v>
      </c>
      <c r="F297" s="226" t="s">
        <v>245</v>
      </c>
      <c r="G297" s="186"/>
      <c r="H297" s="227">
        <v>16</v>
      </c>
      <c r="J297" s="186"/>
      <c r="K297" s="186"/>
      <c r="L297" s="150"/>
      <c r="M297" s="152"/>
      <c r="T297" s="153"/>
      <c r="AT297" s="151" t="s">
        <v>149</v>
      </c>
      <c r="AU297" s="151" t="s">
        <v>84</v>
      </c>
      <c r="AV297" s="10" t="s">
        <v>84</v>
      </c>
      <c r="AW297" s="10" t="s">
        <v>35</v>
      </c>
      <c r="AX297" s="10" t="s">
        <v>82</v>
      </c>
      <c r="AY297" s="151" t="s">
        <v>139</v>
      </c>
    </row>
    <row r="298" spans="2:65" s="8" customFormat="1" ht="21.75" customHeight="1">
      <c r="B298" s="187"/>
      <c r="C298" s="214" t="s">
        <v>307</v>
      </c>
      <c r="D298" s="214" t="s">
        <v>141</v>
      </c>
      <c r="E298" s="215" t="s">
        <v>688</v>
      </c>
      <c r="F298" s="184" t="s">
        <v>689</v>
      </c>
      <c r="G298" s="216" t="s">
        <v>206</v>
      </c>
      <c r="H298" s="217">
        <v>2</v>
      </c>
      <c r="I298" s="6"/>
      <c r="J298" s="183">
        <f>ROUND(I298*H298,2)</f>
        <v>0</v>
      </c>
      <c r="K298" s="184" t="s">
        <v>3</v>
      </c>
      <c r="L298" s="5"/>
      <c r="M298" s="7" t="s">
        <v>3</v>
      </c>
      <c r="N298" s="139" t="s">
        <v>46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245</v>
      </c>
      <c r="AT298" s="142" t="s">
        <v>141</v>
      </c>
      <c r="AU298" s="142" t="s">
        <v>84</v>
      </c>
      <c r="AY298" s="97" t="s">
        <v>139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97" t="s">
        <v>82</v>
      </c>
      <c r="BK298" s="143">
        <f>ROUND(I298*H298,2)</f>
        <v>0</v>
      </c>
      <c r="BL298" s="97" t="s">
        <v>245</v>
      </c>
      <c r="BM298" s="142" t="s">
        <v>690</v>
      </c>
    </row>
    <row r="299" spans="2:51" s="9" customFormat="1" ht="12">
      <c r="B299" s="220"/>
      <c r="C299" s="185"/>
      <c r="D299" s="221" t="s">
        <v>149</v>
      </c>
      <c r="E299" s="222" t="s">
        <v>3</v>
      </c>
      <c r="F299" s="223" t="s">
        <v>665</v>
      </c>
      <c r="G299" s="185"/>
      <c r="H299" s="222" t="s">
        <v>3</v>
      </c>
      <c r="J299" s="185"/>
      <c r="K299" s="185"/>
      <c r="L299" s="146"/>
      <c r="M299" s="148"/>
      <c r="T299" s="149"/>
      <c r="AT299" s="147" t="s">
        <v>149</v>
      </c>
      <c r="AU299" s="147" t="s">
        <v>84</v>
      </c>
      <c r="AV299" s="9" t="s">
        <v>82</v>
      </c>
      <c r="AW299" s="9" t="s">
        <v>35</v>
      </c>
      <c r="AX299" s="9" t="s">
        <v>75</v>
      </c>
      <c r="AY299" s="147" t="s">
        <v>139</v>
      </c>
    </row>
    <row r="300" spans="2:51" s="9" customFormat="1" ht="12">
      <c r="B300" s="220"/>
      <c r="C300" s="185"/>
      <c r="D300" s="221" t="s">
        <v>149</v>
      </c>
      <c r="E300" s="222" t="s">
        <v>3</v>
      </c>
      <c r="F300" s="223" t="s">
        <v>560</v>
      </c>
      <c r="G300" s="185"/>
      <c r="H300" s="222" t="s">
        <v>3</v>
      </c>
      <c r="J300" s="185"/>
      <c r="K300" s="185"/>
      <c r="L300" s="146"/>
      <c r="M300" s="148"/>
      <c r="T300" s="149"/>
      <c r="AT300" s="147" t="s">
        <v>149</v>
      </c>
      <c r="AU300" s="147" t="s">
        <v>84</v>
      </c>
      <c r="AV300" s="9" t="s">
        <v>82</v>
      </c>
      <c r="AW300" s="9" t="s">
        <v>35</v>
      </c>
      <c r="AX300" s="9" t="s">
        <v>75</v>
      </c>
      <c r="AY300" s="147" t="s">
        <v>139</v>
      </c>
    </row>
    <row r="301" spans="2:51" s="9" customFormat="1" ht="12">
      <c r="B301" s="220"/>
      <c r="C301" s="185"/>
      <c r="D301" s="221" t="s">
        <v>149</v>
      </c>
      <c r="E301" s="222" t="s">
        <v>3</v>
      </c>
      <c r="F301" s="223" t="s">
        <v>611</v>
      </c>
      <c r="G301" s="185"/>
      <c r="H301" s="222" t="s">
        <v>3</v>
      </c>
      <c r="J301" s="185"/>
      <c r="K301" s="185"/>
      <c r="L301" s="146"/>
      <c r="M301" s="148"/>
      <c r="T301" s="149"/>
      <c r="AT301" s="147" t="s">
        <v>149</v>
      </c>
      <c r="AU301" s="147" t="s">
        <v>84</v>
      </c>
      <c r="AV301" s="9" t="s">
        <v>82</v>
      </c>
      <c r="AW301" s="9" t="s">
        <v>35</v>
      </c>
      <c r="AX301" s="9" t="s">
        <v>75</v>
      </c>
      <c r="AY301" s="147" t="s">
        <v>139</v>
      </c>
    </row>
    <row r="302" spans="2:51" s="10" customFormat="1" ht="12">
      <c r="B302" s="224"/>
      <c r="C302" s="186"/>
      <c r="D302" s="221" t="s">
        <v>149</v>
      </c>
      <c r="E302" s="225" t="s">
        <v>3</v>
      </c>
      <c r="F302" s="226" t="s">
        <v>84</v>
      </c>
      <c r="G302" s="186"/>
      <c r="H302" s="227">
        <v>2</v>
      </c>
      <c r="J302" s="186"/>
      <c r="K302" s="186"/>
      <c r="L302" s="150"/>
      <c r="M302" s="152"/>
      <c r="T302" s="153"/>
      <c r="AT302" s="151" t="s">
        <v>149</v>
      </c>
      <c r="AU302" s="151" t="s">
        <v>84</v>
      </c>
      <c r="AV302" s="10" t="s">
        <v>84</v>
      </c>
      <c r="AW302" s="10" t="s">
        <v>35</v>
      </c>
      <c r="AX302" s="10" t="s">
        <v>82</v>
      </c>
      <c r="AY302" s="151" t="s">
        <v>139</v>
      </c>
    </row>
    <row r="303" spans="2:65" s="8" customFormat="1" ht="16.5" customHeight="1">
      <c r="B303" s="187"/>
      <c r="C303" s="214" t="s">
        <v>316</v>
      </c>
      <c r="D303" s="214" t="s">
        <v>141</v>
      </c>
      <c r="E303" s="215" t="s">
        <v>691</v>
      </c>
      <c r="F303" s="184" t="s">
        <v>692</v>
      </c>
      <c r="G303" s="216" t="s">
        <v>206</v>
      </c>
      <c r="H303" s="217">
        <v>26</v>
      </c>
      <c r="I303" s="6"/>
      <c r="J303" s="183">
        <f>ROUND(I303*H303,2)</f>
        <v>0</v>
      </c>
      <c r="K303" s="184" t="s">
        <v>3</v>
      </c>
      <c r="L303" s="5"/>
      <c r="M303" s="7" t="s">
        <v>3</v>
      </c>
      <c r="N303" s="139" t="s">
        <v>46</v>
      </c>
      <c r="P303" s="140">
        <f>O303*H303</f>
        <v>0</v>
      </c>
      <c r="Q303" s="140">
        <v>0</v>
      </c>
      <c r="R303" s="140">
        <f>Q303*H303</f>
        <v>0</v>
      </c>
      <c r="S303" s="140">
        <v>0</v>
      </c>
      <c r="T303" s="141">
        <f>S303*H303</f>
        <v>0</v>
      </c>
      <c r="AR303" s="142" t="s">
        <v>245</v>
      </c>
      <c r="AT303" s="142" t="s">
        <v>141</v>
      </c>
      <c r="AU303" s="142" t="s">
        <v>84</v>
      </c>
      <c r="AY303" s="97" t="s">
        <v>139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97" t="s">
        <v>82</v>
      </c>
      <c r="BK303" s="143">
        <f>ROUND(I303*H303,2)</f>
        <v>0</v>
      </c>
      <c r="BL303" s="97" t="s">
        <v>245</v>
      </c>
      <c r="BM303" s="142" t="s">
        <v>693</v>
      </c>
    </row>
    <row r="304" spans="2:51" s="9" customFormat="1" ht="12">
      <c r="B304" s="220"/>
      <c r="C304" s="185"/>
      <c r="D304" s="221" t="s">
        <v>149</v>
      </c>
      <c r="E304" s="222" t="s">
        <v>3</v>
      </c>
      <c r="F304" s="223" t="s">
        <v>665</v>
      </c>
      <c r="G304" s="185"/>
      <c r="H304" s="222" t="s">
        <v>3</v>
      </c>
      <c r="J304" s="185"/>
      <c r="K304" s="185"/>
      <c r="L304" s="146"/>
      <c r="M304" s="148"/>
      <c r="T304" s="149"/>
      <c r="AT304" s="147" t="s">
        <v>149</v>
      </c>
      <c r="AU304" s="147" t="s">
        <v>84</v>
      </c>
      <c r="AV304" s="9" t="s">
        <v>82</v>
      </c>
      <c r="AW304" s="9" t="s">
        <v>35</v>
      </c>
      <c r="AX304" s="9" t="s">
        <v>75</v>
      </c>
      <c r="AY304" s="147" t="s">
        <v>139</v>
      </c>
    </row>
    <row r="305" spans="2:51" s="9" customFormat="1" ht="12">
      <c r="B305" s="220"/>
      <c r="C305" s="185"/>
      <c r="D305" s="221" t="s">
        <v>149</v>
      </c>
      <c r="E305" s="222" t="s">
        <v>3</v>
      </c>
      <c r="F305" s="223" t="s">
        <v>569</v>
      </c>
      <c r="G305" s="185"/>
      <c r="H305" s="222" t="s">
        <v>3</v>
      </c>
      <c r="J305" s="185"/>
      <c r="K305" s="185"/>
      <c r="L305" s="146"/>
      <c r="M305" s="148"/>
      <c r="T305" s="149"/>
      <c r="AT305" s="147" t="s">
        <v>149</v>
      </c>
      <c r="AU305" s="147" t="s">
        <v>84</v>
      </c>
      <c r="AV305" s="9" t="s">
        <v>82</v>
      </c>
      <c r="AW305" s="9" t="s">
        <v>35</v>
      </c>
      <c r="AX305" s="9" t="s">
        <v>75</v>
      </c>
      <c r="AY305" s="147" t="s">
        <v>139</v>
      </c>
    </row>
    <row r="306" spans="2:51" s="9" customFormat="1" ht="12">
      <c r="B306" s="220"/>
      <c r="C306" s="185"/>
      <c r="D306" s="221" t="s">
        <v>149</v>
      </c>
      <c r="E306" s="222" t="s">
        <v>3</v>
      </c>
      <c r="F306" s="223" t="s">
        <v>570</v>
      </c>
      <c r="G306" s="185"/>
      <c r="H306" s="222" t="s">
        <v>3</v>
      </c>
      <c r="J306" s="185"/>
      <c r="K306" s="185"/>
      <c r="L306" s="146"/>
      <c r="M306" s="148"/>
      <c r="T306" s="149"/>
      <c r="AT306" s="147" t="s">
        <v>149</v>
      </c>
      <c r="AU306" s="147" t="s">
        <v>84</v>
      </c>
      <c r="AV306" s="9" t="s">
        <v>82</v>
      </c>
      <c r="AW306" s="9" t="s">
        <v>35</v>
      </c>
      <c r="AX306" s="9" t="s">
        <v>75</v>
      </c>
      <c r="AY306" s="147" t="s">
        <v>139</v>
      </c>
    </row>
    <row r="307" spans="2:51" s="10" customFormat="1" ht="12">
      <c r="B307" s="224"/>
      <c r="C307" s="186"/>
      <c r="D307" s="221" t="s">
        <v>149</v>
      </c>
      <c r="E307" s="225" t="s">
        <v>3</v>
      </c>
      <c r="F307" s="226" t="s">
        <v>571</v>
      </c>
      <c r="G307" s="186"/>
      <c r="H307" s="227">
        <v>26</v>
      </c>
      <c r="J307" s="186"/>
      <c r="K307" s="186"/>
      <c r="L307" s="150"/>
      <c r="M307" s="152"/>
      <c r="T307" s="153"/>
      <c r="AT307" s="151" t="s">
        <v>149</v>
      </c>
      <c r="AU307" s="151" t="s">
        <v>84</v>
      </c>
      <c r="AV307" s="10" t="s">
        <v>84</v>
      </c>
      <c r="AW307" s="10" t="s">
        <v>35</v>
      </c>
      <c r="AX307" s="10" t="s">
        <v>82</v>
      </c>
      <c r="AY307" s="151" t="s">
        <v>139</v>
      </c>
    </row>
    <row r="308" spans="2:65" s="8" customFormat="1" ht="21.75" customHeight="1">
      <c r="B308" s="187"/>
      <c r="C308" s="214" t="s">
        <v>322</v>
      </c>
      <c r="D308" s="214" t="s">
        <v>141</v>
      </c>
      <c r="E308" s="215" t="s">
        <v>694</v>
      </c>
      <c r="F308" s="184" t="s">
        <v>695</v>
      </c>
      <c r="G308" s="216" t="s">
        <v>206</v>
      </c>
      <c r="H308" s="217">
        <v>25</v>
      </c>
      <c r="I308" s="6"/>
      <c r="J308" s="183">
        <f>ROUND(I308*H308,2)</f>
        <v>0</v>
      </c>
      <c r="K308" s="184" t="s">
        <v>3</v>
      </c>
      <c r="L308" s="5"/>
      <c r="M308" s="7" t="s">
        <v>3</v>
      </c>
      <c r="N308" s="139" t="s">
        <v>46</v>
      </c>
      <c r="P308" s="140">
        <f>O308*H308</f>
        <v>0</v>
      </c>
      <c r="Q308" s="140">
        <v>0</v>
      </c>
      <c r="R308" s="140">
        <f>Q308*H308</f>
        <v>0</v>
      </c>
      <c r="S308" s="140">
        <v>0</v>
      </c>
      <c r="T308" s="141">
        <f>S308*H308</f>
        <v>0</v>
      </c>
      <c r="AR308" s="142" t="s">
        <v>245</v>
      </c>
      <c r="AT308" s="142" t="s">
        <v>141</v>
      </c>
      <c r="AU308" s="142" t="s">
        <v>84</v>
      </c>
      <c r="AY308" s="97" t="s">
        <v>139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97" t="s">
        <v>82</v>
      </c>
      <c r="BK308" s="143">
        <f>ROUND(I308*H308,2)</f>
        <v>0</v>
      </c>
      <c r="BL308" s="97" t="s">
        <v>245</v>
      </c>
      <c r="BM308" s="142" t="s">
        <v>696</v>
      </c>
    </row>
    <row r="309" spans="2:51" s="9" customFormat="1" ht="12">
      <c r="B309" s="220"/>
      <c r="C309" s="185"/>
      <c r="D309" s="221" t="s">
        <v>149</v>
      </c>
      <c r="E309" s="222" t="s">
        <v>3</v>
      </c>
      <c r="F309" s="223" t="s">
        <v>665</v>
      </c>
      <c r="G309" s="185"/>
      <c r="H309" s="222" t="s">
        <v>3</v>
      </c>
      <c r="J309" s="185"/>
      <c r="K309" s="185"/>
      <c r="L309" s="146"/>
      <c r="M309" s="148"/>
      <c r="T309" s="149"/>
      <c r="AT309" s="147" t="s">
        <v>149</v>
      </c>
      <c r="AU309" s="147" t="s">
        <v>84</v>
      </c>
      <c r="AV309" s="9" t="s">
        <v>82</v>
      </c>
      <c r="AW309" s="9" t="s">
        <v>35</v>
      </c>
      <c r="AX309" s="9" t="s">
        <v>75</v>
      </c>
      <c r="AY309" s="147" t="s">
        <v>139</v>
      </c>
    </row>
    <row r="310" spans="2:51" s="9" customFormat="1" ht="12">
      <c r="B310" s="220"/>
      <c r="C310" s="185"/>
      <c r="D310" s="221" t="s">
        <v>149</v>
      </c>
      <c r="E310" s="222" t="s">
        <v>3</v>
      </c>
      <c r="F310" s="223" t="s">
        <v>697</v>
      </c>
      <c r="G310" s="185"/>
      <c r="H310" s="222" t="s">
        <v>3</v>
      </c>
      <c r="J310" s="185"/>
      <c r="K310" s="185"/>
      <c r="L310" s="146"/>
      <c r="M310" s="148"/>
      <c r="T310" s="149"/>
      <c r="AT310" s="147" t="s">
        <v>149</v>
      </c>
      <c r="AU310" s="147" t="s">
        <v>84</v>
      </c>
      <c r="AV310" s="9" t="s">
        <v>82</v>
      </c>
      <c r="AW310" s="9" t="s">
        <v>35</v>
      </c>
      <c r="AX310" s="9" t="s">
        <v>75</v>
      </c>
      <c r="AY310" s="147" t="s">
        <v>139</v>
      </c>
    </row>
    <row r="311" spans="2:51" s="9" customFormat="1" ht="12">
      <c r="B311" s="220"/>
      <c r="C311" s="185"/>
      <c r="D311" s="221" t="s">
        <v>149</v>
      </c>
      <c r="E311" s="222" t="s">
        <v>3</v>
      </c>
      <c r="F311" s="223" t="s">
        <v>666</v>
      </c>
      <c r="G311" s="185"/>
      <c r="H311" s="222" t="s">
        <v>3</v>
      </c>
      <c r="J311" s="185"/>
      <c r="K311" s="185"/>
      <c r="L311" s="146"/>
      <c r="M311" s="148"/>
      <c r="T311" s="149"/>
      <c r="AT311" s="147" t="s">
        <v>149</v>
      </c>
      <c r="AU311" s="147" t="s">
        <v>84</v>
      </c>
      <c r="AV311" s="9" t="s">
        <v>82</v>
      </c>
      <c r="AW311" s="9" t="s">
        <v>35</v>
      </c>
      <c r="AX311" s="9" t="s">
        <v>75</v>
      </c>
      <c r="AY311" s="147" t="s">
        <v>139</v>
      </c>
    </row>
    <row r="312" spans="2:51" s="10" customFormat="1" ht="12">
      <c r="B312" s="224"/>
      <c r="C312" s="186"/>
      <c r="D312" s="221" t="s">
        <v>149</v>
      </c>
      <c r="E312" s="225" t="s">
        <v>3</v>
      </c>
      <c r="F312" s="226" t="s">
        <v>97</v>
      </c>
      <c r="G312" s="186"/>
      <c r="H312" s="227">
        <v>6</v>
      </c>
      <c r="J312" s="186"/>
      <c r="K312" s="186"/>
      <c r="L312" s="150"/>
      <c r="M312" s="152"/>
      <c r="T312" s="153"/>
      <c r="AT312" s="151" t="s">
        <v>149</v>
      </c>
      <c r="AU312" s="151" t="s">
        <v>84</v>
      </c>
      <c r="AV312" s="10" t="s">
        <v>84</v>
      </c>
      <c r="AW312" s="10" t="s">
        <v>35</v>
      </c>
      <c r="AX312" s="10" t="s">
        <v>75</v>
      </c>
      <c r="AY312" s="151" t="s">
        <v>139</v>
      </c>
    </row>
    <row r="313" spans="2:51" s="9" customFormat="1" ht="12">
      <c r="B313" s="220"/>
      <c r="C313" s="185"/>
      <c r="D313" s="221" t="s">
        <v>149</v>
      </c>
      <c r="E313" s="222" t="s">
        <v>3</v>
      </c>
      <c r="F313" s="223" t="s">
        <v>667</v>
      </c>
      <c r="G313" s="185"/>
      <c r="H313" s="222" t="s">
        <v>3</v>
      </c>
      <c r="J313" s="185"/>
      <c r="K313" s="185"/>
      <c r="L313" s="146"/>
      <c r="M313" s="148"/>
      <c r="T313" s="149"/>
      <c r="AT313" s="147" t="s">
        <v>149</v>
      </c>
      <c r="AU313" s="147" t="s">
        <v>84</v>
      </c>
      <c r="AV313" s="9" t="s">
        <v>82</v>
      </c>
      <c r="AW313" s="9" t="s">
        <v>35</v>
      </c>
      <c r="AX313" s="9" t="s">
        <v>75</v>
      </c>
      <c r="AY313" s="147" t="s">
        <v>139</v>
      </c>
    </row>
    <row r="314" spans="2:51" s="10" customFormat="1" ht="12">
      <c r="B314" s="224"/>
      <c r="C314" s="186"/>
      <c r="D314" s="221" t="s">
        <v>149</v>
      </c>
      <c r="E314" s="225" t="s">
        <v>3</v>
      </c>
      <c r="F314" s="226" t="s">
        <v>267</v>
      </c>
      <c r="G314" s="186"/>
      <c r="H314" s="227">
        <v>19</v>
      </c>
      <c r="J314" s="186"/>
      <c r="K314" s="186"/>
      <c r="L314" s="150"/>
      <c r="M314" s="152"/>
      <c r="T314" s="153"/>
      <c r="AT314" s="151" t="s">
        <v>149</v>
      </c>
      <c r="AU314" s="151" t="s">
        <v>84</v>
      </c>
      <c r="AV314" s="10" t="s">
        <v>84</v>
      </c>
      <c r="AW314" s="10" t="s">
        <v>35</v>
      </c>
      <c r="AX314" s="10" t="s">
        <v>75</v>
      </c>
      <c r="AY314" s="151" t="s">
        <v>139</v>
      </c>
    </row>
    <row r="315" spans="2:51" s="11" customFormat="1" ht="12">
      <c r="B315" s="258"/>
      <c r="C315" s="255"/>
      <c r="D315" s="221" t="s">
        <v>149</v>
      </c>
      <c r="E315" s="259" t="s">
        <v>3</v>
      </c>
      <c r="F315" s="260" t="s">
        <v>227</v>
      </c>
      <c r="G315" s="255"/>
      <c r="H315" s="261">
        <v>25</v>
      </c>
      <c r="J315" s="255"/>
      <c r="K315" s="255"/>
      <c r="L315" s="244"/>
      <c r="M315" s="246"/>
      <c r="T315" s="247"/>
      <c r="AT315" s="245" t="s">
        <v>149</v>
      </c>
      <c r="AU315" s="245" t="s">
        <v>84</v>
      </c>
      <c r="AV315" s="11" t="s">
        <v>94</v>
      </c>
      <c r="AW315" s="11" t="s">
        <v>35</v>
      </c>
      <c r="AX315" s="11" t="s">
        <v>82</v>
      </c>
      <c r="AY315" s="245" t="s">
        <v>139</v>
      </c>
    </row>
    <row r="316" spans="2:65" s="8" customFormat="1" ht="21.75" customHeight="1">
      <c r="B316" s="187"/>
      <c r="C316" s="214" t="s">
        <v>329</v>
      </c>
      <c r="D316" s="214" t="s">
        <v>141</v>
      </c>
      <c r="E316" s="215" t="s">
        <v>698</v>
      </c>
      <c r="F316" s="184" t="s">
        <v>699</v>
      </c>
      <c r="G316" s="216" t="s">
        <v>206</v>
      </c>
      <c r="H316" s="217">
        <v>16</v>
      </c>
      <c r="I316" s="6"/>
      <c r="J316" s="183">
        <f>ROUND(I316*H316,2)</f>
        <v>0</v>
      </c>
      <c r="K316" s="184" t="s">
        <v>3</v>
      </c>
      <c r="L316" s="5"/>
      <c r="M316" s="7" t="s">
        <v>3</v>
      </c>
      <c r="N316" s="139" t="s">
        <v>46</v>
      </c>
      <c r="P316" s="140">
        <f>O316*H316</f>
        <v>0</v>
      </c>
      <c r="Q316" s="140">
        <v>0</v>
      </c>
      <c r="R316" s="140">
        <f>Q316*H316</f>
        <v>0</v>
      </c>
      <c r="S316" s="140">
        <v>0</v>
      </c>
      <c r="T316" s="141">
        <f>S316*H316</f>
        <v>0</v>
      </c>
      <c r="AR316" s="142" t="s">
        <v>245</v>
      </c>
      <c r="AT316" s="142" t="s">
        <v>141</v>
      </c>
      <c r="AU316" s="142" t="s">
        <v>84</v>
      </c>
      <c r="AY316" s="97" t="s">
        <v>139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97" t="s">
        <v>82</v>
      </c>
      <c r="BK316" s="143">
        <f>ROUND(I316*H316,2)</f>
        <v>0</v>
      </c>
      <c r="BL316" s="97" t="s">
        <v>245</v>
      </c>
      <c r="BM316" s="142" t="s">
        <v>700</v>
      </c>
    </row>
    <row r="317" spans="2:51" s="9" customFormat="1" ht="12">
      <c r="B317" s="220"/>
      <c r="C317" s="185"/>
      <c r="D317" s="221" t="s">
        <v>149</v>
      </c>
      <c r="E317" s="222" t="s">
        <v>3</v>
      </c>
      <c r="F317" s="223" t="s">
        <v>665</v>
      </c>
      <c r="G317" s="185"/>
      <c r="H317" s="222" t="s">
        <v>3</v>
      </c>
      <c r="J317" s="185"/>
      <c r="K317" s="185"/>
      <c r="L317" s="146"/>
      <c r="M317" s="148"/>
      <c r="T317" s="149"/>
      <c r="AT317" s="147" t="s">
        <v>149</v>
      </c>
      <c r="AU317" s="147" t="s">
        <v>84</v>
      </c>
      <c r="AV317" s="9" t="s">
        <v>82</v>
      </c>
      <c r="AW317" s="9" t="s">
        <v>35</v>
      </c>
      <c r="AX317" s="9" t="s">
        <v>75</v>
      </c>
      <c r="AY317" s="147" t="s">
        <v>139</v>
      </c>
    </row>
    <row r="318" spans="2:51" s="9" customFormat="1" ht="12">
      <c r="B318" s="220"/>
      <c r="C318" s="185"/>
      <c r="D318" s="221" t="s">
        <v>149</v>
      </c>
      <c r="E318" s="222" t="s">
        <v>3</v>
      </c>
      <c r="F318" s="223" t="s">
        <v>701</v>
      </c>
      <c r="G318" s="185"/>
      <c r="H318" s="222" t="s">
        <v>3</v>
      </c>
      <c r="J318" s="185"/>
      <c r="K318" s="185"/>
      <c r="L318" s="146"/>
      <c r="M318" s="148"/>
      <c r="T318" s="149"/>
      <c r="AT318" s="147" t="s">
        <v>149</v>
      </c>
      <c r="AU318" s="147" t="s">
        <v>84</v>
      </c>
      <c r="AV318" s="9" t="s">
        <v>82</v>
      </c>
      <c r="AW318" s="9" t="s">
        <v>35</v>
      </c>
      <c r="AX318" s="9" t="s">
        <v>75</v>
      </c>
      <c r="AY318" s="147" t="s">
        <v>139</v>
      </c>
    </row>
    <row r="319" spans="2:51" s="9" customFormat="1" ht="12">
      <c r="B319" s="220"/>
      <c r="C319" s="185"/>
      <c r="D319" s="221" t="s">
        <v>149</v>
      </c>
      <c r="E319" s="222" t="s">
        <v>3</v>
      </c>
      <c r="F319" s="223" t="s">
        <v>669</v>
      </c>
      <c r="G319" s="185"/>
      <c r="H319" s="222" t="s">
        <v>3</v>
      </c>
      <c r="J319" s="185"/>
      <c r="K319" s="185"/>
      <c r="L319" s="146"/>
      <c r="M319" s="148"/>
      <c r="T319" s="149"/>
      <c r="AT319" s="147" t="s">
        <v>149</v>
      </c>
      <c r="AU319" s="147" t="s">
        <v>84</v>
      </c>
      <c r="AV319" s="9" t="s">
        <v>82</v>
      </c>
      <c r="AW319" s="9" t="s">
        <v>35</v>
      </c>
      <c r="AX319" s="9" t="s">
        <v>75</v>
      </c>
      <c r="AY319" s="147" t="s">
        <v>139</v>
      </c>
    </row>
    <row r="320" spans="2:51" s="10" customFormat="1" ht="12">
      <c r="B320" s="224"/>
      <c r="C320" s="186"/>
      <c r="D320" s="221" t="s">
        <v>149</v>
      </c>
      <c r="E320" s="225" t="s">
        <v>3</v>
      </c>
      <c r="F320" s="226" t="s">
        <v>702</v>
      </c>
      <c r="G320" s="186"/>
      <c r="H320" s="227">
        <v>16</v>
      </c>
      <c r="J320" s="186"/>
      <c r="K320" s="186"/>
      <c r="L320" s="150"/>
      <c r="M320" s="152"/>
      <c r="T320" s="153"/>
      <c r="AT320" s="151" t="s">
        <v>149</v>
      </c>
      <c r="AU320" s="151" t="s">
        <v>84</v>
      </c>
      <c r="AV320" s="10" t="s">
        <v>84</v>
      </c>
      <c r="AW320" s="10" t="s">
        <v>35</v>
      </c>
      <c r="AX320" s="10" t="s">
        <v>82</v>
      </c>
      <c r="AY320" s="151" t="s">
        <v>139</v>
      </c>
    </row>
    <row r="321" spans="2:65" s="8" customFormat="1" ht="16.5" customHeight="1">
      <c r="B321" s="187"/>
      <c r="C321" s="214" t="s">
        <v>336</v>
      </c>
      <c r="D321" s="214" t="s">
        <v>141</v>
      </c>
      <c r="E321" s="215" t="s">
        <v>703</v>
      </c>
      <c r="F321" s="184" t="s">
        <v>704</v>
      </c>
      <c r="G321" s="216" t="s">
        <v>206</v>
      </c>
      <c r="H321" s="217">
        <v>2</v>
      </c>
      <c r="I321" s="6"/>
      <c r="J321" s="183">
        <f>ROUND(I321*H321,2)</f>
        <v>0</v>
      </c>
      <c r="K321" s="184" t="s">
        <v>3</v>
      </c>
      <c r="L321" s="5"/>
      <c r="M321" s="7" t="s">
        <v>3</v>
      </c>
      <c r="N321" s="139" t="s">
        <v>46</v>
      </c>
      <c r="P321" s="140">
        <f>O321*H321</f>
        <v>0</v>
      </c>
      <c r="Q321" s="140">
        <v>0</v>
      </c>
      <c r="R321" s="140">
        <f>Q321*H321</f>
        <v>0</v>
      </c>
      <c r="S321" s="140">
        <v>0</v>
      </c>
      <c r="T321" s="141">
        <f>S321*H321</f>
        <v>0</v>
      </c>
      <c r="AR321" s="142" t="s">
        <v>245</v>
      </c>
      <c r="AT321" s="142" t="s">
        <v>141</v>
      </c>
      <c r="AU321" s="142" t="s">
        <v>84</v>
      </c>
      <c r="AY321" s="97" t="s">
        <v>139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97" t="s">
        <v>82</v>
      </c>
      <c r="BK321" s="143">
        <f>ROUND(I321*H321,2)</f>
        <v>0</v>
      </c>
      <c r="BL321" s="97" t="s">
        <v>245</v>
      </c>
      <c r="BM321" s="142" t="s">
        <v>705</v>
      </c>
    </row>
    <row r="322" spans="2:51" s="9" customFormat="1" ht="12">
      <c r="B322" s="220"/>
      <c r="C322" s="185"/>
      <c r="D322" s="221" t="s">
        <v>149</v>
      </c>
      <c r="E322" s="222" t="s">
        <v>3</v>
      </c>
      <c r="F322" s="223" t="s">
        <v>665</v>
      </c>
      <c r="G322" s="185"/>
      <c r="H322" s="222" t="s">
        <v>3</v>
      </c>
      <c r="J322" s="185"/>
      <c r="K322" s="185"/>
      <c r="L322" s="146"/>
      <c r="M322" s="148"/>
      <c r="T322" s="149"/>
      <c r="AT322" s="147" t="s">
        <v>149</v>
      </c>
      <c r="AU322" s="147" t="s">
        <v>84</v>
      </c>
      <c r="AV322" s="9" t="s">
        <v>82</v>
      </c>
      <c r="AW322" s="9" t="s">
        <v>35</v>
      </c>
      <c r="AX322" s="9" t="s">
        <v>75</v>
      </c>
      <c r="AY322" s="147" t="s">
        <v>139</v>
      </c>
    </row>
    <row r="323" spans="2:51" s="9" customFormat="1" ht="12">
      <c r="B323" s="220"/>
      <c r="C323" s="185"/>
      <c r="D323" s="221" t="s">
        <v>149</v>
      </c>
      <c r="E323" s="222" t="s">
        <v>3</v>
      </c>
      <c r="F323" s="223" t="s">
        <v>697</v>
      </c>
      <c r="G323" s="185"/>
      <c r="H323" s="222" t="s">
        <v>3</v>
      </c>
      <c r="J323" s="185"/>
      <c r="K323" s="185"/>
      <c r="L323" s="146"/>
      <c r="M323" s="148"/>
      <c r="T323" s="149"/>
      <c r="AT323" s="147" t="s">
        <v>149</v>
      </c>
      <c r="AU323" s="147" t="s">
        <v>84</v>
      </c>
      <c r="AV323" s="9" t="s">
        <v>82</v>
      </c>
      <c r="AW323" s="9" t="s">
        <v>35</v>
      </c>
      <c r="AX323" s="9" t="s">
        <v>75</v>
      </c>
      <c r="AY323" s="147" t="s">
        <v>139</v>
      </c>
    </row>
    <row r="324" spans="2:51" s="9" customFormat="1" ht="12">
      <c r="B324" s="220"/>
      <c r="C324" s="185"/>
      <c r="D324" s="221" t="s">
        <v>149</v>
      </c>
      <c r="E324" s="222" t="s">
        <v>3</v>
      </c>
      <c r="F324" s="223" t="s">
        <v>671</v>
      </c>
      <c r="G324" s="185"/>
      <c r="H324" s="222" t="s">
        <v>3</v>
      </c>
      <c r="J324" s="185"/>
      <c r="K324" s="185"/>
      <c r="L324" s="146"/>
      <c r="M324" s="148"/>
      <c r="T324" s="149"/>
      <c r="AT324" s="147" t="s">
        <v>149</v>
      </c>
      <c r="AU324" s="147" t="s">
        <v>84</v>
      </c>
      <c r="AV324" s="9" t="s">
        <v>82</v>
      </c>
      <c r="AW324" s="9" t="s">
        <v>35</v>
      </c>
      <c r="AX324" s="9" t="s">
        <v>75</v>
      </c>
      <c r="AY324" s="147" t="s">
        <v>139</v>
      </c>
    </row>
    <row r="325" spans="2:51" s="10" customFormat="1" ht="12">
      <c r="B325" s="224"/>
      <c r="C325" s="186"/>
      <c r="D325" s="221" t="s">
        <v>149</v>
      </c>
      <c r="E325" s="225" t="s">
        <v>3</v>
      </c>
      <c r="F325" s="226" t="s">
        <v>84</v>
      </c>
      <c r="G325" s="186"/>
      <c r="H325" s="227">
        <v>2</v>
      </c>
      <c r="J325" s="186"/>
      <c r="K325" s="186"/>
      <c r="L325" s="150"/>
      <c r="M325" s="152"/>
      <c r="T325" s="153"/>
      <c r="AT325" s="151" t="s">
        <v>149</v>
      </c>
      <c r="AU325" s="151" t="s">
        <v>84</v>
      </c>
      <c r="AV325" s="10" t="s">
        <v>84</v>
      </c>
      <c r="AW325" s="10" t="s">
        <v>35</v>
      </c>
      <c r="AX325" s="10" t="s">
        <v>82</v>
      </c>
      <c r="AY325" s="151" t="s">
        <v>139</v>
      </c>
    </row>
    <row r="326" spans="2:65" s="8" customFormat="1" ht="21.75" customHeight="1">
      <c r="B326" s="187"/>
      <c r="C326" s="214" t="s">
        <v>342</v>
      </c>
      <c r="D326" s="214" t="s">
        <v>141</v>
      </c>
      <c r="E326" s="215" t="s">
        <v>706</v>
      </c>
      <c r="F326" s="184" t="s">
        <v>707</v>
      </c>
      <c r="G326" s="216" t="s">
        <v>206</v>
      </c>
      <c r="H326" s="217">
        <v>161</v>
      </c>
      <c r="I326" s="6"/>
      <c r="J326" s="183">
        <f>ROUND(I326*H326,2)</f>
        <v>0</v>
      </c>
      <c r="K326" s="184" t="s">
        <v>3</v>
      </c>
      <c r="L326" s="5"/>
      <c r="M326" s="7" t="s">
        <v>3</v>
      </c>
      <c r="N326" s="139" t="s">
        <v>46</v>
      </c>
      <c r="P326" s="140">
        <f>O326*H326</f>
        <v>0</v>
      </c>
      <c r="Q326" s="140">
        <v>0</v>
      </c>
      <c r="R326" s="140">
        <f>Q326*H326</f>
        <v>0</v>
      </c>
      <c r="S326" s="140">
        <v>0</v>
      </c>
      <c r="T326" s="141">
        <f>S326*H326</f>
        <v>0</v>
      </c>
      <c r="AR326" s="142" t="s">
        <v>245</v>
      </c>
      <c r="AT326" s="142" t="s">
        <v>141</v>
      </c>
      <c r="AU326" s="142" t="s">
        <v>84</v>
      </c>
      <c r="AY326" s="97" t="s">
        <v>139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97" t="s">
        <v>82</v>
      </c>
      <c r="BK326" s="143">
        <f>ROUND(I326*H326,2)</f>
        <v>0</v>
      </c>
      <c r="BL326" s="97" t="s">
        <v>245</v>
      </c>
      <c r="BM326" s="142" t="s">
        <v>708</v>
      </c>
    </row>
    <row r="327" spans="2:51" s="9" customFormat="1" ht="12">
      <c r="B327" s="220"/>
      <c r="C327" s="185"/>
      <c r="D327" s="221" t="s">
        <v>149</v>
      </c>
      <c r="E327" s="222" t="s">
        <v>3</v>
      </c>
      <c r="F327" s="223" t="s">
        <v>150</v>
      </c>
      <c r="G327" s="185"/>
      <c r="H327" s="222" t="s">
        <v>3</v>
      </c>
      <c r="J327" s="185"/>
      <c r="K327" s="185"/>
      <c r="L327" s="146"/>
      <c r="M327" s="148"/>
      <c r="T327" s="149"/>
      <c r="AT327" s="147" t="s">
        <v>149</v>
      </c>
      <c r="AU327" s="147" t="s">
        <v>84</v>
      </c>
      <c r="AV327" s="9" t="s">
        <v>82</v>
      </c>
      <c r="AW327" s="9" t="s">
        <v>35</v>
      </c>
      <c r="AX327" s="9" t="s">
        <v>75</v>
      </c>
      <c r="AY327" s="147" t="s">
        <v>139</v>
      </c>
    </row>
    <row r="328" spans="2:51" s="9" customFormat="1" ht="12">
      <c r="B328" s="220"/>
      <c r="C328" s="185"/>
      <c r="D328" s="221" t="s">
        <v>149</v>
      </c>
      <c r="E328" s="222" t="s">
        <v>3</v>
      </c>
      <c r="F328" s="223" t="s">
        <v>709</v>
      </c>
      <c r="G328" s="185"/>
      <c r="H328" s="222" t="s">
        <v>3</v>
      </c>
      <c r="J328" s="185"/>
      <c r="K328" s="185"/>
      <c r="L328" s="146"/>
      <c r="M328" s="148"/>
      <c r="T328" s="149"/>
      <c r="AT328" s="147" t="s">
        <v>149</v>
      </c>
      <c r="AU328" s="147" t="s">
        <v>84</v>
      </c>
      <c r="AV328" s="9" t="s">
        <v>82</v>
      </c>
      <c r="AW328" s="9" t="s">
        <v>35</v>
      </c>
      <c r="AX328" s="9" t="s">
        <v>75</v>
      </c>
      <c r="AY328" s="147" t="s">
        <v>139</v>
      </c>
    </row>
    <row r="329" spans="2:51" s="10" customFormat="1" ht="12">
      <c r="B329" s="224"/>
      <c r="C329" s="186"/>
      <c r="D329" s="221" t="s">
        <v>149</v>
      </c>
      <c r="E329" s="225" t="s">
        <v>3</v>
      </c>
      <c r="F329" s="226" t="s">
        <v>710</v>
      </c>
      <c r="G329" s="186"/>
      <c r="H329" s="227">
        <v>26</v>
      </c>
      <c r="J329" s="186"/>
      <c r="K329" s="186"/>
      <c r="L329" s="150"/>
      <c r="M329" s="152"/>
      <c r="T329" s="153"/>
      <c r="AT329" s="151" t="s">
        <v>149</v>
      </c>
      <c r="AU329" s="151" t="s">
        <v>84</v>
      </c>
      <c r="AV329" s="10" t="s">
        <v>84</v>
      </c>
      <c r="AW329" s="10" t="s">
        <v>35</v>
      </c>
      <c r="AX329" s="10" t="s">
        <v>75</v>
      </c>
      <c r="AY329" s="151" t="s">
        <v>139</v>
      </c>
    </row>
    <row r="330" spans="2:51" s="10" customFormat="1" ht="12">
      <c r="B330" s="224"/>
      <c r="C330" s="186"/>
      <c r="D330" s="221" t="s">
        <v>149</v>
      </c>
      <c r="E330" s="225" t="s">
        <v>3</v>
      </c>
      <c r="F330" s="226" t="s">
        <v>711</v>
      </c>
      <c r="G330" s="186"/>
      <c r="H330" s="227">
        <v>135</v>
      </c>
      <c r="J330" s="186"/>
      <c r="K330" s="186"/>
      <c r="L330" s="150"/>
      <c r="M330" s="152"/>
      <c r="T330" s="153"/>
      <c r="AT330" s="151" t="s">
        <v>149</v>
      </c>
      <c r="AU330" s="151" t="s">
        <v>84</v>
      </c>
      <c r="AV330" s="10" t="s">
        <v>84</v>
      </c>
      <c r="AW330" s="10" t="s">
        <v>35</v>
      </c>
      <c r="AX330" s="10" t="s">
        <v>75</v>
      </c>
      <c r="AY330" s="151" t="s">
        <v>139</v>
      </c>
    </row>
    <row r="331" spans="2:51" s="11" customFormat="1" ht="12">
      <c r="B331" s="258"/>
      <c r="C331" s="255"/>
      <c r="D331" s="221" t="s">
        <v>149</v>
      </c>
      <c r="E331" s="259" t="s">
        <v>3</v>
      </c>
      <c r="F331" s="260" t="s">
        <v>227</v>
      </c>
      <c r="G331" s="255"/>
      <c r="H331" s="261">
        <v>161</v>
      </c>
      <c r="J331" s="255"/>
      <c r="K331" s="255"/>
      <c r="L331" s="244"/>
      <c r="M331" s="246"/>
      <c r="T331" s="247"/>
      <c r="AT331" s="245" t="s">
        <v>149</v>
      </c>
      <c r="AU331" s="245" t="s">
        <v>84</v>
      </c>
      <c r="AV331" s="11" t="s">
        <v>94</v>
      </c>
      <c r="AW331" s="11" t="s">
        <v>35</v>
      </c>
      <c r="AX331" s="11" t="s">
        <v>82</v>
      </c>
      <c r="AY331" s="245" t="s">
        <v>139</v>
      </c>
    </row>
    <row r="332" spans="2:65" s="8" customFormat="1" ht="16.5" customHeight="1">
      <c r="B332" s="187"/>
      <c r="C332" s="214" t="s">
        <v>347</v>
      </c>
      <c r="D332" s="214" t="s">
        <v>141</v>
      </c>
      <c r="E332" s="215" t="s">
        <v>712</v>
      </c>
      <c r="F332" s="184" t="s">
        <v>713</v>
      </c>
      <c r="G332" s="216" t="s">
        <v>423</v>
      </c>
      <c r="H332" s="217">
        <v>1</v>
      </c>
      <c r="I332" s="6"/>
      <c r="J332" s="183">
        <f>ROUND(I332*H332,2)</f>
        <v>0</v>
      </c>
      <c r="K332" s="184" t="s">
        <v>3</v>
      </c>
      <c r="L332" s="5"/>
      <c r="M332" s="7" t="s">
        <v>3</v>
      </c>
      <c r="N332" s="139" t="s">
        <v>46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245</v>
      </c>
      <c r="AT332" s="142" t="s">
        <v>141</v>
      </c>
      <c r="AU332" s="142" t="s">
        <v>84</v>
      </c>
      <c r="AY332" s="97" t="s">
        <v>139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97" t="s">
        <v>82</v>
      </c>
      <c r="BK332" s="143">
        <f>ROUND(I332*H332,2)</f>
        <v>0</v>
      </c>
      <c r="BL332" s="97" t="s">
        <v>245</v>
      </c>
      <c r="BM332" s="142" t="s">
        <v>714</v>
      </c>
    </row>
    <row r="333" spans="2:51" s="9" customFormat="1" ht="12">
      <c r="B333" s="220"/>
      <c r="C333" s="185"/>
      <c r="D333" s="221" t="s">
        <v>149</v>
      </c>
      <c r="E333" s="222" t="s">
        <v>3</v>
      </c>
      <c r="F333" s="223" t="s">
        <v>150</v>
      </c>
      <c r="G333" s="185"/>
      <c r="H333" s="222" t="s">
        <v>3</v>
      </c>
      <c r="J333" s="185"/>
      <c r="K333" s="185"/>
      <c r="L333" s="146"/>
      <c r="M333" s="148"/>
      <c r="T333" s="149"/>
      <c r="AT333" s="147" t="s">
        <v>149</v>
      </c>
      <c r="AU333" s="147" t="s">
        <v>84</v>
      </c>
      <c r="AV333" s="9" t="s">
        <v>82</v>
      </c>
      <c r="AW333" s="9" t="s">
        <v>35</v>
      </c>
      <c r="AX333" s="9" t="s">
        <v>75</v>
      </c>
      <c r="AY333" s="147" t="s">
        <v>139</v>
      </c>
    </row>
    <row r="334" spans="2:51" s="10" customFormat="1" ht="12">
      <c r="B334" s="224"/>
      <c r="C334" s="186"/>
      <c r="D334" s="221" t="s">
        <v>149</v>
      </c>
      <c r="E334" s="225" t="s">
        <v>3</v>
      </c>
      <c r="F334" s="226" t="s">
        <v>715</v>
      </c>
      <c r="G334" s="186"/>
      <c r="H334" s="227">
        <v>1</v>
      </c>
      <c r="J334" s="186"/>
      <c r="K334" s="186"/>
      <c r="L334" s="150"/>
      <c r="M334" s="152"/>
      <c r="T334" s="153"/>
      <c r="AT334" s="151" t="s">
        <v>149</v>
      </c>
      <c r="AU334" s="151" t="s">
        <v>84</v>
      </c>
      <c r="AV334" s="10" t="s">
        <v>84</v>
      </c>
      <c r="AW334" s="10" t="s">
        <v>35</v>
      </c>
      <c r="AX334" s="10" t="s">
        <v>82</v>
      </c>
      <c r="AY334" s="151" t="s">
        <v>139</v>
      </c>
    </row>
    <row r="335" spans="2:65" s="8" customFormat="1" ht="24.2" customHeight="1">
      <c r="B335" s="187"/>
      <c r="C335" s="214" t="s">
        <v>353</v>
      </c>
      <c r="D335" s="214" t="s">
        <v>141</v>
      </c>
      <c r="E335" s="215" t="s">
        <v>716</v>
      </c>
      <c r="F335" s="184" t="s">
        <v>717</v>
      </c>
      <c r="G335" s="216" t="s">
        <v>718</v>
      </c>
      <c r="H335" s="15"/>
      <c r="I335" s="6"/>
      <c r="J335" s="183">
        <f>ROUND(I335*H335,2)</f>
        <v>0</v>
      </c>
      <c r="K335" s="184" t="s">
        <v>145</v>
      </c>
      <c r="L335" s="5"/>
      <c r="M335" s="7" t="s">
        <v>3</v>
      </c>
      <c r="N335" s="139" t="s">
        <v>46</v>
      </c>
      <c r="P335" s="140">
        <f>O335*H335</f>
        <v>0</v>
      </c>
      <c r="Q335" s="140">
        <v>0</v>
      </c>
      <c r="R335" s="140">
        <f>Q335*H335</f>
        <v>0</v>
      </c>
      <c r="S335" s="140">
        <v>0</v>
      </c>
      <c r="T335" s="141">
        <f>S335*H335</f>
        <v>0</v>
      </c>
      <c r="AR335" s="142" t="s">
        <v>245</v>
      </c>
      <c r="AT335" s="142" t="s">
        <v>141</v>
      </c>
      <c r="AU335" s="142" t="s">
        <v>84</v>
      </c>
      <c r="AY335" s="97" t="s">
        <v>139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97" t="s">
        <v>82</v>
      </c>
      <c r="BK335" s="143">
        <f>ROUND(I335*H335,2)</f>
        <v>0</v>
      </c>
      <c r="BL335" s="97" t="s">
        <v>245</v>
      </c>
      <c r="BM335" s="142" t="s">
        <v>719</v>
      </c>
    </row>
    <row r="336" spans="2:47" s="8" customFormat="1" ht="12">
      <c r="B336" s="187"/>
      <c r="C336" s="158"/>
      <c r="D336" s="218" t="s">
        <v>147</v>
      </c>
      <c r="E336" s="158"/>
      <c r="F336" s="219" t="s">
        <v>720</v>
      </c>
      <c r="G336" s="158"/>
      <c r="H336" s="158"/>
      <c r="J336" s="158"/>
      <c r="K336" s="158"/>
      <c r="L336" s="5"/>
      <c r="M336" s="144"/>
      <c r="T336" s="145"/>
      <c r="AT336" s="97" t="s">
        <v>147</v>
      </c>
      <c r="AU336" s="97" t="s">
        <v>84</v>
      </c>
    </row>
    <row r="337" spans="2:63" s="4" customFormat="1" ht="22.9" customHeight="1">
      <c r="B337" s="210"/>
      <c r="C337" s="181"/>
      <c r="D337" s="211" t="s">
        <v>74</v>
      </c>
      <c r="E337" s="213" t="s">
        <v>721</v>
      </c>
      <c r="F337" s="213" t="s">
        <v>722</v>
      </c>
      <c r="G337" s="181"/>
      <c r="H337" s="181"/>
      <c r="J337" s="182">
        <f>BK337</f>
        <v>0</v>
      </c>
      <c r="K337" s="181"/>
      <c r="L337" s="132"/>
      <c r="M337" s="134"/>
      <c r="P337" s="135">
        <f>SUM(P338:P370)</f>
        <v>0</v>
      </c>
      <c r="R337" s="135">
        <f>SUM(R338:R370)</f>
        <v>0.03429624640000001</v>
      </c>
      <c r="T337" s="136">
        <f>SUM(T338:T370)</f>
        <v>0</v>
      </c>
      <c r="AR337" s="133" t="s">
        <v>84</v>
      </c>
      <c r="AT337" s="137" t="s">
        <v>74</v>
      </c>
      <c r="AU337" s="137" t="s">
        <v>82</v>
      </c>
      <c r="AY337" s="133" t="s">
        <v>139</v>
      </c>
      <c r="BK337" s="138">
        <f>SUM(BK338:BK370)</f>
        <v>0</v>
      </c>
    </row>
    <row r="338" spans="2:65" s="8" customFormat="1" ht="24.2" customHeight="1">
      <c r="B338" s="187"/>
      <c r="C338" s="214" t="s">
        <v>359</v>
      </c>
      <c r="D338" s="214" t="s">
        <v>141</v>
      </c>
      <c r="E338" s="215" t="s">
        <v>723</v>
      </c>
      <c r="F338" s="184" t="s">
        <v>724</v>
      </c>
      <c r="G338" s="216" t="s">
        <v>144</v>
      </c>
      <c r="H338" s="217">
        <v>1073.478</v>
      </c>
      <c r="I338" s="6"/>
      <c r="J338" s="183">
        <f>ROUND(I338*H338,2)</f>
        <v>0</v>
      </c>
      <c r="K338" s="184" t="s">
        <v>145</v>
      </c>
      <c r="L338" s="5"/>
      <c r="M338" s="7" t="s">
        <v>3</v>
      </c>
      <c r="N338" s="139" t="s">
        <v>46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245</v>
      </c>
      <c r="AT338" s="142" t="s">
        <v>141</v>
      </c>
      <c r="AU338" s="142" t="s">
        <v>84</v>
      </c>
      <c r="AY338" s="97" t="s">
        <v>139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97" t="s">
        <v>82</v>
      </c>
      <c r="BK338" s="143">
        <f>ROUND(I338*H338,2)</f>
        <v>0</v>
      </c>
      <c r="BL338" s="97" t="s">
        <v>245</v>
      </c>
      <c r="BM338" s="142" t="s">
        <v>725</v>
      </c>
    </row>
    <row r="339" spans="2:47" s="8" customFormat="1" ht="12">
      <c r="B339" s="187"/>
      <c r="C339" s="158"/>
      <c r="D339" s="218" t="s">
        <v>147</v>
      </c>
      <c r="E339" s="158"/>
      <c r="F339" s="219" t="s">
        <v>726</v>
      </c>
      <c r="G339" s="158"/>
      <c r="H339" s="158"/>
      <c r="J339" s="158"/>
      <c r="K339" s="158"/>
      <c r="L339" s="5"/>
      <c r="M339" s="144"/>
      <c r="T339" s="145"/>
      <c r="AT339" s="97" t="s">
        <v>147</v>
      </c>
      <c r="AU339" s="97" t="s">
        <v>84</v>
      </c>
    </row>
    <row r="340" spans="2:51" s="9" customFormat="1" ht="12">
      <c r="B340" s="220"/>
      <c r="C340" s="185"/>
      <c r="D340" s="221" t="s">
        <v>149</v>
      </c>
      <c r="E340" s="222" t="s">
        <v>3</v>
      </c>
      <c r="F340" s="223" t="s">
        <v>150</v>
      </c>
      <c r="G340" s="185"/>
      <c r="H340" s="222" t="s">
        <v>3</v>
      </c>
      <c r="J340" s="185"/>
      <c r="K340" s="185"/>
      <c r="L340" s="146"/>
      <c r="M340" s="148"/>
      <c r="T340" s="149"/>
      <c r="AT340" s="147" t="s">
        <v>149</v>
      </c>
      <c r="AU340" s="147" t="s">
        <v>84</v>
      </c>
      <c r="AV340" s="9" t="s">
        <v>82</v>
      </c>
      <c r="AW340" s="9" t="s">
        <v>35</v>
      </c>
      <c r="AX340" s="9" t="s">
        <v>75</v>
      </c>
      <c r="AY340" s="147" t="s">
        <v>139</v>
      </c>
    </row>
    <row r="341" spans="2:51" s="9" customFormat="1" ht="12">
      <c r="B341" s="220"/>
      <c r="C341" s="185"/>
      <c r="D341" s="221" t="s">
        <v>149</v>
      </c>
      <c r="E341" s="222" t="s">
        <v>3</v>
      </c>
      <c r="F341" s="223" t="s">
        <v>560</v>
      </c>
      <c r="G341" s="185"/>
      <c r="H341" s="222" t="s">
        <v>3</v>
      </c>
      <c r="J341" s="185"/>
      <c r="K341" s="185"/>
      <c r="L341" s="146"/>
      <c r="M341" s="148"/>
      <c r="T341" s="149"/>
      <c r="AT341" s="147" t="s">
        <v>149</v>
      </c>
      <c r="AU341" s="147" t="s">
        <v>84</v>
      </c>
      <c r="AV341" s="9" t="s">
        <v>82</v>
      </c>
      <c r="AW341" s="9" t="s">
        <v>35</v>
      </c>
      <c r="AX341" s="9" t="s">
        <v>75</v>
      </c>
      <c r="AY341" s="147" t="s">
        <v>139</v>
      </c>
    </row>
    <row r="342" spans="2:51" s="9" customFormat="1" ht="12">
      <c r="B342" s="220"/>
      <c r="C342" s="185"/>
      <c r="D342" s="221" t="s">
        <v>149</v>
      </c>
      <c r="E342" s="222" t="s">
        <v>3</v>
      </c>
      <c r="F342" s="223" t="s">
        <v>561</v>
      </c>
      <c r="G342" s="185"/>
      <c r="H342" s="222" t="s">
        <v>3</v>
      </c>
      <c r="J342" s="185"/>
      <c r="K342" s="185"/>
      <c r="L342" s="146"/>
      <c r="M342" s="148"/>
      <c r="T342" s="149"/>
      <c r="AT342" s="147" t="s">
        <v>149</v>
      </c>
      <c r="AU342" s="147" t="s">
        <v>84</v>
      </c>
      <c r="AV342" s="9" t="s">
        <v>82</v>
      </c>
      <c r="AW342" s="9" t="s">
        <v>35</v>
      </c>
      <c r="AX342" s="9" t="s">
        <v>75</v>
      </c>
      <c r="AY342" s="147" t="s">
        <v>139</v>
      </c>
    </row>
    <row r="343" spans="2:51" s="10" customFormat="1" ht="12">
      <c r="B343" s="224"/>
      <c r="C343" s="186"/>
      <c r="D343" s="221" t="s">
        <v>149</v>
      </c>
      <c r="E343" s="225" t="s">
        <v>3</v>
      </c>
      <c r="F343" s="226" t="s">
        <v>727</v>
      </c>
      <c r="G343" s="186"/>
      <c r="H343" s="227">
        <v>206.438</v>
      </c>
      <c r="J343" s="186"/>
      <c r="K343" s="186"/>
      <c r="L343" s="150"/>
      <c r="M343" s="152"/>
      <c r="T343" s="153"/>
      <c r="AT343" s="151" t="s">
        <v>149</v>
      </c>
      <c r="AU343" s="151" t="s">
        <v>84</v>
      </c>
      <c r="AV343" s="10" t="s">
        <v>84</v>
      </c>
      <c r="AW343" s="10" t="s">
        <v>35</v>
      </c>
      <c r="AX343" s="10" t="s">
        <v>75</v>
      </c>
      <c r="AY343" s="151" t="s">
        <v>139</v>
      </c>
    </row>
    <row r="344" spans="2:51" s="9" customFormat="1" ht="12">
      <c r="B344" s="220"/>
      <c r="C344" s="185"/>
      <c r="D344" s="221" t="s">
        <v>149</v>
      </c>
      <c r="E344" s="222" t="s">
        <v>3</v>
      </c>
      <c r="F344" s="223" t="s">
        <v>563</v>
      </c>
      <c r="G344" s="185"/>
      <c r="H344" s="222" t="s">
        <v>3</v>
      </c>
      <c r="J344" s="185"/>
      <c r="K344" s="185"/>
      <c r="L344" s="146"/>
      <c r="M344" s="148"/>
      <c r="T344" s="149"/>
      <c r="AT344" s="147" t="s">
        <v>149</v>
      </c>
      <c r="AU344" s="147" t="s">
        <v>84</v>
      </c>
      <c r="AV344" s="9" t="s">
        <v>82</v>
      </c>
      <c r="AW344" s="9" t="s">
        <v>35</v>
      </c>
      <c r="AX344" s="9" t="s">
        <v>75</v>
      </c>
      <c r="AY344" s="147" t="s">
        <v>139</v>
      </c>
    </row>
    <row r="345" spans="2:51" s="10" customFormat="1" ht="12">
      <c r="B345" s="224"/>
      <c r="C345" s="186"/>
      <c r="D345" s="221" t="s">
        <v>149</v>
      </c>
      <c r="E345" s="225" t="s">
        <v>3</v>
      </c>
      <c r="F345" s="226" t="s">
        <v>728</v>
      </c>
      <c r="G345" s="186"/>
      <c r="H345" s="227">
        <v>430.08</v>
      </c>
      <c r="J345" s="186"/>
      <c r="K345" s="186"/>
      <c r="L345" s="150"/>
      <c r="M345" s="152"/>
      <c r="T345" s="153"/>
      <c r="AT345" s="151" t="s">
        <v>149</v>
      </c>
      <c r="AU345" s="151" t="s">
        <v>84</v>
      </c>
      <c r="AV345" s="10" t="s">
        <v>84</v>
      </c>
      <c r="AW345" s="10" t="s">
        <v>35</v>
      </c>
      <c r="AX345" s="10" t="s">
        <v>75</v>
      </c>
      <c r="AY345" s="151" t="s">
        <v>139</v>
      </c>
    </row>
    <row r="346" spans="2:51" s="9" customFormat="1" ht="12">
      <c r="B346" s="220"/>
      <c r="C346" s="185"/>
      <c r="D346" s="221" t="s">
        <v>149</v>
      </c>
      <c r="E346" s="222" t="s">
        <v>3</v>
      </c>
      <c r="F346" s="223" t="s">
        <v>565</v>
      </c>
      <c r="G346" s="185"/>
      <c r="H346" s="222" t="s">
        <v>3</v>
      </c>
      <c r="J346" s="185"/>
      <c r="K346" s="185"/>
      <c r="L346" s="146"/>
      <c r="M346" s="148"/>
      <c r="T346" s="149"/>
      <c r="AT346" s="147" t="s">
        <v>149</v>
      </c>
      <c r="AU346" s="147" t="s">
        <v>84</v>
      </c>
      <c r="AV346" s="9" t="s">
        <v>82</v>
      </c>
      <c r="AW346" s="9" t="s">
        <v>35</v>
      </c>
      <c r="AX346" s="9" t="s">
        <v>75</v>
      </c>
      <c r="AY346" s="147" t="s">
        <v>139</v>
      </c>
    </row>
    <row r="347" spans="2:51" s="10" customFormat="1" ht="12">
      <c r="B347" s="224"/>
      <c r="C347" s="186"/>
      <c r="D347" s="221" t="s">
        <v>149</v>
      </c>
      <c r="E347" s="225" t="s">
        <v>3</v>
      </c>
      <c r="F347" s="226" t="s">
        <v>729</v>
      </c>
      <c r="G347" s="186"/>
      <c r="H347" s="227">
        <v>147.36</v>
      </c>
      <c r="J347" s="186"/>
      <c r="K347" s="186"/>
      <c r="L347" s="150"/>
      <c r="M347" s="152"/>
      <c r="T347" s="153"/>
      <c r="AT347" s="151" t="s">
        <v>149</v>
      </c>
      <c r="AU347" s="151" t="s">
        <v>84</v>
      </c>
      <c r="AV347" s="10" t="s">
        <v>84</v>
      </c>
      <c r="AW347" s="10" t="s">
        <v>35</v>
      </c>
      <c r="AX347" s="10" t="s">
        <v>75</v>
      </c>
      <c r="AY347" s="151" t="s">
        <v>139</v>
      </c>
    </row>
    <row r="348" spans="2:51" s="9" customFormat="1" ht="12">
      <c r="B348" s="220"/>
      <c r="C348" s="185"/>
      <c r="D348" s="221" t="s">
        <v>149</v>
      </c>
      <c r="E348" s="222" t="s">
        <v>3</v>
      </c>
      <c r="F348" s="223" t="s">
        <v>567</v>
      </c>
      <c r="G348" s="185"/>
      <c r="H348" s="222" t="s">
        <v>3</v>
      </c>
      <c r="J348" s="185"/>
      <c r="K348" s="185"/>
      <c r="L348" s="146"/>
      <c r="M348" s="148"/>
      <c r="T348" s="149"/>
      <c r="AT348" s="147" t="s">
        <v>149</v>
      </c>
      <c r="AU348" s="147" t="s">
        <v>84</v>
      </c>
      <c r="AV348" s="9" t="s">
        <v>82</v>
      </c>
      <c r="AW348" s="9" t="s">
        <v>35</v>
      </c>
      <c r="AX348" s="9" t="s">
        <v>75</v>
      </c>
      <c r="AY348" s="147" t="s">
        <v>139</v>
      </c>
    </row>
    <row r="349" spans="2:51" s="10" customFormat="1" ht="12">
      <c r="B349" s="224"/>
      <c r="C349" s="186"/>
      <c r="D349" s="221" t="s">
        <v>149</v>
      </c>
      <c r="E349" s="225" t="s">
        <v>3</v>
      </c>
      <c r="F349" s="226" t="s">
        <v>730</v>
      </c>
      <c r="G349" s="186"/>
      <c r="H349" s="227">
        <v>64</v>
      </c>
      <c r="J349" s="186"/>
      <c r="K349" s="186"/>
      <c r="L349" s="150"/>
      <c r="M349" s="152"/>
      <c r="T349" s="153"/>
      <c r="AT349" s="151" t="s">
        <v>149</v>
      </c>
      <c r="AU349" s="151" t="s">
        <v>84</v>
      </c>
      <c r="AV349" s="10" t="s">
        <v>84</v>
      </c>
      <c r="AW349" s="10" t="s">
        <v>35</v>
      </c>
      <c r="AX349" s="10" t="s">
        <v>75</v>
      </c>
      <c r="AY349" s="151" t="s">
        <v>139</v>
      </c>
    </row>
    <row r="350" spans="2:51" s="9" customFormat="1" ht="12">
      <c r="B350" s="220"/>
      <c r="C350" s="185"/>
      <c r="D350" s="221" t="s">
        <v>149</v>
      </c>
      <c r="E350" s="222" t="s">
        <v>3</v>
      </c>
      <c r="F350" s="223" t="s">
        <v>568</v>
      </c>
      <c r="G350" s="185"/>
      <c r="H350" s="222" t="s">
        <v>3</v>
      </c>
      <c r="J350" s="185"/>
      <c r="K350" s="185"/>
      <c r="L350" s="146"/>
      <c r="M350" s="148"/>
      <c r="T350" s="149"/>
      <c r="AT350" s="147" t="s">
        <v>149</v>
      </c>
      <c r="AU350" s="147" t="s">
        <v>84</v>
      </c>
      <c r="AV350" s="9" t="s">
        <v>82</v>
      </c>
      <c r="AW350" s="9" t="s">
        <v>35</v>
      </c>
      <c r="AX350" s="9" t="s">
        <v>75</v>
      </c>
      <c r="AY350" s="147" t="s">
        <v>139</v>
      </c>
    </row>
    <row r="351" spans="2:51" s="10" customFormat="1" ht="12">
      <c r="B351" s="224"/>
      <c r="C351" s="186"/>
      <c r="D351" s="221" t="s">
        <v>149</v>
      </c>
      <c r="E351" s="225" t="s">
        <v>3</v>
      </c>
      <c r="F351" s="226" t="s">
        <v>731</v>
      </c>
      <c r="G351" s="186"/>
      <c r="H351" s="227">
        <v>5.12</v>
      </c>
      <c r="J351" s="186"/>
      <c r="K351" s="186"/>
      <c r="L351" s="150"/>
      <c r="M351" s="152"/>
      <c r="T351" s="153"/>
      <c r="AT351" s="151" t="s">
        <v>149</v>
      </c>
      <c r="AU351" s="151" t="s">
        <v>84</v>
      </c>
      <c r="AV351" s="10" t="s">
        <v>84</v>
      </c>
      <c r="AW351" s="10" t="s">
        <v>35</v>
      </c>
      <c r="AX351" s="10" t="s">
        <v>75</v>
      </c>
      <c r="AY351" s="151" t="s">
        <v>139</v>
      </c>
    </row>
    <row r="352" spans="2:51" s="12" customFormat="1" ht="12">
      <c r="B352" s="262"/>
      <c r="C352" s="256"/>
      <c r="D352" s="221" t="s">
        <v>149</v>
      </c>
      <c r="E352" s="263" t="s">
        <v>3</v>
      </c>
      <c r="F352" s="264" t="s">
        <v>236</v>
      </c>
      <c r="G352" s="256"/>
      <c r="H352" s="265">
        <v>852.998</v>
      </c>
      <c r="J352" s="256"/>
      <c r="K352" s="256"/>
      <c r="L352" s="248"/>
      <c r="M352" s="250"/>
      <c r="T352" s="251"/>
      <c r="AT352" s="249" t="s">
        <v>149</v>
      </c>
      <c r="AU352" s="249" t="s">
        <v>84</v>
      </c>
      <c r="AV352" s="12" t="s">
        <v>91</v>
      </c>
      <c r="AW352" s="12" t="s">
        <v>35</v>
      </c>
      <c r="AX352" s="12" t="s">
        <v>75</v>
      </c>
      <c r="AY352" s="249" t="s">
        <v>139</v>
      </c>
    </row>
    <row r="353" spans="2:51" s="9" customFormat="1" ht="12">
      <c r="B353" s="220"/>
      <c r="C353" s="185"/>
      <c r="D353" s="221" t="s">
        <v>149</v>
      </c>
      <c r="E353" s="222" t="s">
        <v>3</v>
      </c>
      <c r="F353" s="223" t="s">
        <v>569</v>
      </c>
      <c r="G353" s="185"/>
      <c r="H353" s="222" t="s">
        <v>3</v>
      </c>
      <c r="J353" s="185"/>
      <c r="K353" s="185"/>
      <c r="L353" s="146"/>
      <c r="M353" s="148"/>
      <c r="T353" s="149"/>
      <c r="AT353" s="147" t="s">
        <v>149</v>
      </c>
      <c r="AU353" s="147" t="s">
        <v>84</v>
      </c>
      <c r="AV353" s="9" t="s">
        <v>82</v>
      </c>
      <c r="AW353" s="9" t="s">
        <v>35</v>
      </c>
      <c r="AX353" s="9" t="s">
        <v>75</v>
      </c>
      <c r="AY353" s="147" t="s">
        <v>139</v>
      </c>
    </row>
    <row r="354" spans="2:51" s="9" customFormat="1" ht="12">
      <c r="B354" s="220"/>
      <c r="C354" s="185"/>
      <c r="D354" s="221" t="s">
        <v>149</v>
      </c>
      <c r="E354" s="222" t="s">
        <v>3</v>
      </c>
      <c r="F354" s="223" t="s">
        <v>570</v>
      </c>
      <c r="G354" s="185"/>
      <c r="H354" s="222" t="s">
        <v>3</v>
      </c>
      <c r="J354" s="185"/>
      <c r="K354" s="185"/>
      <c r="L354" s="146"/>
      <c r="M354" s="148"/>
      <c r="T354" s="149"/>
      <c r="AT354" s="147" t="s">
        <v>149</v>
      </c>
      <c r="AU354" s="147" t="s">
        <v>84</v>
      </c>
      <c r="AV354" s="9" t="s">
        <v>82</v>
      </c>
      <c r="AW354" s="9" t="s">
        <v>35</v>
      </c>
      <c r="AX354" s="9" t="s">
        <v>75</v>
      </c>
      <c r="AY354" s="147" t="s">
        <v>139</v>
      </c>
    </row>
    <row r="355" spans="2:51" s="10" customFormat="1" ht="12">
      <c r="B355" s="224"/>
      <c r="C355" s="186"/>
      <c r="D355" s="221" t="s">
        <v>149</v>
      </c>
      <c r="E355" s="225" t="s">
        <v>3</v>
      </c>
      <c r="F355" s="226" t="s">
        <v>732</v>
      </c>
      <c r="G355" s="186"/>
      <c r="H355" s="227">
        <v>220.48</v>
      </c>
      <c r="J355" s="186"/>
      <c r="K355" s="186"/>
      <c r="L355" s="150"/>
      <c r="M355" s="152"/>
      <c r="T355" s="153"/>
      <c r="AT355" s="151" t="s">
        <v>149</v>
      </c>
      <c r="AU355" s="151" t="s">
        <v>84</v>
      </c>
      <c r="AV355" s="10" t="s">
        <v>84</v>
      </c>
      <c r="AW355" s="10" t="s">
        <v>35</v>
      </c>
      <c r="AX355" s="10" t="s">
        <v>75</v>
      </c>
      <c r="AY355" s="151" t="s">
        <v>139</v>
      </c>
    </row>
    <row r="356" spans="2:51" s="12" customFormat="1" ht="12">
      <c r="B356" s="262"/>
      <c r="C356" s="256"/>
      <c r="D356" s="221" t="s">
        <v>149</v>
      </c>
      <c r="E356" s="263" t="s">
        <v>3</v>
      </c>
      <c r="F356" s="264" t="s">
        <v>236</v>
      </c>
      <c r="G356" s="256"/>
      <c r="H356" s="265">
        <v>220.48</v>
      </c>
      <c r="J356" s="256"/>
      <c r="K356" s="256"/>
      <c r="L356" s="248"/>
      <c r="M356" s="250"/>
      <c r="T356" s="251"/>
      <c r="AT356" s="249" t="s">
        <v>149</v>
      </c>
      <c r="AU356" s="249" t="s">
        <v>84</v>
      </c>
      <c r="AV356" s="12" t="s">
        <v>91</v>
      </c>
      <c r="AW356" s="12" t="s">
        <v>35</v>
      </c>
      <c r="AX356" s="12" t="s">
        <v>75</v>
      </c>
      <c r="AY356" s="249" t="s">
        <v>139</v>
      </c>
    </row>
    <row r="357" spans="2:51" s="11" customFormat="1" ht="12">
      <c r="B357" s="258"/>
      <c r="C357" s="255"/>
      <c r="D357" s="221" t="s">
        <v>149</v>
      </c>
      <c r="E357" s="259" t="s">
        <v>3</v>
      </c>
      <c r="F357" s="260" t="s">
        <v>227</v>
      </c>
      <c r="G357" s="255"/>
      <c r="H357" s="261">
        <v>1073.478</v>
      </c>
      <c r="J357" s="255"/>
      <c r="K357" s="255"/>
      <c r="L357" s="244"/>
      <c r="M357" s="246"/>
      <c r="T357" s="247"/>
      <c r="AT357" s="245" t="s">
        <v>149</v>
      </c>
      <c r="AU357" s="245" t="s">
        <v>84</v>
      </c>
      <c r="AV357" s="11" t="s">
        <v>94</v>
      </c>
      <c r="AW357" s="11" t="s">
        <v>35</v>
      </c>
      <c r="AX357" s="11" t="s">
        <v>82</v>
      </c>
      <c r="AY357" s="245" t="s">
        <v>139</v>
      </c>
    </row>
    <row r="358" spans="2:65" s="8" customFormat="1" ht="16.5" customHeight="1">
      <c r="B358" s="187"/>
      <c r="C358" s="240" t="s">
        <v>364</v>
      </c>
      <c r="D358" s="240" t="s">
        <v>650</v>
      </c>
      <c r="E358" s="241" t="s">
        <v>733</v>
      </c>
      <c r="F358" s="239" t="s">
        <v>734</v>
      </c>
      <c r="G358" s="242" t="s">
        <v>144</v>
      </c>
      <c r="H358" s="243">
        <v>1127.152</v>
      </c>
      <c r="I358" s="13"/>
      <c r="J358" s="238">
        <f>ROUND(I358*H358,2)</f>
        <v>0</v>
      </c>
      <c r="K358" s="239" t="s">
        <v>145</v>
      </c>
      <c r="L358" s="232"/>
      <c r="M358" s="14" t="s">
        <v>3</v>
      </c>
      <c r="N358" s="233" t="s">
        <v>46</v>
      </c>
      <c r="P358" s="140">
        <f>O358*H358</f>
        <v>0</v>
      </c>
      <c r="Q358" s="140">
        <v>1E-05</v>
      </c>
      <c r="R358" s="140">
        <f>Q358*H358</f>
        <v>0.011271520000000002</v>
      </c>
      <c r="S358" s="140">
        <v>0</v>
      </c>
      <c r="T358" s="141">
        <f>S358*H358</f>
        <v>0</v>
      </c>
      <c r="AR358" s="142" t="s">
        <v>347</v>
      </c>
      <c r="AT358" s="142" t="s">
        <v>650</v>
      </c>
      <c r="AU358" s="142" t="s">
        <v>84</v>
      </c>
      <c r="AY358" s="97" t="s">
        <v>139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97" t="s">
        <v>82</v>
      </c>
      <c r="BK358" s="143">
        <f>ROUND(I358*H358,2)</f>
        <v>0</v>
      </c>
      <c r="BL358" s="97" t="s">
        <v>245</v>
      </c>
      <c r="BM358" s="142" t="s">
        <v>735</v>
      </c>
    </row>
    <row r="359" spans="2:51" s="10" customFormat="1" ht="12">
      <c r="B359" s="224"/>
      <c r="C359" s="186"/>
      <c r="D359" s="221" t="s">
        <v>149</v>
      </c>
      <c r="E359" s="186"/>
      <c r="F359" s="226" t="s">
        <v>736</v>
      </c>
      <c r="G359" s="186"/>
      <c r="H359" s="227">
        <v>1127.152</v>
      </c>
      <c r="J359" s="186"/>
      <c r="K359" s="186"/>
      <c r="L359" s="150"/>
      <c r="M359" s="152"/>
      <c r="T359" s="153"/>
      <c r="AT359" s="151" t="s">
        <v>149</v>
      </c>
      <c r="AU359" s="151" t="s">
        <v>84</v>
      </c>
      <c r="AV359" s="10" t="s">
        <v>84</v>
      </c>
      <c r="AW359" s="10" t="s">
        <v>4</v>
      </c>
      <c r="AX359" s="10" t="s">
        <v>82</v>
      </c>
      <c r="AY359" s="151" t="s">
        <v>139</v>
      </c>
    </row>
    <row r="360" spans="2:65" s="8" customFormat="1" ht="16.5" customHeight="1">
      <c r="B360" s="187"/>
      <c r="C360" s="240" t="s">
        <v>369</v>
      </c>
      <c r="D360" s="240" t="s">
        <v>650</v>
      </c>
      <c r="E360" s="241" t="s">
        <v>737</v>
      </c>
      <c r="F360" s="239" t="s">
        <v>738</v>
      </c>
      <c r="G360" s="242" t="s">
        <v>175</v>
      </c>
      <c r="H360" s="243">
        <v>2300</v>
      </c>
      <c r="I360" s="13"/>
      <c r="J360" s="238">
        <f>ROUND(I360*H360,2)</f>
        <v>0</v>
      </c>
      <c r="K360" s="239" t="s">
        <v>145</v>
      </c>
      <c r="L360" s="232"/>
      <c r="M360" s="14" t="s">
        <v>3</v>
      </c>
      <c r="N360" s="233" t="s">
        <v>46</v>
      </c>
      <c r="P360" s="140">
        <f>O360*H360</f>
        <v>0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347</v>
      </c>
      <c r="AT360" s="142" t="s">
        <v>650</v>
      </c>
      <c r="AU360" s="142" t="s">
        <v>84</v>
      </c>
      <c r="AY360" s="97" t="s">
        <v>139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97" t="s">
        <v>82</v>
      </c>
      <c r="BK360" s="143">
        <f>ROUND(I360*H360,2)</f>
        <v>0</v>
      </c>
      <c r="BL360" s="97" t="s">
        <v>245</v>
      </c>
      <c r="BM360" s="142" t="s">
        <v>739</v>
      </c>
    </row>
    <row r="361" spans="2:65" s="8" customFormat="1" ht="16.5" customHeight="1">
      <c r="B361" s="187"/>
      <c r="C361" s="214" t="s">
        <v>376</v>
      </c>
      <c r="D361" s="214" t="s">
        <v>141</v>
      </c>
      <c r="E361" s="215" t="s">
        <v>740</v>
      </c>
      <c r="F361" s="184" t="s">
        <v>741</v>
      </c>
      <c r="G361" s="216" t="s">
        <v>144</v>
      </c>
      <c r="H361" s="217">
        <v>66.144</v>
      </c>
      <c r="I361" s="6"/>
      <c r="J361" s="183">
        <f>ROUND(I361*H361,2)</f>
        <v>0</v>
      </c>
      <c r="K361" s="184" t="s">
        <v>145</v>
      </c>
      <c r="L361" s="5"/>
      <c r="M361" s="7" t="s">
        <v>3</v>
      </c>
      <c r="N361" s="139" t="s">
        <v>46</v>
      </c>
      <c r="P361" s="140">
        <f>O361*H361</f>
        <v>0</v>
      </c>
      <c r="Q361" s="140">
        <v>0.0002012</v>
      </c>
      <c r="R361" s="140">
        <f>Q361*H361</f>
        <v>0.013308172800000002</v>
      </c>
      <c r="S361" s="140">
        <v>0</v>
      </c>
      <c r="T361" s="141">
        <f>S361*H361</f>
        <v>0</v>
      </c>
      <c r="AR361" s="142" t="s">
        <v>245</v>
      </c>
      <c r="AT361" s="142" t="s">
        <v>141</v>
      </c>
      <c r="AU361" s="142" t="s">
        <v>84</v>
      </c>
      <c r="AY361" s="97" t="s">
        <v>139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97" t="s">
        <v>82</v>
      </c>
      <c r="BK361" s="143">
        <f>ROUND(I361*H361,2)</f>
        <v>0</v>
      </c>
      <c r="BL361" s="97" t="s">
        <v>245</v>
      </c>
      <c r="BM361" s="142" t="s">
        <v>742</v>
      </c>
    </row>
    <row r="362" spans="2:47" s="8" customFormat="1" ht="12">
      <c r="B362" s="187"/>
      <c r="C362" s="158"/>
      <c r="D362" s="218" t="s">
        <v>147</v>
      </c>
      <c r="E362" s="158"/>
      <c r="F362" s="219" t="s">
        <v>743</v>
      </c>
      <c r="G362" s="158"/>
      <c r="H362" s="158"/>
      <c r="J362" s="158"/>
      <c r="K362" s="158"/>
      <c r="L362" s="5"/>
      <c r="M362" s="144"/>
      <c r="T362" s="145"/>
      <c r="AT362" s="97" t="s">
        <v>147</v>
      </c>
      <c r="AU362" s="97" t="s">
        <v>84</v>
      </c>
    </row>
    <row r="363" spans="2:51" s="9" customFormat="1" ht="12">
      <c r="B363" s="220"/>
      <c r="C363" s="185"/>
      <c r="D363" s="221" t="s">
        <v>149</v>
      </c>
      <c r="E363" s="222" t="s">
        <v>3</v>
      </c>
      <c r="F363" s="223" t="s">
        <v>150</v>
      </c>
      <c r="G363" s="185"/>
      <c r="H363" s="222" t="s">
        <v>3</v>
      </c>
      <c r="J363" s="185"/>
      <c r="K363" s="185"/>
      <c r="L363" s="146"/>
      <c r="M363" s="148"/>
      <c r="T363" s="149"/>
      <c r="AT363" s="147" t="s">
        <v>149</v>
      </c>
      <c r="AU363" s="147" t="s">
        <v>84</v>
      </c>
      <c r="AV363" s="9" t="s">
        <v>82</v>
      </c>
      <c r="AW363" s="9" t="s">
        <v>35</v>
      </c>
      <c r="AX363" s="9" t="s">
        <v>75</v>
      </c>
      <c r="AY363" s="147" t="s">
        <v>139</v>
      </c>
    </row>
    <row r="364" spans="2:51" s="9" customFormat="1" ht="12">
      <c r="B364" s="220"/>
      <c r="C364" s="185"/>
      <c r="D364" s="221" t="s">
        <v>149</v>
      </c>
      <c r="E364" s="222" t="s">
        <v>3</v>
      </c>
      <c r="F364" s="223" t="s">
        <v>744</v>
      </c>
      <c r="G364" s="185"/>
      <c r="H364" s="222" t="s">
        <v>3</v>
      </c>
      <c r="J364" s="185"/>
      <c r="K364" s="185"/>
      <c r="L364" s="146"/>
      <c r="M364" s="148"/>
      <c r="T364" s="149"/>
      <c r="AT364" s="147" t="s">
        <v>149</v>
      </c>
      <c r="AU364" s="147" t="s">
        <v>84</v>
      </c>
      <c r="AV364" s="9" t="s">
        <v>82</v>
      </c>
      <c r="AW364" s="9" t="s">
        <v>35</v>
      </c>
      <c r="AX364" s="9" t="s">
        <v>75</v>
      </c>
      <c r="AY364" s="147" t="s">
        <v>139</v>
      </c>
    </row>
    <row r="365" spans="2:51" s="9" customFormat="1" ht="12">
      <c r="B365" s="220"/>
      <c r="C365" s="185"/>
      <c r="D365" s="221" t="s">
        <v>149</v>
      </c>
      <c r="E365" s="222" t="s">
        <v>3</v>
      </c>
      <c r="F365" s="223" t="s">
        <v>570</v>
      </c>
      <c r="G365" s="185"/>
      <c r="H365" s="222" t="s">
        <v>3</v>
      </c>
      <c r="J365" s="185"/>
      <c r="K365" s="185"/>
      <c r="L365" s="146"/>
      <c r="M365" s="148"/>
      <c r="T365" s="149"/>
      <c r="AT365" s="147" t="s">
        <v>149</v>
      </c>
      <c r="AU365" s="147" t="s">
        <v>84</v>
      </c>
      <c r="AV365" s="9" t="s">
        <v>82</v>
      </c>
      <c r="AW365" s="9" t="s">
        <v>35</v>
      </c>
      <c r="AX365" s="9" t="s">
        <v>75</v>
      </c>
      <c r="AY365" s="147" t="s">
        <v>139</v>
      </c>
    </row>
    <row r="366" spans="2:51" s="10" customFormat="1" ht="12">
      <c r="B366" s="224"/>
      <c r="C366" s="186"/>
      <c r="D366" s="221" t="s">
        <v>149</v>
      </c>
      <c r="E366" s="225" t="s">
        <v>3</v>
      </c>
      <c r="F366" s="226" t="s">
        <v>745</v>
      </c>
      <c r="G366" s="186"/>
      <c r="H366" s="227">
        <v>66.144</v>
      </c>
      <c r="J366" s="186"/>
      <c r="K366" s="186"/>
      <c r="L366" s="150"/>
      <c r="M366" s="152"/>
      <c r="T366" s="153"/>
      <c r="AT366" s="151" t="s">
        <v>149</v>
      </c>
      <c r="AU366" s="151" t="s">
        <v>84</v>
      </c>
      <c r="AV366" s="10" t="s">
        <v>84</v>
      </c>
      <c r="AW366" s="10" t="s">
        <v>35</v>
      </c>
      <c r="AX366" s="10" t="s">
        <v>82</v>
      </c>
      <c r="AY366" s="151" t="s">
        <v>139</v>
      </c>
    </row>
    <row r="367" spans="2:65" s="8" customFormat="1" ht="24.2" customHeight="1">
      <c r="B367" s="187"/>
      <c r="C367" s="214" t="s">
        <v>382</v>
      </c>
      <c r="D367" s="214" t="s">
        <v>141</v>
      </c>
      <c r="E367" s="215" t="s">
        <v>746</v>
      </c>
      <c r="F367" s="184" t="s">
        <v>747</v>
      </c>
      <c r="G367" s="216" t="s">
        <v>144</v>
      </c>
      <c r="H367" s="217">
        <v>66.144</v>
      </c>
      <c r="I367" s="6"/>
      <c r="J367" s="183">
        <f>ROUND(I367*H367,2)</f>
        <v>0</v>
      </c>
      <c r="K367" s="184" t="s">
        <v>145</v>
      </c>
      <c r="L367" s="5"/>
      <c r="M367" s="7" t="s">
        <v>3</v>
      </c>
      <c r="N367" s="139" t="s">
        <v>46</v>
      </c>
      <c r="P367" s="140">
        <f>O367*H367</f>
        <v>0</v>
      </c>
      <c r="Q367" s="140">
        <v>0.000143</v>
      </c>
      <c r="R367" s="140">
        <f>Q367*H367</f>
        <v>0.009458592000000002</v>
      </c>
      <c r="S367" s="140">
        <v>0</v>
      </c>
      <c r="T367" s="141">
        <f>S367*H367</f>
        <v>0</v>
      </c>
      <c r="AR367" s="142" t="s">
        <v>245</v>
      </c>
      <c r="AT367" s="142" t="s">
        <v>141</v>
      </c>
      <c r="AU367" s="142" t="s">
        <v>84</v>
      </c>
      <c r="AY367" s="97" t="s">
        <v>139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97" t="s">
        <v>82</v>
      </c>
      <c r="BK367" s="143">
        <f>ROUND(I367*H367,2)</f>
        <v>0</v>
      </c>
      <c r="BL367" s="97" t="s">
        <v>245</v>
      </c>
      <c r="BM367" s="142" t="s">
        <v>748</v>
      </c>
    </row>
    <row r="368" spans="2:47" s="8" customFormat="1" ht="12">
      <c r="B368" s="187"/>
      <c r="C368" s="158"/>
      <c r="D368" s="218" t="s">
        <v>147</v>
      </c>
      <c r="E368" s="158"/>
      <c r="F368" s="219" t="s">
        <v>749</v>
      </c>
      <c r="G368" s="158"/>
      <c r="H368" s="158"/>
      <c r="J368" s="158"/>
      <c r="K368" s="158"/>
      <c r="L368" s="5"/>
      <c r="M368" s="144"/>
      <c r="T368" s="145"/>
      <c r="AT368" s="97" t="s">
        <v>147</v>
      </c>
      <c r="AU368" s="97" t="s">
        <v>84</v>
      </c>
    </row>
    <row r="369" spans="2:65" s="8" customFormat="1" ht="24.2" customHeight="1">
      <c r="B369" s="187"/>
      <c r="C369" s="214" t="s">
        <v>387</v>
      </c>
      <c r="D369" s="214" t="s">
        <v>141</v>
      </c>
      <c r="E369" s="215" t="s">
        <v>750</v>
      </c>
      <c r="F369" s="184" t="s">
        <v>751</v>
      </c>
      <c r="G369" s="216" t="s">
        <v>144</v>
      </c>
      <c r="H369" s="217">
        <v>66.144</v>
      </c>
      <c r="I369" s="6"/>
      <c r="J369" s="183">
        <f>ROUND(I369*H369,2)</f>
        <v>0</v>
      </c>
      <c r="K369" s="184" t="s">
        <v>145</v>
      </c>
      <c r="L369" s="5"/>
      <c r="M369" s="7" t="s">
        <v>3</v>
      </c>
      <c r="N369" s="139" t="s">
        <v>46</v>
      </c>
      <c r="P369" s="140">
        <f>O369*H369</f>
        <v>0</v>
      </c>
      <c r="Q369" s="140">
        <v>3.9E-06</v>
      </c>
      <c r="R369" s="140">
        <f>Q369*H369</f>
        <v>0.0002579616</v>
      </c>
      <c r="S369" s="140">
        <v>0</v>
      </c>
      <c r="T369" s="141">
        <f>S369*H369</f>
        <v>0</v>
      </c>
      <c r="AR369" s="142" t="s">
        <v>245</v>
      </c>
      <c r="AT369" s="142" t="s">
        <v>141</v>
      </c>
      <c r="AU369" s="142" t="s">
        <v>84</v>
      </c>
      <c r="AY369" s="97" t="s">
        <v>139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97" t="s">
        <v>82</v>
      </c>
      <c r="BK369" s="143">
        <f>ROUND(I369*H369,2)</f>
        <v>0</v>
      </c>
      <c r="BL369" s="97" t="s">
        <v>245</v>
      </c>
      <c r="BM369" s="142" t="s">
        <v>752</v>
      </c>
    </row>
    <row r="370" spans="2:47" s="8" customFormat="1" ht="12">
      <c r="B370" s="187"/>
      <c r="C370" s="158"/>
      <c r="D370" s="218" t="s">
        <v>147</v>
      </c>
      <c r="E370" s="158"/>
      <c r="F370" s="219" t="s">
        <v>753</v>
      </c>
      <c r="G370" s="158"/>
      <c r="H370" s="158"/>
      <c r="J370" s="158"/>
      <c r="K370" s="158"/>
      <c r="L370" s="5"/>
      <c r="M370" s="401"/>
      <c r="N370" s="235"/>
      <c r="O370" s="235"/>
      <c r="P370" s="235"/>
      <c r="Q370" s="235"/>
      <c r="R370" s="235"/>
      <c r="S370" s="235"/>
      <c r="T370" s="402"/>
      <c r="AT370" s="97" t="s">
        <v>147</v>
      </c>
      <c r="AU370" s="97" t="s">
        <v>84</v>
      </c>
    </row>
    <row r="371" spans="2:12" s="8" customFormat="1" ht="6.95" customHeight="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5"/>
    </row>
  </sheetData>
  <sheetProtection algorithmName="SHA-512" hashValue="gy1X+YcYy5uZTTNw4Ze4WC9ccddmuPjL2PmwVBb0ZvTjs4IUjkoutAaAKMImnBGWrjfdW0bhjnMhWjMeYlnYOw==" saltValue="0pWuZXxZvOwuaHISTTy3FQ==" spinCount="100000" sheet="1" objects="1" scenarios="1"/>
  <autoFilter ref="C94:K370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3_01/319202321"/>
    <hyperlink ref="F105" r:id="rId2" display="https://podminky.urs.cz/item/CS_URS_2023_01/612325225"/>
    <hyperlink ref="F126" r:id="rId3" display="https://podminky.urs.cz/item/CS_URS_2023_01/612325301"/>
    <hyperlink ref="F142" r:id="rId4" display="https://podminky.urs.cz/item/CS_URS_2023_01/612325302"/>
    <hyperlink ref="F150" r:id="rId5" display="https://podminky.urs.cz/item/CS_URS_2023_01/949101111"/>
    <hyperlink ref="F160" r:id="rId6" display="https://podminky.urs.cz/item/CS_URS_2023_01/952902121"/>
    <hyperlink ref="F170" r:id="rId7" display="https://podminky.urs.cz/item/CS_URS_2023_01/967031732"/>
    <hyperlink ref="F191" r:id="rId8" display="https://podminky.urs.cz/item/CS_URS_2023_01/968062354"/>
    <hyperlink ref="F200" r:id="rId9" display="https://podminky.urs.cz/item/CS_URS_2023_01/968062357"/>
    <hyperlink ref="F214" r:id="rId10" display="https://podminky.urs.cz/item/CS_URS_2023_01/968062991"/>
    <hyperlink ref="F228" r:id="rId11" display="https://podminky.urs.cz/item/CS_URS_2023_01/997013111"/>
    <hyperlink ref="F230" r:id="rId12" display="https://podminky.urs.cz/item/CS_URS_2023_01/997013501"/>
    <hyperlink ref="F232" r:id="rId13" display="https://podminky.urs.cz/item/CS_URS_2023_01/997013509"/>
    <hyperlink ref="F235" r:id="rId14" display="https://podminky.urs.cz/item/CS_URS_2023_01/997013603"/>
    <hyperlink ref="F237" r:id="rId15" display="https://podminky.urs.cz/item/CS_URS_2023_01/997013631"/>
    <hyperlink ref="F241" r:id="rId16" display="https://podminky.urs.cz/item/CS_URS_2023_01/998017004"/>
    <hyperlink ref="F245" r:id="rId17" display="https://podminky.urs.cz/item/CS_URS_2023_01/711132101"/>
    <hyperlink ref="F268" r:id="rId18" display="https://podminky.urs.cz/item/CS_URS_2023_01/998711103"/>
    <hyperlink ref="F271" r:id="rId19" display="https://podminky.urs.cz/item/CS_URS_2023_01/766622861"/>
    <hyperlink ref="F336" r:id="rId20" display="https://podminky.urs.cz/item/CS_URS_2023_01/998766204"/>
    <hyperlink ref="F339" r:id="rId21" display="https://podminky.urs.cz/item/CS_URS_2023_01/784171111"/>
    <hyperlink ref="F362" r:id="rId22" display="https://podminky.urs.cz/item/CS_URS_2023_01/784181101"/>
    <hyperlink ref="F368" r:id="rId23" display="https://podminky.urs.cz/item/CS_URS_2023_01/784221001"/>
    <hyperlink ref="F370" r:id="rId24" display="https://podminky.urs.cz/item/CS_URS_2023_01/7842210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zoomScale="85" zoomScaleNormal="85" workbookViewId="0" topLeftCell="A69">
      <selection activeCell="I90" sqref="I90"/>
    </sheetView>
  </sheetViews>
  <sheetFormatPr defaultColWidth="9.140625" defaultRowHeight="12"/>
  <cols>
    <col min="1" max="1" width="8.28125" style="266" customWidth="1"/>
    <col min="2" max="2" width="1.1484375" style="266" customWidth="1"/>
    <col min="3" max="3" width="4.140625" style="266" customWidth="1"/>
    <col min="4" max="4" width="4.28125" style="266" customWidth="1"/>
    <col min="5" max="5" width="17.140625" style="266" customWidth="1"/>
    <col min="6" max="6" width="100.8515625" style="266" customWidth="1"/>
    <col min="7" max="7" width="7.421875" style="266" customWidth="1"/>
    <col min="8" max="8" width="14.00390625" style="266" customWidth="1"/>
    <col min="9" max="9" width="15.8515625" style="266" customWidth="1"/>
    <col min="10" max="11" width="22.28125" style="266" customWidth="1"/>
    <col min="12" max="12" width="9.28125" style="266" customWidth="1"/>
    <col min="13" max="13" width="10.8515625" style="266" hidden="1" customWidth="1"/>
    <col min="14" max="14" width="9.28125" style="266" hidden="1" customWidth="1"/>
    <col min="15" max="20" width="14.140625" style="266" hidden="1" customWidth="1"/>
    <col min="21" max="21" width="16.28125" style="266" hidden="1" customWidth="1"/>
    <col min="22" max="22" width="12.28125" style="266" customWidth="1"/>
    <col min="23" max="23" width="16.28125" style="266" customWidth="1"/>
    <col min="24" max="24" width="12.28125" style="266" customWidth="1"/>
    <col min="25" max="25" width="15.00390625" style="266" customWidth="1"/>
    <col min="26" max="26" width="11.00390625" style="266" customWidth="1"/>
    <col min="27" max="27" width="15.00390625" style="266" customWidth="1"/>
    <col min="28" max="28" width="16.28125" style="266" customWidth="1"/>
    <col min="29" max="29" width="11.00390625" style="266" customWidth="1"/>
    <col min="30" max="30" width="15.00390625" style="266" customWidth="1"/>
    <col min="31" max="31" width="16.28125" style="266" customWidth="1"/>
    <col min="32" max="43" width="9.28125" style="266" customWidth="1"/>
    <col min="44" max="65" width="9.28125" style="266" hidden="1" customWidth="1"/>
    <col min="66" max="16384" width="9.28125" style="266" customWidth="1"/>
  </cols>
  <sheetData>
    <row r="1" ht="12"/>
    <row r="2" spans="12:46" ht="36.95" customHeight="1">
      <c r="L2" s="506" t="s">
        <v>6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267" t="s">
        <v>93</v>
      </c>
    </row>
    <row r="3" spans="2:46" ht="6.95" customHeight="1"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70"/>
      <c r="AT3" s="267" t="s">
        <v>84</v>
      </c>
    </row>
    <row r="4" spans="2:46" ht="24.95" customHeight="1">
      <c r="B4" s="270"/>
      <c r="C4" s="339"/>
      <c r="D4" s="370" t="s">
        <v>104</v>
      </c>
      <c r="E4" s="339"/>
      <c r="F4" s="339"/>
      <c r="G4" s="339"/>
      <c r="H4" s="339"/>
      <c r="I4" s="339"/>
      <c r="J4" s="339"/>
      <c r="K4" s="339"/>
      <c r="L4" s="270"/>
      <c r="M4" s="271" t="s">
        <v>11</v>
      </c>
      <c r="AT4" s="267" t="s">
        <v>4</v>
      </c>
    </row>
    <row r="5" spans="2:12" ht="6.95" customHeight="1">
      <c r="B5" s="270"/>
      <c r="C5" s="339"/>
      <c r="D5" s="339"/>
      <c r="E5" s="339"/>
      <c r="F5" s="339"/>
      <c r="G5" s="339"/>
      <c r="H5" s="339"/>
      <c r="I5" s="339"/>
      <c r="J5" s="339"/>
      <c r="K5" s="339"/>
      <c r="L5" s="270"/>
    </row>
    <row r="6" spans="2:12" ht="12" customHeight="1">
      <c r="B6" s="270"/>
      <c r="C6" s="339"/>
      <c r="D6" s="360" t="s">
        <v>17</v>
      </c>
      <c r="E6" s="339"/>
      <c r="F6" s="339"/>
      <c r="G6" s="339"/>
      <c r="H6" s="339"/>
      <c r="I6" s="339"/>
      <c r="J6" s="339"/>
      <c r="K6" s="339"/>
      <c r="L6" s="270"/>
    </row>
    <row r="7" spans="2:12" ht="16.5" customHeight="1">
      <c r="B7" s="270"/>
      <c r="C7" s="339"/>
      <c r="D7" s="339"/>
      <c r="E7" s="508" t="str">
        <f>'Rekapitulace stavby'!K6</f>
        <v>Breda</v>
      </c>
      <c r="F7" s="509"/>
      <c r="G7" s="509"/>
      <c r="H7" s="509"/>
      <c r="I7" s="339"/>
      <c r="J7" s="339"/>
      <c r="K7" s="339"/>
      <c r="L7" s="270"/>
    </row>
    <row r="8" spans="2:12" ht="12" customHeight="1">
      <c r="B8" s="270"/>
      <c r="C8" s="339"/>
      <c r="D8" s="360" t="s">
        <v>105</v>
      </c>
      <c r="E8" s="339"/>
      <c r="F8" s="339"/>
      <c r="G8" s="339"/>
      <c r="H8" s="339"/>
      <c r="I8" s="339"/>
      <c r="J8" s="339"/>
      <c r="K8" s="339"/>
      <c r="L8" s="270"/>
    </row>
    <row r="9" spans="2:12" s="274" customFormat="1" ht="16.5" customHeight="1">
      <c r="B9" s="273"/>
      <c r="C9" s="329"/>
      <c r="D9" s="329"/>
      <c r="E9" s="508" t="s">
        <v>106</v>
      </c>
      <c r="F9" s="505"/>
      <c r="G9" s="505"/>
      <c r="H9" s="505"/>
      <c r="I9" s="329"/>
      <c r="J9" s="329"/>
      <c r="K9" s="329"/>
      <c r="L9" s="273"/>
    </row>
    <row r="10" spans="2:12" s="274" customFormat="1" ht="12" customHeight="1">
      <c r="B10" s="273"/>
      <c r="C10" s="329"/>
      <c r="D10" s="360" t="s">
        <v>107</v>
      </c>
      <c r="E10" s="329"/>
      <c r="F10" s="329"/>
      <c r="G10" s="329"/>
      <c r="H10" s="329"/>
      <c r="I10" s="329"/>
      <c r="J10" s="329"/>
      <c r="K10" s="329"/>
      <c r="L10" s="273"/>
    </row>
    <row r="11" spans="2:12" s="274" customFormat="1" ht="16.5" customHeight="1">
      <c r="B11" s="273"/>
      <c r="C11" s="329"/>
      <c r="D11" s="329"/>
      <c r="E11" s="504" t="s">
        <v>754</v>
      </c>
      <c r="F11" s="505"/>
      <c r="G11" s="505"/>
      <c r="H11" s="505"/>
      <c r="I11" s="329"/>
      <c r="J11" s="329"/>
      <c r="K11" s="329"/>
      <c r="L11" s="273"/>
    </row>
    <row r="12" spans="2:12" s="274" customFormat="1" ht="12">
      <c r="B12" s="273"/>
      <c r="C12" s="329"/>
      <c r="D12" s="329"/>
      <c r="E12" s="329"/>
      <c r="F12" s="329"/>
      <c r="G12" s="329"/>
      <c r="H12" s="329"/>
      <c r="I12" s="329"/>
      <c r="J12" s="329"/>
      <c r="K12" s="329"/>
      <c r="L12" s="273"/>
    </row>
    <row r="13" spans="2:12" s="274" customFormat="1" ht="12" customHeight="1">
      <c r="B13" s="273"/>
      <c r="C13" s="329"/>
      <c r="D13" s="360" t="s">
        <v>19</v>
      </c>
      <c r="E13" s="329"/>
      <c r="F13" s="330" t="s">
        <v>20</v>
      </c>
      <c r="G13" s="329"/>
      <c r="H13" s="329"/>
      <c r="I13" s="360" t="s">
        <v>21</v>
      </c>
      <c r="J13" s="330" t="s">
        <v>3</v>
      </c>
      <c r="K13" s="329"/>
      <c r="L13" s="273"/>
    </row>
    <row r="14" spans="2:12" s="274" customFormat="1" ht="12" customHeight="1">
      <c r="B14" s="273"/>
      <c r="C14" s="329"/>
      <c r="D14" s="360" t="s">
        <v>23</v>
      </c>
      <c r="E14" s="329"/>
      <c r="F14" s="330" t="s">
        <v>24</v>
      </c>
      <c r="G14" s="329"/>
      <c r="H14" s="329"/>
      <c r="I14" s="360" t="s">
        <v>25</v>
      </c>
      <c r="J14" s="341" t="str">
        <f>'Rekapitulace stavby'!AN8</f>
        <v>2. 2. 2023</v>
      </c>
      <c r="K14" s="329"/>
      <c r="L14" s="273"/>
    </row>
    <row r="15" spans="2:12" s="274" customFormat="1" ht="21.75" customHeight="1">
      <c r="B15" s="273"/>
      <c r="C15" s="329"/>
      <c r="D15" s="399" t="s">
        <v>109</v>
      </c>
      <c r="E15" s="329"/>
      <c r="F15" s="400" t="s">
        <v>755</v>
      </c>
      <c r="G15" s="329"/>
      <c r="H15" s="329"/>
      <c r="I15" s="329"/>
      <c r="J15" s="329"/>
      <c r="K15" s="329"/>
      <c r="L15" s="273"/>
    </row>
    <row r="16" spans="2:12" s="274" customFormat="1" ht="12" customHeight="1">
      <c r="B16" s="273"/>
      <c r="C16" s="329"/>
      <c r="D16" s="360" t="s">
        <v>27</v>
      </c>
      <c r="E16" s="329"/>
      <c r="F16" s="329"/>
      <c r="G16" s="329"/>
      <c r="H16" s="329"/>
      <c r="I16" s="360" t="s">
        <v>28</v>
      </c>
      <c r="J16" s="330" t="s">
        <v>3</v>
      </c>
      <c r="K16" s="329"/>
      <c r="L16" s="273"/>
    </row>
    <row r="17" spans="2:12" s="274" customFormat="1" ht="18" customHeight="1">
      <c r="B17" s="273"/>
      <c r="C17" s="329"/>
      <c r="D17" s="329"/>
      <c r="E17" s="330" t="s">
        <v>29</v>
      </c>
      <c r="F17" s="329"/>
      <c r="G17" s="329"/>
      <c r="H17" s="329"/>
      <c r="I17" s="360" t="s">
        <v>30</v>
      </c>
      <c r="J17" s="330" t="s">
        <v>3</v>
      </c>
      <c r="K17" s="329"/>
      <c r="L17" s="273"/>
    </row>
    <row r="18" spans="2:12" s="274" customFormat="1" ht="6.95" customHeight="1">
      <c r="B18" s="273"/>
      <c r="C18" s="329"/>
      <c r="D18" s="329"/>
      <c r="E18" s="329"/>
      <c r="F18" s="329"/>
      <c r="G18" s="329"/>
      <c r="H18" s="329"/>
      <c r="I18" s="329"/>
      <c r="J18" s="329"/>
      <c r="K18" s="329"/>
      <c r="L18" s="273"/>
    </row>
    <row r="19" spans="2:12" s="274" customFormat="1" ht="12" customHeight="1">
      <c r="B19" s="273"/>
      <c r="D19" s="272" t="s">
        <v>31</v>
      </c>
      <c r="I19" s="272" t="s">
        <v>28</v>
      </c>
      <c r="J19" s="275" t="str">
        <f>'Rekapitulace stavby'!AN13</f>
        <v>Vyplň údaj</v>
      </c>
      <c r="L19" s="273"/>
    </row>
    <row r="20" spans="2:12" s="274" customFormat="1" ht="18" customHeight="1">
      <c r="B20" s="273"/>
      <c r="E20" s="510">
        <f>'Rekapitulace stavby'!E14</f>
        <v>0</v>
      </c>
      <c r="F20" s="511"/>
      <c r="G20" s="511"/>
      <c r="H20" s="511"/>
      <c r="I20" s="272" t="s">
        <v>30</v>
      </c>
      <c r="J20" s="275" t="str">
        <f>'Rekapitulace stavby'!AN14</f>
        <v>Vyplň údaj</v>
      </c>
      <c r="L20" s="273"/>
    </row>
    <row r="21" spans="2:12" s="274" customFormat="1" ht="6.95" customHeight="1">
      <c r="B21" s="359"/>
      <c r="C21" s="329"/>
      <c r="D21" s="329"/>
      <c r="E21" s="329"/>
      <c r="F21" s="329"/>
      <c r="G21" s="329"/>
      <c r="H21" s="329"/>
      <c r="J21" s="329"/>
      <c r="K21" s="329"/>
      <c r="L21" s="273"/>
    </row>
    <row r="22" spans="2:12" s="274" customFormat="1" ht="12" customHeight="1">
      <c r="B22" s="359"/>
      <c r="C22" s="329"/>
      <c r="D22" s="360" t="s">
        <v>33</v>
      </c>
      <c r="E22" s="329"/>
      <c r="F22" s="329"/>
      <c r="G22" s="329"/>
      <c r="H22" s="329"/>
      <c r="I22" s="272" t="s">
        <v>28</v>
      </c>
      <c r="J22" s="330" t="s">
        <v>3</v>
      </c>
      <c r="K22" s="329"/>
      <c r="L22" s="273"/>
    </row>
    <row r="23" spans="2:12" s="274" customFormat="1" ht="18" customHeight="1">
      <c r="B23" s="359"/>
      <c r="C23" s="329"/>
      <c r="D23" s="329"/>
      <c r="E23" s="330" t="s">
        <v>34</v>
      </c>
      <c r="F23" s="329"/>
      <c r="G23" s="329"/>
      <c r="H23" s="329"/>
      <c r="I23" s="272" t="s">
        <v>30</v>
      </c>
      <c r="J23" s="330" t="s">
        <v>3</v>
      </c>
      <c r="K23" s="329"/>
      <c r="L23" s="273"/>
    </row>
    <row r="24" spans="2:12" s="274" customFormat="1" ht="6.95" customHeight="1">
      <c r="B24" s="359"/>
      <c r="C24" s="329"/>
      <c r="D24" s="329"/>
      <c r="E24" s="329"/>
      <c r="F24" s="329"/>
      <c r="G24" s="329"/>
      <c r="H24" s="329"/>
      <c r="J24" s="329"/>
      <c r="K24" s="329"/>
      <c r="L24" s="273"/>
    </row>
    <row r="25" spans="2:12" s="274" customFormat="1" ht="12" customHeight="1">
      <c r="B25" s="359"/>
      <c r="C25" s="329"/>
      <c r="D25" s="360" t="s">
        <v>36</v>
      </c>
      <c r="E25" s="329"/>
      <c r="F25" s="329"/>
      <c r="G25" s="329"/>
      <c r="H25" s="329"/>
      <c r="I25" s="272" t="s">
        <v>28</v>
      </c>
      <c r="J25" s="330" t="s">
        <v>37</v>
      </c>
      <c r="K25" s="329"/>
      <c r="L25" s="273"/>
    </row>
    <row r="26" spans="2:12" s="274" customFormat="1" ht="18" customHeight="1">
      <c r="B26" s="359"/>
      <c r="C26" s="329"/>
      <c r="D26" s="329"/>
      <c r="E26" s="330" t="s">
        <v>38</v>
      </c>
      <c r="F26" s="329"/>
      <c r="G26" s="329"/>
      <c r="H26" s="329"/>
      <c r="I26" s="272" t="s">
        <v>30</v>
      </c>
      <c r="J26" s="330" t="s">
        <v>3</v>
      </c>
      <c r="K26" s="329"/>
      <c r="L26" s="273"/>
    </row>
    <row r="27" spans="2:12" s="274" customFormat="1" ht="6.95" customHeight="1">
      <c r="B27" s="359"/>
      <c r="C27" s="329"/>
      <c r="D27" s="329"/>
      <c r="E27" s="329"/>
      <c r="F27" s="329"/>
      <c r="G27" s="329"/>
      <c r="H27" s="329"/>
      <c r="J27" s="329"/>
      <c r="K27" s="329"/>
      <c r="L27" s="273"/>
    </row>
    <row r="28" spans="2:12" s="274" customFormat="1" ht="12" customHeight="1">
      <c r="B28" s="359"/>
      <c r="C28" s="329"/>
      <c r="D28" s="360" t="s">
        <v>39</v>
      </c>
      <c r="E28" s="329"/>
      <c r="F28" s="329"/>
      <c r="G28" s="329"/>
      <c r="H28" s="329"/>
      <c r="J28" s="329"/>
      <c r="K28" s="329"/>
      <c r="L28" s="273"/>
    </row>
    <row r="29" spans="2:12" s="277" customFormat="1" ht="16.5" customHeight="1">
      <c r="B29" s="361"/>
      <c r="C29" s="331"/>
      <c r="D29" s="331"/>
      <c r="E29" s="512" t="s">
        <v>3</v>
      </c>
      <c r="F29" s="512"/>
      <c r="G29" s="512"/>
      <c r="H29" s="512"/>
      <c r="J29" s="331"/>
      <c r="K29" s="331"/>
      <c r="L29" s="276"/>
    </row>
    <row r="30" spans="2:12" s="274" customFormat="1" ht="6.95" customHeight="1">
      <c r="B30" s="359"/>
      <c r="C30" s="329"/>
      <c r="D30" s="329"/>
      <c r="E30" s="329"/>
      <c r="F30" s="329"/>
      <c r="G30" s="329"/>
      <c r="H30" s="329"/>
      <c r="J30" s="329"/>
      <c r="K30" s="329"/>
      <c r="L30" s="273"/>
    </row>
    <row r="31" spans="2:12" s="274" customFormat="1" ht="6.95" customHeight="1">
      <c r="B31" s="359"/>
      <c r="C31" s="329"/>
      <c r="D31" s="332"/>
      <c r="E31" s="332"/>
      <c r="F31" s="332"/>
      <c r="G31" s="332"/>
      <c r="H31" s="332"/>
      <c r="I31" s="278"/>
      <c r="J31" s="332"/>
      <c r="K31" s="332"/>
      <c r="L31" s="273"/>
    </row>
    <row r="32" spans="2:12" s="274" customFormat="1" ht="25.35" customHeight="1">
      <c r="B32" s="359"/>
      <c r="C32" s="329"/>
      <c r="D32" s="362" t="s">
        <v>41</v>
      </c>
      <c r="E32" s="329"/>
      <c r="F32" s="329"/>
      <c r="G32" s="329"/>
      <c r="H32" s="329"/>
      <c r="J32" s="333">
        <f>ROUND(J87,2)</f>
        <v>0</v>
      </c>
      <c r="K32" s="329"/>
      <c r="L32" s="273"/>
    </row>
    <row r="33" spans="2:12" s="274" customFormat="1" ht="6.95" customHeight="1">
      <c r="B33" s="359"/>
      <c r="C33" s="329"/>
      <c r="D33" s="332"/>
      <c r="E33" s="332"/>
      <c r="F33" s="332"/>
      <c r="G33" s="332"/>
      <c r="H33" s="332"/>
      <c r="I33" s="278"/>
      <c r="J33" s="332"/>
      <c r="K33" s="332"/>
      <c r="L33" s="273"/>
    </row>
    <row r="34" spans="2:12" s="274" customFormat="1" ht="14.45" customHeight="1">
      <c r="B34" s="359"/>
      <c r="C34" s="329"/>
      <c r="D34" s="329"/>
      <c r="E34" s="329"/>
      <c r="F34" s="334" t="s">
        <v>43</v>
      </c>
      <c r="G34" s="329"/>
      <c r="H34" s="329"/>
      <c r="I34" s="279" t="s">
        <v>42</v>
      </c>
      <c r="J34" s="334" t="s">
        <v>44</v>
      </c>
      <c r="K34" s="329"/>
      <c r="L34" s="273"/>
    </row>
    <row r="35" spans="2:12" s="274" customFormat="1" ht="14.45" customHeight="1">
      <c r="B35" s="359"/>
      <c r="C35" s="329"/>
      <c r="D35" s="363" t="s">
        <v>45</v>
      </c>
      <c r="E35" s="360" t="s">
        <v>46</v>
      </c>
      <c r="F35" s="335">
        <f>ROUND((SUM(BE87:BE123)),2)</f>
        <v>0</v>
      </c>
      <c r="G35" s="329"/>
      <c r="H35" s="329"/>
      <c r="I35" s="280">
        <v>0.21</v>
      </c>
      <c r="J35" s="335">
        <f>ROUND(((SUM(BE87:BE123))*I35),2)</f>
        <v>0</v>
      </c>
      <c r="K35" s="329"/>
      <c r="L35" s="273"/>
    </row>
    <row r="36" spans="2:12" s="274" customFormat="1" ht="14.45" customHeight="1">
      <c r="B36" s="359"/>
      <c r="C36" s="329"/>
      <c r="D36" s="329"/>
      <c r="E36" s="360" t="s">
        <v>47</v>
      </c>
      <c r="F36" s="335">
        <f>ROUND((SUM(BF87:BF123)),2)</f>
        <v>0</v>
      </c>
      <c r="G36" s="329"/>
      <c r="H36" s="329"/>
      <c r="I36" s="280">
        <v>0.15</v>
      </c>
      <c r="J36" s="335">
        <f>ROUND(((SUM(BF87:BF123))*I36),2)</f>
        <v>0</v>
      </c>
      <c r="K36" s="329"/>
      <c r="L36" s="273"/>
    </row>
    <row r="37" spans="2:12" s="274" customFormat="1" ht="14.45" customHeight="1" hidden="1">
      <c r="B37" s="359"/>
      <c r="C37" s="329"/>
      <c r="D37" s="329"/>
      <c r="E37" s="360" t="s">
        <v>48</v>
      </c>
      <c r="F37" s="335">
        <f>ROUND((SUM(BG87:BG123)),2)</f>
        <v>0</v>
      </c>
      <c r="G37" s="329"/>
      <c r="H37" s="329"/>
      <c r="I37" s="280">
        <v>0.21</v>
      </c>
      <c r="J37" s="335">
        <f>0</f>
        <v>0</v>
      </c>
      <c r="K37" s="329"/>
      <c r="L37" s="273"/>
    </row>
    <row r="38" spans="2:12" s="274" customFormat="1" ht="14.45" customHeight="1" hidden="1">
      <c r="B38" s="359"/>
      <c r="C38" s="329"/>
      <c r="D38" s="329"/>
      <c r="E38" s="360" t="s">
        <v>49</v>
      </c>
      <c r="F38" s="335">
        <f>ROUND((SUM(BH87:BH123)),2)</f>
        <v>0</v>
      </c>
      <c r="G38" s="329"/>
      <c r="H38" s="329"/>
      <c r="I38" s="280">
        <v>0.15</v>
      </c>
      <c r="J38" s="335">
        <f>0</f>
        <v>0</v>
      </c>
      <c r="K38" s="329"/>
      <c r="L38" s="273"/>
    </row>
    <row r="39" spans="2:12" s="274" customFormat="1" ht="14.45" customHeight="1" hidden="1">
      <c r="B39" s="359"/>
      <c r="C39" s="329"/>
      <c r="D39" s="329"/>
      <c r="E39" s="360" t="s">
        <v>50</v>
      </c>
      <c r="F39" s="335">
        <f>ROUND((SUM(BI87:BI123)),2)</f>
        <v>0</v>
      </c>
      <c r="G39" s="329"/>
      <c r="H39" s="329"/>
      <c r="I39" s="280">
        <v>0</v>
      </c>
      <c r="J39" s="335">
        <f>0</f>
        <v>0</v>
      </c>
      <c r="K39" s="329"/>
      <c r="L39" s="273"/>
    </row>
    <row r="40" spans="2:12" s="274" customFormat="1" ht="6.95" customHeight="1">
      <c r="B40" s="359"/>
      <c r="C40" s="329"/>
      <c r="D40" s="329"/>
      <c r="E40" s="329"/>
      <c r="F40" s="329"/>
      <c r="G40" s="329"/>
      <c r="H40" s="329"/>
      <c r="J40" s="329"/>
      <c r="K40" s="329"/>
      <c r="L40" s="273"/>
    </row>
    <row r="41" spans="2:12" s="274" customFormat="1" ht="25.35" customHeight="1">
      <c r="B41" s="359"/>
      <c r="C41" s="344"/>
      <c r="D41" s="364" t="s">
        <v>51</v>
      </c>
      <c r="E41" s="365"/>
      <c r="F41" s="365"/>
      <c r="G41" s="366" t="s">
        <v>52</v>
      </c>
      <c r="H41" s="367" t="s">
        <v>53</v>
      </c>
      <c r="I41" s="282"/>
      <c r="J41" s="336">
        <f>SUM(J32:J39)</f>
        <v>0</v>
      </c>
      <c r="K41" s="337"/>
      <c r="L41" s="273"/>
    </row>
    <row r="42" spans="2:12" s="274" customFormat="1" ht="14.45" customHeight="1">
      <c r="B42" s="368"/>
      <c r="C42" s="338"/>
      <c r="D42" s="338"/>
      <c r="E42" s="338"/>
      <c r="F42" s="338"/>
      <c r="G42" s="338"/>
      <c r="H42" s="338"/>
      <c r="I42" s="283"/>
      <c r="J42" s="338"/>
      <c r="K42" s="338"/>
      <c r="L42" s="273"/>
    </row>
    <row r="43" spans="2:11" ht="12">
      <c r="B43" s="339"/>
      <c r="C43" s="339"/>
      <c r="D43" s="339"/>
      <c r="E43" s="339"/>
      <c r="F43" s="339"/>
      <c r="G43" s="339"/>
      <c r="H43" s="339"/>
      <c r="J43" s="339"/>
      <c r="K43" s="339"/>
    </row>
    <row r="44" spans="2:11" ht="12">
      <c r="B44" s="339"/>
      <c r="C44" s="339"/>
      <c r="D44" s="339"/>
      <c r="E44" s="339"/>
      <c r="F44" s="339"/>
      <c r="G44" s="339"/>
      <c r="H44" s="339"/>
      <c r="J44" s="339"/>
      <c r="K44" s="339"/>
    </row>
    <row r="45" spans="2:11" ht="12">
      <c r="B45" s="339"/>
      <c r="C45" s="339"/>
      <c r="D45" s="339"/>
      <c r="E45" s="339"/>
      <c r="F45" s="339"/>
      <c r="G45" s="339"/>
      <c r="H45" s="339"/>
      <c r="J45" s="339"/>
      <c r="K45" s="339"/>
    </row>
    <row r="46" spans="2:12" s="274" customFormat="1" ht="6.95" customHeight="1">
      <c r="B46" s="369"/>
      <c r="C46" s="340"/>
      <c r="D46" s="340"/>
      <c r="E46" s="340"/>
      <c r="F46" s="340"/>
      <c r="G46" s="340"/>
      <c r="H46" s="340"/>
      <c r="I46" s="284"/>
      <c r="J46" s="340"/>
      <c r="K46" s="340"/>
      <c r="L46" s="273"/>
    </row>
    <row r="47" spans="2:12" s="274" customFormat="1" ht="24.95" customHeight="1">
      <c r="B47" s="359"/>
      <c r="C47" s="370" t="s">
        <v>111</v>
      </c>
      <c r="D47" s="329"/>
      <c r="E47" s="329"/>
      <c r="F47" s="329"/>
      <c r="G47" s="329"/>
      <c r="H47" s="329"/>
      <c r="J47" s="329"/>
      <c r="K47" s="329"/>
      <c r="L47" s="273"/>
    </row>
    <row r="48" spans="2:12" s="274" customFormat="1" ht="6.95" customHeight="1">
      <c r="B48" s="359"/>
      <c r="C48" s="329"/>
      <c r="D48" s="329"/>
      <c r="E48" s="329"/>
      <c r="F48" s="329"/>
      <c r="G48" s="329"/>
      <c r="H48" s="329"/>
      <c r="J48" s="329"/>
      <c r="K48" s="329"/>
      <c r="L48" s="273"/>
    </row>
    <row r="49" spans="2:12" s="274" customFormat="1" ht="12" customHeight="1">
      <c r="B49" s="359"/>
      <c r="C49" s="360" t="s">
        <v>17</v>
      </c>
      <c r="D49" s="329"/>
      <c r="E49" s="329"/>
      <c r="F49" s="329"/>
      <c r="G49" s="329"/>
      <c r="H49" s="329"/>
      <c r="J49" s="329"/>
      <c r="K49" s="329"/>
      <c r="L49" s="273"/>
    </row>
    <row r="50" spans="2:12" s="274" customFormat="1" ht="16.5" customHeight="1">
      <c r="B50" s="359"/>
      <c r="C50" s="329"/>
      <c r="D50" s="329"/>
      <c r="E50" s="508" t="str">
        <f>E7</f>
        <v>Breda</v>
      </c>
      <c r="F50" s="509"/>
      <c r="G50" s="509"/>
      <c r="H50" s="509"/>
      <c r="J50" s="329"/>
      <c r="K50" s="329"/>
      <c r="L50" s="273"/>
    </row>
    <row r="51" spans="2:12" ht="12" customHeight="1">
      <c r="B51" s="371"/>
      <c r="C51" s="360" t="s">
        <v>105</v>
      </c>
      <c r="D51" s="339"/>
      <c r="E51" s="339"/>
      <c r="F51" s="339"/>
      <c r="G51" s="339"/>
      <c r="H51" s="339"/>
      <c r="J51" s="339"/>
      <c r="K51" s="339"/>
      <c r="L51" s="270"/>
    </row>
    <row r="52" spans="2:12" s="274" customFormat="1" ht="16.5" customHeight="1">
      <c r="B52" s="359"/>
      <c r="C52" s="329"/>
      <c r="D52" s="329"/>
      <c r="E52" s="508" t="s">
        <v>106</v>
      </c>
      <c r="F52" s="505"/>
      <c r="G52" s="505"/>
      <c r="H52" s="505"/>
      <c r="J52" s="329"/>
      <c r="K52" s="329"/>
      <c r="L52" s="273"/>
    </row>
    <row r="53" spans="2:12" s="274" customFormat="1" ht="12" customHeight="1">
      <c r="B53" s="359"/>
      <c r="C53" s="360" t="s">
        <v>107</v>
      </c>
      <c r="D53" s="329"/>
      <c r="E53" s="329"/>
      <c r="F53" s="329"/>
      <c r="G53" s="329"/>
      <c r="H53" s="329"/>
      <c r="J53" s="329"/>
      <c r="K53" s="329"/>
      <c r="L53" s="273"/>
    </row>
    <row r="54" spans="2:12" s="274" customFormat="1" ht="16.5" customHeight="1">
      <c r="B54" s="359"/>
      <c r="C54" s="329"/>
      <c r="D54" s="329"/>
      <c r="E54" s="504" t="str">
        <f>E11</f>
        <v>3 - Výtah</v>
      </c>
      <c r="F54" s="505"/>
      <c r="G54" s="505"/>
      <c r="H54" s="505"/>
      <c r="J54" s="329"/>
      <c r="K54" s="329"/>
      <c r="L54" s="273"/>
    </row>
    <row r="55" spans="2:12" s="274" customFormat="1" ht="6.95" customHeight="1">
      <c r="B55" s="359"/>
      <c r="C55" s="329"/>
      <c r="D55" s="329"/>
      <c r="E55" s="329"/>
      <c r="F55" s="329"/>
      <c r="G55" s="329"/>
      <c r="H55" s="329"/>
      <c r="J55" s="329"/>
      <c r="K55" s="329"/>
      <c r="L55" s="273"/>
    </row>
    <row r="56" spans="2:12" s="274" customFormat="1" ht="12" customHeight="1">
      <c r="B56" s="359"/>
      <c r="C56" s="360" t="s">
        <v>23</v>
      </c>
      <c r="D56" s="329"/>
      <c r="E56" s="329"/>
      <c r="F56" s="330" t="str">
        <f>F14</f>
        <v>Nám. Republiky 159/10, Opava</v>
      </c>
      <c r="G56" s="329"/>
      <c r="H56" s="329"/>
      <c r="I56" s="272" t="s">
        <v>25</v>
      </c>
      <c r="J56" s="341" t="str">
        <f>IF(J14="","",J14)</f>
        <v>2. 2. 2023</v>
      </c>
      <c r="K56" s="329"/>
      <c r="L56" s="273"/>
    </row>
    <row r="57" spans="2:12" s="274" customFormat="1" ht="6.95" customHeight="1">
      <c r="B57" s="359"/>
      <c r="C57" s="329"/>
      <c r="D57" s="329"/>
      <c r="E57" s="329"/>
      <c r="F57" s="329"/>
      <c r="G57" s="329"/>
      <c r="H57" s="329"/>
      <c r="J57" s="329"/>
      <c r="K57" s="329"/>
      <c r="L57" s="273"/>
    </row>
    <row r="58" spans="2:12" s="274" customFormat="1" ht="15.2" customHeight="1">
      <c r="B58" s="359"/>
      <c r="C58" s="360" t="s">
        <v>27</v>
      </c>
      <c r="D58" s="329"/>
      <c r="E58" s="329"/>
      <c r="F58" s="330" t="str">
        <f>E17</f>
        <v>Statutární město Opava</v>
      </c>
      <c r="G58" s="329"/>
      <c r="H58" s="329"/>
      <c r="I58" s="272" t="s">
        <v>33</v>
      </c>
      <c r="J58" s="342" t="str">
        <f>E23</f>
        <v>INFO Home, Opava</v>
      </c>
      <c r="K58" s="329"/>
      <c r="L58" s="273"/>
    </row>
    <row r="59" spans="2:12" s="274" customFormat="1" ht="25.7" customHeight="1">
      <c r="B59" s="359"/>
      <c r="C59" s="360" t="s">
        <v>31</v>
      </c>
      <c r="D59" s="329"/>
      <c r="E59" s="329"/>
      <c r="F59" s="330">
        <f>IF(E20="","",E20)</f>
        <v>0</v>
      </c>
      <c r="G59" s="329"/>
      <c r="H59" s="329"/>
      <c r="I59" s="272" t="s">
        <v>36</v>
      </c>
      <c r="J59" s="342" t="str">
        <f>E26</f>
        <v>Ing. Alena Chmelová, Opava</v>
      </c>
      <c r="K59" s="329"/>
      <c r="L59" s="273"/>
    </row>
    <row r="60" spans="2:12" s="274" customFormat="1" ht="10.35" customHeight="1">
      <c r="B60" s="359"/>
      <c r="C60" s="329"/>
      <c r="D60" s="329"/>
      <c r="E60" s="329"/>
      <c r="F60" s="329"/>
      <c r="G60" s="329"/>
      <c r="H60" s="329"/>
      <c r="J60" s="329"/>
      <c r="K60" s="329"/>
      <c r="L60" s="273"/>
    </row>
    <row r="61" spans="2:12" s="274" customFormat="1" ht="29.25" customHeight="1">
      <c r="B61" s="359"/>
      <c r="C61" s="372" t="s">
        <v>112</v>
      </c>
      <c r="D61" s="344"/>
      <c r="E61" s="344"/>
      <c r="F61" s="344"/>
      <c r="G61" s="344"/>
      <c r="H61" s="344"/>
      <c r="I61" s="281"/>
      <c r="J61" s="343" t="s">
        <v>113</v>
      </c>
      <c r="K61" s="344"/>
      <c r="L61" s="273"/>
    </row>
    <row r="62" spans="2:12" s="274" customFormat="1" ht="10.35" customHeight="1">
      <c r="B62" s="359"/>
      <c r="C62" s="329"/>
      <c r="D62" s="329"/>
      <c r="E62" s="329"/>
      <c r="F62" s="329"/>
      <c r="G62" s="329"/>
      <c r="H62" s="329"/>
      <c r="J62" s="329"/>
      <c r="K62" s="329"/>
      <c r="L62" s="273"/>
    </row>
    <row r="63" spans="2:47" s="274" customFormat="1" ht="22.9" customHeight="1">
      <c r="B63" s="359"/>
      <c r="C63" s="373" t="s">
        <v>73</v>
      </c>
      <c r="D63" s="329"/>
      <c r="E63" s="329"/>
      <c r="F63" s="329"/>
      <c r="G63" s="329"/>
      <c r="H63" s="329"/>
      <c r="J63" s="333">
        <f>J87</f>
        <v>0</v>
      </c>
      <c r="K63" s="329"/>
      <c r="L63" s="273"/>
      <c r="AU63" s="267" t="s">
        <v>114</v>
      </c>
    </row>
    <row r="64" spans="2:12" s="286" customFormat="1" ht="24.95" customHeight="1">
      <c r="B64" s="374"/>
      <c r="C64" s="346"/>
      <c r="D64" s="375" t="s">
        <v>756</v>
      </c>
      <c r="E64" s="376"/>
      <c r="F64" s="376"/>
      <c r="G64" s="376"/>
      <c r="H64" s="376"/>
      <c r="I64" s="287"/>
      <c r="J64" s="345">
        <f>J88</f>
        <v>0</v>
      </c>
      <c r="K64" s="346"/>
      <c r="L64" s="285"/>
    </row>
    <row r="65" spans="2:12" s="289" customFormat="1" ht="19.9" customHeight="1">
      <c r="B65" s="377"/>
      <c r="C65" s="348"/>
      <c r="D65" s="378" t="s">
        <v>757</v>
      </c>
      <c r="E65" s="379"/>
      <c r="F65" s="379"/>
      <c r="G65" s="379"/>
      <c r="H65" s="379"/>
      <c r="I65" s="290"/>
      <c r="J65" s="347">
        <f>J89</f>
        <v>0</v>
      </c>
      <c r="K65" s="348"/>
      <c r="L65" s="288"/>
    </row>
    <row r="66" spans="2:12" s="274" customFormat="1" ht="21.75" customHeight="1">
      <c r="B66" s="359"/>
      <c r="C66" s="329"/>
      <c r="D66" s="329"/>
      <c r="E66" s="329"/>
      <c r="F66" s="329"/>
      <c r="G66" s="329"/>
      <c r="H66" s="329"/>
      <c r="J66" s="329"/>
      <c r="K66" s="329"/>
      <c r="L66" s="273"/>
    </row>
    <row r="67" spans="2:12" s="274" customFormat="1" ht="6.95" customHeight="1">
      <c r="B67" s="368"/>
      <c r="C67" s="338"/>
      <c r="D67" s="338"/>
      <c r="E67" s="338"/>
      <c r="F67" s="338"/>
      <c r="G67" s="338"/>
      <c r="H67" s="338"/>
      <c r="I67" s="283"/>
      <c r="J67" s="338"/>
      <c r="K67" s="338"/>
      <c r="L67" s="273"/>
    </row>
    <row r="68" spans="2:11" ht="12">
      <c r="B68" s="339"/>
      <c r="C68" s="339"/>
      <c r="D68" s="339"/>
      <c r="E68" s="339"/>
      <c r="F68" s="339"/>
      <c r="G68" s="339"/>
      <c r="H68" s="339"/>
      <c r="J68" s="339"/>
      <c r="K68" s="339"/>
    </row>
    <row r="69" spans="2:11" ht="12">
      <c r="B69" s="339"/>
      <c r="C69" s="339"/>
      <c r="D69" s="339"/>
      <c r="E69" s="339"/>
      <c r="F69" s="339"/>
      <c r="G69" s="339"/>
      <c r="H69" s="339"/>
      <c r="J69" s="339"/>
      <c r="K69" s="339"/>
    </row>
    <row r="70" spans="2:11" ht="12">
      <c r="B70" s="339"/>
      <c r="C70" s="339"/>
      <c r="D70" s="339"/>
      <c r="E70" s="339"/>
      <c r="F70" s="339"/>
      <c r="G70" s="339"/>
      <c r="H70" s="339"/>
      <c r="J70" s="339"/>
      <c r="K70" s="339"/>
    </row>
    <row r="71" spans="2:12" s="274" customFormat="1" ht="6.95" customHeight="1">
      <c r="B71" s="369"/>
      <c r="C71" s="340"/>
      <c r="D71" s="340"/>
      <c r="E71" s="340"/>
      <c r="F71" s="340"/>
      <c r="G71" s="340"/>
      <c r="H71" s="340"/>
      <c r="I71" s="284"/>
      <c r="J71" s="340"/>
      <c r="K71" s="340"/>
      <c r="L71" s="273"/>
    </row>
    <row r="72" spans="2:12" s="274" customFormat="1" ht="24.95" customHeight="1">
      <c r="B72" s="359"/>
      <c r="C72" s="370" t="s">
        <v>124</v>
      </c>
      <c r="D72" s="329"/>
      <c r="E72" s="329"/>
      <c r="F72" s="329"/>
      <c r="G72" s="329"/>
      <c r="H72" s="329"/>
      <c r="J72" s="329"/>
      <c r="K72" s="329"/>
      <c r="L72" s="273"/>
    </row>
    <row r="73" spans="2:12" s="274" customFormat="1" ht="6.95" customHeight="1">
      <c r="B73" s="359"/>
      <c r="C73" s="329"/>
      <c r="D73" s="329"/>
      <c r="E73" s="329"/>
      <c r="F73" s="329"/>
      <c r="G73" s="329"/>
      <c r="H73" s="329"/>
      <c r="J73" s="329"/>
      <c r="K73" s="329"/>
      <c r="L73" s="273"/>
    </row>
    <row r="74" spans="2:12" s="274" customFormat="1" ht="12" customHeight="1">
      <c r="B74" s="359"/>
      <c r="C74" s="360" t="s">
        <v>17</v>
      </c>
      <c r="D74" s="329"/>
      <c r="E74" s="329"/>
      <c r="F74" s="329"/>
      <c r="G74" s="329"/>
      <c r="H74" s="329"/>
      <c r="J74" s="329"/>
      <c r="K74" s="329"/>
      <c r="L74" s="273"/>
    </row>
    <row r="75" spans="2:12" s="274" customFormat="1" ht="16.5" customHeight="1">
      <c r="B75" s="359"/>
      <c r="C75" s="329"/>
      <c r="D75" s="329"/>
      <c r="E75" s="508" t="str">
        <f>E7</f>
        <v>Breda</v>
      </c>
      <c r="F75" s="509"/>
      <c r="G75" s="509"/>
      <c r="H75" s="509"/>
      <c r="J75" s="329"/>
      <c r="K75" s="329"/>
      <c r="L75" s="273"/>
    </row>
    <row r="76" spans="2:12" ht="12" customHeight="1">
      <c r="B76" s="371"/>
      <c r="C76" s="360" t="s">
        <v>105</v>
      </c>
      <c r="D76" s="339"/>
      <c r="E76" s="339"/>
      <c r="F76" s="339"/>
      <c r="G76" s="339"/>
      <c r="H76" s="339"/>
      <c r="J76" s="339"/>
      <c r="K76" s="339"/>
      <c r="L76" s="270"/>
    </row>
    <row r="77" spans="2:12" s="274" customFormat="1" ht="16.5" customHeight="1">
      <c r="B77" s="359"/>
      <c r="C77" s="329"/>
      <c r="D77" s="329"/>
      <c r="E77" s="508" t="s">
        <v>106</v>
      </c>
      <c r="F77" s="505"/>
      <c r="G77" s="505"/>
      <c r="H77" s="505"/>
      <c r="J77" s="329"/>
      <c r="K77" s="329"/>
      <c r="L77" s="273"/>
    </row>
    <row r="78" spans="2:12" s="274" customFormat="1" ht="12" customHeight="1">
      <c r="B78" s="359"/>
      <c r="C78" s="360" t="s">
        <v>107</v>
      </c>
      <c r="D78" s="329"/>
      <c r="E78" s="329"/>
      <c r="F78" s="329"/>
      <c r="G78" s="329"/>
      <c r="H78" s="329"/>
      <c r="J78" s="329"/>
      <c r="K78" s="329"/>
      <c r="L78" s="273"/>
    </row>
    <row r="79" spans="2:12" s="274" customFormat="1" ht="16.5" customHeight="1">
      <c r="B79" s="359"/>
      <c r="C79" s="329"/>
      <c r="D79" s="329"/>
      <c r="E79" s="504" t="str">
        <f>E11</f>
        <v>3 - Výtah</v>
      </c>
      <c r="F79" s="505"/>
      <c r="G79" s="505"/>
      <c r="H79" s="505"/>
      <c r="J79" s="329"/>
      <c r="K79" s="329"/>
      <c r="L79" s="273"/>
    </row>
    <row r="80" spans="2:12" s="274" customFormat="1" ht="6.95" customHeight="1">
      <c r="B80" s="359"/>
      <c r="C80" s="329"/>
      <c r="D80" s="329"/>
      <c r="E80" s="329"/>
      <c r="F80" s="329"/>
      <c r="G80" s="329"/>
      <c r="H80" s="329"/>
      <c r="J80" s="329"/>
      <c r="K80" s="329"/>
      <c r="L80" s="273"/>
    </row>
    <row r="81" spans="2:12" s="274" customFormat="1" ht="12" customHeight="1">
      <c r="B81" s="359"/>
      <c r="C81" s="360" t="s">
        <v>23</v>
      </c>
      <c r="D81" s="329"/>
      <c r="E81" s="329"/>
      <c r="F81" s="330" t="str">
        <f>F14</f>
        <v>Nám. Republiky 159/10, Opava</v>
      </c>
      <c r="G81" s="329"/>
      <c r="H81" s="329"/>
      <c r="I81" s="272" t="s">
        <v>25</v>
      </c>
      <c r="J81" s="341" t="str">
        <f>IF(J14="","",J14)</f>
        <v>2. 2. 2023</v>
      </c>
      <c r="K81" s="329"/>
      <c r="L81" s="273"/>
    </row>
    <row r="82" spans="2:12" s="274" customFormat="1" ht="6.95" customHeight="1">
      <c r="B82" s="359"/>
      <c r="C82" s="329"/>
      <c r="D82" s="329"/>
      <c r="E82" s="329"/>
      <c r="F82" s="329"/>
      <c r="G82" s="329"/>
      <c r="H82" s="329"/>
      <c r="J82" s="329"/>
      <c r="K82" s="329"/>
      <c r="L82" s="273"/>
    </row>
    <row r="83" spans="2:12" s="274" customFormat="1" ht="15.2" customHeight="1">
      <c r="B83" s="359"/>
      <c r="C83" s="360" t="s">
        <v>27</v>
      </c>
      <c r="D83" s="329"/>
      <c r="E83" s="329"/>
      <c r="F83" s="330" t="str">
        <f>E17</f>
        <v>Statutární město Opava</v>
      </c>
      <c r="G83" s="329"/>
      <c r="H83" s="329"/>
      <c r="I83" s="272" t="s">
        <v>33</v>
      </c>
      <c r="J83" s="342" t="str">
        <f>E23</f>
        <v>INFO Home, Opava</v>
      </c>
      <c r="K83" s="329"/>
      <c r="L83" s="273"/>
    </row>
    <row r="84" spans="2:12" s="274" customFormat="1" ht="25.7" customHeight="1">
      <c r="B84" s="359"/>
      <c r="C84" s="360" t="s">
        <v>31</v>
      </c>
      <c r="D84" s="329"/>
      <c r="E84" s="329"/>
      <c r="F84" s="330">
        <f>IF(E20="","",E20)</f>
        <v>0</v>
      </c>
      <c r="G84" s="329"/>
      <c r="H84" s="329"/>
      <c r="I84" s="272" t="s">
        <v>36</v>
      </c>
      <c r="J84" s="342" t="str">
        <f>E26</f>
        <v>Ing. Alena Chmelová, Opava</v>
      </c>
      <c r="K84" s="329"/>
      <c r="L84" s="273"/>
    </row>
    <row r="85" spans="2:12" s="274" customFormat="1" ht="10.35" customHeight="1">
      <c r="B85" s="359"/>
      <c r="C85" s="329"/>
      <c r="D85" s="329"/>
      <c r="E85" s="329"/>
      <c r="F85" s="329"/>
      <c r="G85" s="329"/>
      <c r="H85" s="329"/>
      <c r="J85" s="329"/>
      <c r="K85" s="329"/>
      <c r="L85" s="273"/>
    </row>
    <row r="86" spans="2:20" s="296" customFormat="1" ht="29.25" customHeight="1">
      <c r="B86" s="380"/>
      <c r="C86" s="381" t="s">
        <v>125</v>
      </c>
      <c r="D86" s="349" t="s">
        <v>60</v>
      </c>
      <c r="E86" s="349" t="s">
        <v>56</v>
      </c>
      <c r="F86" s="349" t="s">
        <v>57</v>
      </c>
      <c r="G86" s="349" t="s">
        <v>126</v>
      </c>
      <c r="H86" s="349" t="s">
        <v>127</v>
      </c>
      <c r="I86" s="292" t="s">
        <v>128</v>
      </c>
      <c r="J86" s="349" t="s">
        <v>113</v>
      </c>
      <c r="K86" s="350" t="s">
        <v>129</v>
      </c>
      <c r="L86" s="291"/>
      <c r="M86" s="293" t="s">
        <v>3</v>
      </c>
      <c r="N86" s="294" t="s">
        <v>45</v>
      </c>
      <c r="O86" s="294" t="s">
        <v>130</v>
      </c>
      <c r="P86" s="294" t="s">
        <v>131</v>
      </c>
      <c r="Q86" s="294" t="s">
        <v>132</v>
      </c>
      <c r="R86" s="294" t="s">
        <v>133</v>
      </c>
      <c r="S86" s="294" t="s">
        <v>134</v>
      </c>
      <c r="T86" s="295" t="s">
        <v>135</v>
      </c>
    </row>
    <row r="87" spans="2:63" s="274" customFormat="1" ht="22.9" customHeight="1">
      <c r="B87" s="359"/>
      <c r="C87" s="382" t="s">
        <v>136</v>
      </c>
      <c r="D87" s="329"/>
      <c r="E87" s="329"/>
      <c r="F87" s="329"/>
      <c r="G87" s="329"/>
      <c r="H87" s="329"/>
      <c r="J87" s="351">
        <f>BK87</f>
        <v>0</v>
      </c>
      <c r="K87" s="329"/>
      <c r="L87" s="273"/>
      <c r="M87" s="297"/>
      <c r="N87" s="278"/>
      <c r="O87" s="278"/>
      <c r="P87" s="298">
        <f>P88</f>
        <v>0</v>
      </c>
      <c r="Q87" s="278"/>
      <c r="R87" s="298">
        <f>R88</f>
        <v>0</v>
      </c>
      <c r="S87" s="278"/>
      <c r="T87" s="299">
        <f>T88</f>
        <v>0</v>
      </c>
      <c r="AT87" s="267" t="s">
        <v>74</v>
      </c>
      <c r="AU87" s="267" t="s">
        <v>114</v>
      </c>
      <c r="BK87" s="300">
        <f>BK88</f>
        <v>0</v>
      </c>
    </row>
    <row r="88" spans="2:63" s="302" customFormat="1" ht="25.9" customHeight="1">
      <c r="B88" s="383"/>
      <c r="C88" s="353"/>
      <c r="D88" s="384" t="s">
        <v>74</v>
      </c>
      <c r="E88" s="385" t="s">
        <v>650</v>
      </c>
      <c r="F88" s="385" t="s">
        <v>758</v>
      </c>
      <c r="G88" s="353"/>
      <c r="H88" s="353"/>
      <c r="J88" s="352">
        <f>BK88</f>
        <v>0</v>
      </c>
      <c r="K88" s="353"/>
      <c r="L88" s="301"/>
      <c r="M88" s="304"/>
      <c r="P88" s="305">
        <f>P89</f>
        <v>0</v>
      </c>
      <c r="R88" s="305">
        <f>R89</f>
        <v>0</v>
      </c>
      <c r="T88" s="306">
        <f>T89</f>
        <v>0</v>
      </c>
      <c r="AR88" s="303" t="s">
        <v>91</v>
      </c>
      <c r="AT88" s="307" t="s">
        <v>74</v>
      </c>
      <c r="AU88" s="307" t="s">
        <v>75</v>
      </c>
      <c r="AY88" s="303" t="s">
        <v>139</v>
      </c>
      <c r="BK88" s="308">
        <f>BK89</f>
        <v>0</v>
      </c>
    </row>
    <row r="89" spans="2:63" s="302" customFormat="1" ht="22.9" customHeight="1">
      <c r="B89" s="383"/>
      <c r="C89" s="353"/>
      <c r="D89" s="384" t="s">
        <v>74</v>
      </c>
      <c r="E89" s="386" t="s">
        <v>759</v>
      </c>
      <c r="F89" s="386" t="s">
        <v>760</v>
      </c>
      <c r="G89" s="353"/>
      <c r="H89" s="353"/>
      <c r="J89" s="354">
        <f>BK89</f>
        <v>0</v>
      </c>
      <c r="K89" s="353"/>
      <c r="L89" s="301"/>
      <c r="M89" s="304"/>
      <c r="P89" s="305">
        <f>SUM(P90:P123)</f>
        <v>0</v>
      </c>
      <c r="R89" s="305">
        <f>SUM(R90:R123)</f>
        <v>0</v>
      </c>
      <c r="T89" s="306">
        <f>SUM(T90:T123)</f>
        <v>0</v>
      </c>
      <c r="AR89" s="303" t="s">
        <v>91</v>
      </c>
      <c r="AT89" s="307" t="s">
        <v>74</v>
      </c>
      <c r="AU89" s="307" t="s">
        <v>82</v>
      </c>
      <c r="AY89" s="303" t="s">
        <v>139</v>
      </c>
      <c r="BK89" s="308">
        <f>SUM(BK90:BK123)</f>
        <v>0</v>
      </c>
    </row>
    <row r="90" spans="2:65" s="274" customFormat="1" ht="16.5" customHeight="1">
      <c r="B90" s="359"/>
      <c r="C90" s="387" t="s">
        <v>82</v>
      </c>
      <c r="D90" s="387" t="s">
        <v>141</v>
      </c>
      <c r="E90" s="388" t="s">
        <v>761</v>
      </c>
      <c r="F90" s="356" t="s">
        <v>762</v>
      </c>
      <c r="G90" s="389" t="s">
        <v>423</v>
      </c>
      <c r="H90" s="390">
        <v>2</v>
      </c>
      <c r="I90" s="309"/>
      <c r="J90" s="355">
        <f>ROUND(I90*H90,2)</f>
        <v>0</v>
      </c>
      <c r="K90" s="356" t="s">
        <v>3</v>
      </c>
      <c r="L90" s="273"/>
      <c r="M90" s="310" t="s">
        <v>3</v>
      </c>
      <c r="N90" s="311" t="s">
        <v>46</v>
      </c>
      <c r="P90" s="312">
        <f>O90*H90</f>
        <v>0</v>
      </c>
      <c r="Q90" s="312">
        <v>0</v>
      </c>
      <c r="R90" s="312">
        <f>Q90*H90</f>
        <v>0</v>
      </c>
      <c r="S90" s="312">
        <v>0</v>
      </c>
      <c r="T90" s="313">
        <f>S90*H90</f>
        <v>0</v>
      </c>
      <c r="AR90" s="314" t="s">
        <v>763</v>
      </c>
      <c r="AT90" s="314" t="s">
        <v>141</v>
      </c>
      <c r="AU90" s="314" t="s">
        <v>84</v>
      </c>
      <c r="AY90" s="267" t="s">
        <v>139</v>
      </c>
      <c r="BE90" s="315">
        <f>IF(N90="základní",J90,0)</f>
        <v>0</v>
      </c>
      <c r="BF90" s="315">
        <f>IF(N90="snížená",J90,0)</f>
        <v>0</v>
      </c>
      <c r="BG90" s="315">
        <f>IF(N90="zákl. přenesená",J90,0)</f>
        <v>0</v>
      </c>
      <c r="BH90" s="315">
        <f>IF(N90="sníž. přenesená",J90,0)</f>
        <v>0</v>
      </c>
      <c r="BI90" s="315">
        <f>IF(N90="nulová",J90,0)</f>
        <v>0</v>
      </c>
      <c r="BJ90" s="267" t="s">
        <v>82</v>
      </c>
      <c r="BK90" s="315">
        <f>ROUND(I90*H90,2)</f>
        <v>0</v>
      </c>
      <c r="BL90" s="267" t="s">
        <v>763</v>
      </c>
      <c r="BM90" s="314" t="s">
        <v>764</v>
      </c>
    </row>
    <row r="91" spans="2:51" s="317" customFormat="1" ht="12">
      <c r="B91" s="391"/>
      <c r="C91" s="357"/>
      <c r="D91" s="392" t="s">
        <v>149</v>
      </c>
      <c r="E91" s="393" t="s">
        <v>3</v>
      </c>
      <c r="F91" s="394" t="s">
        <v>765</v>
      </c>
      <c r="G91" s="357"/>
      <c r="H91" s="393" t="s">
        <v>3</v>
      </c>
      <c r="J91" s="357"/>
      <c r="K91" s="357"/>
      <c r="L91" s="316"/>
      <c r="M91" s="319"/>
      <c r="T91" s="320"/>
      <c r="AT91" s="318" t="s">
        <v>149</v>
      </c>
      <c r="AU91" s="318" t="s">
        <v>84</v>
      </c>
      <c r="AV91" s="317" t="s">
        <v>82</v>
      </c>
      <c r="AW91" s="317" t="s">
        <v>35</v>
      </c>
      <c r="AX91" s="317" t="s">
        <v>75</v>
      </c>
      <c r="AY91" s="318" t="s">
        <v>139</v>
      </c>
    </row>
    <row r="92" spans="2:51" s="317" customFormat="1" ht="12">
      <c r="B92" s="391"/>
      <c r="C92" s="357"/>
      <c r="D92" s="392" t="s">
        <v>149</v>
      </c>
      <c r="E92" s="393" t="s">
        <v>3</v>
      </c>
      <c r="F92" s="394" t="s">
        <v>766</v>
      </c>
      <c r="G92" s="357"/>
      <c r="H92" s="393" t="s">
        <v>3</v>
      </c>
      <c r="J92" s="357"/>
      <c r="K92" s="357"/>
      <c r="L92" s="316"/>
      <c r="M92" s="319"/>
      <c r="T92" s="320"/>
      <c r="AT92" s="318" t="s">
        <v>149</v>
      </c>
      <c r="AU92" s="318" t="s">
        <v>84</v>
      </c>
      <c r="AV92" s="317" t="s">
        <v>82</v>
      </c>
      <c r="AW92" s="317" t="s">
        <v>35</v>
      </c>
      <c r="AX92" s="317" t="s">
        <v>75</v>
      </c>
      <c r="AY92" s="318" t="s">
        <v>139</v>
      </c>
    </row>
    <row r="93" spans="2:51" s="317" customFormat="1" ht="12">
      <c r="B93" s="391"/>
      <c r="C93" s="357"/>
      <c r="D93" s="392" t="s">
        <v>149</v>
      </c>
      <c r="E93" s="393" t="s">
        <v>3</v>
      </c>
      <c r="F93" s="394" t="s">
        <v>767</v>
      </c>
      <c r="G93" s="357"/>
      <c r="H93" s="393" t="s">
        <v>3</v>
      </c>
      <c r="J93" s="357"/>
      <c r="K93" s="357"/>
      <c r="L93" s="316"/>
      <c r="M93" s="319"/>
      <c r="T93" s="320"/>
      <c r="AT93" s="318" t="s">
        <v>149</v>
      </c>
      <c r="AU93" s="318" t="s">
        <v>84</v>
      </c>
      <c r="AV93" s="317" t="s">
        <v>82</v>
      </c>
      <c r="AW93" s="317" t="s">
        <v>35</v>
      </c>
      <c r="AX93" s="317" t="s">
        <v>75</v>
      </c>
      <c r="AY93" s="318" t="s">
        <v>139</v>
      </c>
    </row>
    <row r="94" spans="2:51" s="317" customFormat="1" ht="12">
      <c r="B94" s="391"/>
      <c r="C94" s="357"/>
      <c r="D94" s="392" t="s">
        <v>149</v>
      </c>
      <c r="E94" s="393" t="s">
        <v>3</v>
      </c>
      <c r="F94" s="394" t="s">
        <v>768</v>
      </c>
      <c r="G94" s="357"/>
      <c r="H94" s="393" t="s">
        <v>3</v>
      </c>
      <c r="J94" s="357"/>
      <c r="K94" s="357"/>
      <c r="L94" s="316"/>
      <c r="M94" s="319"/>
      <c r="T94" s="320"/>
      <c r="AT94" s="318" t="s">
        <v>149</v>
      </c>
      <c r="AU94" s="318" t="s">
        <v>84</v>
      </c>
      <c r="AV94" s="317" t="s">
        <v>82</v>
      </c>
      <c r="AW94" s="317" t="s">
        <v>35</v>
      </c>
      <c r="AX94" s="317" t="s">
        <v>75</v>
      </c>
      <c r="AY94" s="318" t="s">
        <v>139</v>
      </c>
    </row>
    <row r="95" spans="2:51" s="322" customFormat="1" ht="12">
      <c r="B95" s="395"/>
      <c r="C95" s="358"/>
      <c r="D95" s="392" t="s">
        <v>149</v>
      </c>
      <c r="E95" s="396" t="s">
        <v>3</v>
      </c>
      <c r="F95" s="397" t="s">
        <v>84</v>
      </c>
      <c r="G95" s="358"/>
      <c r="H95" s="398">
        <v>2</v>
      </c>
      <c r="J95" s="358"/>
      <c r="K95" s="358"/>
      <c r="L95" s="321"/>
      <c r="M95" s="324"/>
      <c r="T95" s="325"/>
      <c r="AT95" s="323" t="s">
        <v>149</v>
      </c>
      <c r="AU95" s="323" t="s">
        <v>84</v>
      </c>
      <c r="AV95" s="322" t="s">
        <v>84</v>
      </c>
      <c r="AW95" s="322" t="s">
        <v>35</v>
      </c>
      <c r="AX95" s="322" t="s">
        <v>82</v>
      </c>
      <c r="AY95" s="323" t="s">
        <v>139</v>
      </c>
    </row>
    <row r="96" spans="2:65" s="274" customFormat="1" ht="16.5" customHeight="1">
      <c r="B96" s="359"/>
      <c r="C96" s="387" t="s">
        <v>84</v>
      </c>
      <c r="D96" s="387" t="s">
        <v>141</v>
      </c>
      <c r="E96" s="388" t="s">
        <v>769</v>
      </c>
      <c r="F96" s="356" t="s">
        <v>770</v>
      </c>
      <c r="G96" s="389" t="s">
        <v>423</v>
      </c>
      <c r="H96" s="390">
        <v>2</v>
      </c>
      <c r="I96" s="309"/>
      <c r="J96" s="355">
        <f>ROUND(I96*H96,2)</f>
        <v>0</v>
      </c>
      <c r="K96" s="356" t="s">
        <v>3</v>
      </c>
      <c r="L96" s="273"/>
      <c r="M96" s="310" t="s">
        <v>3</v>
      </c>
      <c r="N96" s="311" t="s">
        <v>46</v>
      </c>
      <c r="P96" s="312">
        <f>O96*H96</f>
        <v>0</v>
      </c>
      <c r="Q96" s="312">
        <v>0</v>
      </c>
      <c r="R96" s="312">
        <f>Q96*H96</f>
        <v>0</v>
      </c>
      <c r="S96" s="312">
        <v>0</v>
      </c>
      <c r="T96" s="313">
        <f>S96*H96</f>
        <v>0</v>
      </c>
      <c r="AR96" s="314" t="s">
        <v>763</v>
      </c>
      <c r="AT96" s="314" t="s">
        <v>141</v>
      </c>
      <c r="AU96" s="314" t="s">
        <v>84</v>
      </c>
      <c r="AY96" s="267" t="s">
        <v>139</v>
      </c>
      <c r="BE96" s="315">
        <f>IF(N96="základní",J96,0)</f>
        <v>0</v>
      </c>
      <c r="BF96" s="315">
        <f>IF(N96="snížená",J96,0)</f>
        <v>0</v>
      </c>
      <c r="BG96" s="315">
        <f>IF(N96="zákl. přenesená",J96,0)</f>
        <v>0</v>
      </c>
      <c r="BH96" s="315">
        <f>IF(N96="sníž. přenesená",J96,0)</f>
        <v>0</v>
      </c>
      <c r="BI96" s="315">
        <f>IF(N96="nulová",J96,0)</f>
        <v>0</v>
      </c>
      <c r="BJ96" s="267" t="s">
        <v>82</v>
      </c>
      <c r="BK96" s="315">
        <f>ROUND(I96*H96,2)</f>
        <v>0</v>
      </c>
      <c r="BL96" s="267" t="s">
        <v>763</v>
      </c>
      <c r="BM96" s="314" t="s">
        <v>771</v>
      </c>
    </row>
    <row r="97" spans="2:51" s="317" customFormat="1" ht="12">
      <c r="B97" s="391"/>
      <c r="C97" s="357"/>
      <c r="D97" s="392" t="s">
        <v>149</v>
      </c>
      <c r="E97" s="393" t="s">
        <v>3</v>
      </c>
      <c r="F97" s="394" t="s">
        <v>765</v>
      </c>
      <c r="G97" s="357"/>
      <c r="H97" s="393" t="s">
        <v>3</v>
      </c>
      <c r="J97" s="357"/>
      <c r="K97" s="357"/>
      <c r="L97" s="316"/>
      <c r="M97" s="319"/>
      <c r="T97" s="320"/>
      <c r="AT97" s="318" t="s">
        <v>149</v>
      </c>
      <c r="AU97" s="318" t="s">
        <v>84</v>
      </c>
      <c r="AV97" s="317" t="s">
        <v>82</v>
      </c>
      <c r="AW97" s="317" t="s">
        <v>35</v>
      </c>
      <c r="AX97" s="317" t="s">
        <v>75</v>
      </c>
      <c r="AY97" s="318" t="s">
        <v>139</v>
      </c>
    </row>
    <row r="98" spans="2:51" s="317" customFormat="1" ht="12">
      <c r="B98" s="391"/>
      <c r="C98" s="357"/>
      <c r="D98" s="392" t="s">
        <v>149</v>
      </c>
      <c r="E98" s="393" t="s">
        <v>3</v>
      </c>
      <c r="F98" s="394" t="s">
        <v>766</v>
      </c>
      <c r="G98" s="357"/>
      <c r="H98" s="393" t="s">
        <v>3</v>
      </c>
      <c r="J98" s="357"/>
      <c r="K98" s="357"/>
      <c r="L98" s="316"/>
      <c r="M98" s="319"/>
      <c r="T98" s="320"/>
      <c r="AT98" s="318" t="s">
        <v>149</v>
      </c>
      <c r="AU98" s="318" t="s">
        <v>84</v>
      </c>
      <c r="AV98" s="317" t="s">
        <v>82</v>
      </c>
      <c r="AW98" s="317" t="s">
        <v>35</v>
      </c>
      <c r="AX98" s="317" t="s">
        <v>75</v>
      </c>
      <c r="AY98" s="318" t="s">
        <v>139</v>
      </c>
    </row>
    <row r="99" spans="2:51" s="317" customFormat="1" ht="12">
      <c r="B99" s="391"/>
      <c r="C99" s="357"/>
      <c r="D99" s="392" t="s">
        <v>149</v>
      </c>
      <c r="E99" s="393" t="s">
        <v>3</v>
      </c>
      <c r="F99" s="394" t="s">
        <v>767</v>
      </c>
      <c r="G99" s="357"/>
      <c r="H99" s="393" t="s">
        <v>3</v>
      </c>
      <c r="J99" s="357"/>
      <c r="K99" s="357"/>
      <c r="L99" s="316"/>
      <c r="M99" s="319"/>
      <c r="T99" s="320"/>
      <c r="AT99" s="318" t="s">
        <v>149</v>
      </c>
      <c r="AU99" s="318" t="s">
        <v>84</v>
      </c>
      <c r="AV99" s="317" t="s">
        <v>82</v>
      </c>
      <c r="AW99" s="317" t="s">
        <v>35</v>
      </c>
      <c r="AX99" s="317" t="s">
        <v>75</v>
      </c>
      <c r="AY99" s="318" t="s">
        <v>139</v>
      </c>
    </row>
    <row r="100" spans="2:51" s="317" customFormat="1" ht="12">
      <c r="B100" s="391"/>
      <c r="C100" s="357"/>
      <c r="D100" s="392" t="s">
        <v>149</v>
      </c>
      <c r="E100" s="393" t="s">
        <v>3</v>
      </c>
      <c r="F100" s="394" t="s">
        <v>768</v>
      </c>
      <c r="G100" s="357"/>
      <c r="H100" s="393" t="s">
        <v>3</v>
      </c>
      <c r="J100" s="357"/>
      <c r="K100" s="357"/>
      <c r="L100" s="316"/>
      <c r="M100" s="319"/>
      <c r="T100" s="320"/>
      <c r="AT100" s="318" t="s">
        <v>149</v>
      </c>
      <c r="AU100" s="318" t="s">
        <v>84</v>
      </c>
      <c r="AV100" s="317" t="s">
        <v>82</v>
      </c>
      <c r="AW100" s="317" t="s">
        <v>35</v>
      </c>
      <c r="AX100" s="317" t="s">
        <v>75</v>
      </c>
      <c r="AY100" s="318" t="s">
        <v>139</v>
      </c>
    </row>
    <row r="101" spans="2:51" s="322" customFormat="1" ht="12">
      <c r="B101" s="395"/>
      <c r="C101" s="358"/>
      <c r="D101" s="392" t="s">
        <v>149</v>
      </c>
      <c r="E101" s="396" t="s">
        <v>3</v>
      </c>
      <c r="F101" s="397" t="s">
        <v>84</v>
      </c>
      <c r="G101" s="358"/>
      <c r="H101" s="398">
        <v>2</v>
      </c>
      <c r="J101" s="358"/>
      <c r="K101" s="358"/>
      <c r="L101" s="321"/>
      <c r="M101" s="324"/>
      <c r="T101" s="325"/>
      <c r="AT101" s="323" t="s">
        <v>149</v>
      </c>
      <c r="AU101" s="323" t="s">
        <v>84</v>
      </c>
      <c r="AV101" s="322" t="s">
        <v>84</v>
      </c>
      <c r="AW101" s="322" t="s">
        <v>35</v>
      </c>
      <c r="AX101" s="322" t="s">
        <v>82</v>
      </c>
      <c r="AY101" s="323" t="s">
        <v>139</v>
      </c>
    </row>
    <row r="102" spans="2:65" s="274" customFormat="1" ht="16.5" customHeight="1">
      <c r="B102" s="359"/>
      <c r="C102" s="387" t="s">
        <v>91</v>
      </c>
      <c r="D102" s="387" t="s">
        <v>141</v>
      </c>
      <c r="E102" s="388" t="s">
        <v>772</v>
      </c>
      <c r="F102" s="356" t="s">
        <v>773</v>
      </c>
      <c r="G102" s="389" t="s">
        <v>774</v>
      </c>
      <c r="H102" s="390">
        <v>50</v>
      </c>
      <c r="I102" s="309"/>
      <c r="J102" s="355">
        <f>ROUND(I102*H102,2)</f>
        <v>0</v>
      </c>
      <c r="K102" s="356" t="s">
        <v>3</v>
      </c>
      <c r="L102" s="273"/>
      <c r="M102" s="310" t="s">
        <v>3</v>
      </c>
      <c r="N102" s="311" t="s">
        <v>46</v>
      </c>
      <c r="P102" s="312">
        <f>O102*H102</f>
        <v>0</v>
      </c>
      <c r="Q102" s="312">
        <v>0</v>
      </c>
      <c r="R102" s="312">
        <f>Q102*H102</f>
        <v>0</v>
      </c>
      <c r="S102" s="312">
        <v>0</v>
      </c>
      <c r="T102" s="313">
        <f>S102*H102</f>
        <v>0</v>
      </c>
      <c r="AR102" s="314" t="s">
        <v>763</v>
      </c>
      <c r="AT102" s="314" t="s">
        <v>141</v>
      </c>
      <c r="AU102" s="314" t="s">
        <v>84</v>
      </c>
      <c r="AY102" s="267" t="s">
        <v>139</v>
      </c>
      <c r="BE102" s="315">
        <f>IF(N102="základní",J102,0)</f>
        <v>0</v>
      </c>
      <c r="BF102" s="315">
        <f>IF(N102="snížená",J102,0)</f>
        <v>0</v>
      </c>
      <c r="BG102" s="315">
        <f>IF(N102="zákl. přenesená",J102,0)</f>
        <v>0</v>
      </c>
      <c r="BH102" s="315">
        <f>IF(N102="sníž. přenesená",J102,0)</f>
        <v>0</v>
      </c>
      <c r="BI102" s="315">
        <f>IF(N102="nulová",J102,0)</f>
        <v>0</v>
      </c>
      <c r="BJ102" s="267" t="s">
        <v>82</v>
      </c>
      <c r="BK102" s="315">
        <f>ROUND(I102*H102,2)</f>
        <v>0</v>
      </c>
      <c r="BL102" s="267" t="s">
        <v>763</v>
      </c>
      <c r="BM102" s="314" t="s">
        <v>775</v>
      </c>
    </row>
    <row r="103" spans="2:51" s="317" customFormat="1" ht="12">
      <c r="B103" s="391"/>
      <c r="C103" s="357"/>
      <c r="D103" s="392" t="s">
        <v>149</v>
      </c>
      <c r="E103" s="393" t="s">
        <v>3</v>
      </c>
      <c r="F103" s="394" t="s">
        <v>765</v>
      </c>
      <c r="G103" s="357"/>
      <c r="H103" s="393" t="s">
        <v>3</v>
      </c>
      <c r="J103" s="357"/>
      <c r="K103" s="357"/>
      <c r="L103" s="316"/>
      <c r="M103" s="319"/>
      <c r="T103" s="320"/>
      <c r="AT103" s="318" t="s">
        <v>149</v>
      </c>
      <c r="AU103" s="318" t="s">
        <v>84</v>
      </c>
      <c r="AV103" s="317" t="s">
        <v>82</v>
      </c>
      <c r="AW103" s="317" t="s">
        <v>35</v>
      </c>
      <c r="AX103" s="317" t="s">
        <v>75</v>
      </c>
      <c r="AY103" s="318" t="s">
        <v>139</v>
      </c>
    </row>
    <row r="104" spans="2:51" s="317" customFormat="1" ht="12">
      <c r="B104" s="391"/>
      <c r="C104" s="357"/>
      <c r="D104" s="392" t="s">
        <v>149</v>
      </c>
      <c r="E104" s="393" t="s">
        <v>3</v>
      </c>
      <c r="F104" s="394" t="s">
        <v>776</v>
      </c>
      <c r="G104" s="357"/>
      <c r="H104" s="393" t="s">
        <v>3</v>
      </c>
      <c r="J104" s="357"/>
      <c r="K104" s="357"/>
      <c r="L104" s="316"/>
      <c r="M104" s="319"/>
      <c r="T104" s="320"/>
      <c r="AT104" s="318" t="s">
        <v>149</v>
      </c>
      <c r="AU104" s="318" t="s">
        <v>84</v>
      </c>
      <c r="AV104" s="317" t="s">
        <v>82</v>
      </c>
      <c r="AW104" s="317" t="s">
        <v>35</v>
      </c>
      <c r="AX104" s="317" t="s">
        <v>75</v>
      </c>
      <c r="AY104" s="318" t="s">
        <v>139</v>
      </c>
    </row>
    <row r="105" spans="2:51" s="317" customFormat="1" ht="12">
      <c r="B105" s="391"/>
      <c r="C105" s="357"/>
      <c r="D105" s="392" t="s">
        <v>149</v>
      </c>
      <c r="E105" s="393" t="s">
        <v>3</v>
      </c>
      <c r="F105" s="394" t="s">
        <v>777</v>
      </c>
      <c r="G105" s="357"/>
      <c r="H105" s="393" t="s">
        <v>3</v>
      </c>
      <c r="J105" s="357"/>
      <c r="K105" s="357"/>
      <c r="L105" s="316"/>
      <c r="M105" s="319"/>
      <c r="T105" s="320"/>
      <c r="AT105" s="318" t="s">
        <v>149</v>
      </c>
      <c r="AU105" s="318" t="s">
        <v>84</v>
      </c>
      <c r="AV105" s="317" t="s">
        <v>82</v>
      </c>
      <c r="AW105" s="317" t="s">
        <v>35</v>
      </c>
      <c r="AX105" s="317" t="s">
        <v>75</v>
      </c>
      <c r="AY105" s="318" t="s">
        <v>139</v>
      </c>
    </row>
    <row r="106" spans="2:51" s="322" customFormat="1" ht="12">
      <c r="B106" s="395"/>
      <c r="C106" s="358"/>
      <c r="D106" s="392" t="s">
        <v>149</v>
      </c>
      <c r="E106" s="396" t="s">
        <v>3</v>
      </c>
      <c r="F106" s="397" t="s">
        <v>459</v>
      </c>
      <c r="G106" s="358"/>
      <c r="H106" s="398">
        <v>50</v>
      </c>
      <c r="J106" s="358"/>
      <c r="K106" s="358"/>
      <c r="L106" s="321"/>
      <c r="M106" s="324"/>
      <c r="T106" s="325"/>
      <c r="AT106" s="323" t="s">
        <v>149</v>
      </c>
      <c r="AU106" s="323" t="s">
        <v>84</v>
      </c>
      <c r="AV106" s="322" t="s">
        <v>84</v>
      </c>
      <c r="AW106" s="322" t="s">
        <v>35</v>
      </c>
      <c r="AX106" s="322" t="s">
        <v>82</v>
      </c>
      <c r="AY106" s="323" t="s">
        <v>139</v>
      </c>
    </row>
    <row r="107" spans="2:65" s="274" customFormat="1" ht="16.5" customHeight="1">
      <c r="B107" s="359"/>
      <c r="C107" s="387" t="s">
        <v>94</v>
      </c>
      <c r="D107" s="387" t="s">
        <v>141</v>
      </c>
      <c r="E107" s="388" t="s">
        <v>778</v>
      </c>
      <c r="F107" s="356" t="s">
        <v>779</v>
      </c>
      <c r="G107" s="389" t="s">
        <v>423</v>
      </c>
      <c r="H107" s="390">
        <v>1</v>
      </c>
      <c r="I107" s="309"/>
      <c r="J107" s="355">
        <f>ROUND(I107*H107,2)</f>
        <v>0</v>
      </c>
      <c r="K107" s="356" t="s">
        <v>3</v>
      </c>
      <c r="L107" s="273"/>
      <c r="M107" s="310" t="s">
        <v>3</v>
      </c>
      <c r="N107" s="311" t="s">
        <v>46</v>
      </c>
      <c r="P107" s="312">
        <f>O107*H107</f>
        <v>0</v>
      </c>
      <c r="Q107" s="312">
        <v>0</v>
      </c>
      <c r="R107" s="312">
        <f>Q107*H107</f>
        <v>0</v>
      </c>
      <c r="S107" s="312">
        <v>0</v>
      </c>
      <c r="T107" s="313">
        <f>S107*H107</f>
        <v>0</v>
      </c>
      <c r="AR107" s="314" t="s">
        <v>763</v>
      </c>
      <c r="AT107" s="314" t="s">
        <v>141</v>
      </c>
      <c r="AU107" s="314" t="s">
        <v>84</v>
      </c>
      <c r="AY107" s="267" t="s">
        <v>139</v>
      </c>
      <c r="BE107" s="315">
        <f>IF(N107="základní",J107,0)</f>
        <v>0</v>
      </c>
      <c r="BF107" s="315">
        <f>IF(N107="snížená",J107,0)</f>
        <v>0</v>
      </c>
      <c r="BG107" s="315">
        <f>IF(N107="zákl. přenesená",J107,0)</f>
        <v>0</v>
      </c>
      <c r="BH107" s="315">
        <f>IF(N107="sníž. přenesená",J107,0)</f>
        <v>0</v>
      </c>
      <c r="BI107" s="315">
        <f>IF(N107="nulová",J107,0)</f>
        <v>0</v>
      </c>
      <c r="BJ107" s="267" t="s">
        <v>82</v>
      </c>
      <c r="BK107" s="315">
        <f>ROUND(I107*H107,2)</f>
        <v>0</v>
      </c>
      <c r="BL107" s="267" t="s">
        <v>763</v>
      </c>
      <c r="BM107" s="314" t="s">
        <v>780</v>
      </c>
    </row>
    <row r="108" spans="2:51" s="317" customFormat="1" ht="12">
      <c r="B108" s="391"/>
      <c r="C108" s="357"/>
      <c r="D108" s="392" t="s">
        <v>149</v>
      </c>
      <c r="E108" s="393" t="s">
        <v>3</v>
      </c>
      <c r="F108" s="394" t="s">
        <v>765</v>
      </c>
      <c r="G108" s="357"/>
      <c r="H108" s="393" t="s">
        <v>3</v>
      </c>
      <c r="J108" s="357"/>
      <c r="K108" s="357"/>
      <c r="L108" s="316"/>
      <c r="M108" s="319"/>
      <c r="T108" s="320"/>
      <c r="AT108" s="318" t="s">
        <v>149</v>
      </c>
      <c r="AU108" s="318" t="s">
        <v>84</v>
      </c>
      <c r="AV108" s="317" t="s">
        <v>82</v>
      </c>
      <c r="AW108" s="317" t="s">
        <v>35</v>
      </c>
      <c r="AX108" s="317" t="s">
        <v>75</v>
      </c>
      <c r="AY108" s="318" t="s">
        <v>139</v>
      </c>
    </row>
    <row r="109" spans="2:51" s="317" customFormat="1" ht="12">
      <c r="B109" s="391"/>
      <c r="C109" s="357"/>
      <c r="D109" s="392" t="s">
        <v>149</v>
      </c>
      <c r="E109" s="393" t="s">
        <v>3</v>
      </c>
      <c r="F109" s="394" t="s">
        <v>781</v>
      </c>
      <c r="G109" s="357"/>
      <c r="H109" s="393" t="s">
        <v>3</v>
      </c>
      <c r="J109" s="357"/>
      <c r="K109" s="357"/>
      <c r="L109" s="316"/>
      <c r="M109" s="319"/>
      <c r="T109" s="320"/>
      <c r="AT109" s="318" t="s">
        <v>149</v>
      </c>
      <c r="AU109" s="318" t="s">
        <v>84</v>
      </c>
      <c r="AV109" s="317" t="s">
        <v>82</v>
      </c>
      <c r="AW109" s="317" t="s">
        <v>35</v>
      </c>
      <c r="AX109" s="317" t="s">
        <v>75</v>
      </c>
      <c r="AY109" s="318" t="s">
        <v>139</v>
      </c>
    </row>
    <row r="110" spans="2:51" s="317" customFormat="1" ht="12">
      <c r="B110" s="391"/>
      <c r="C110" s="357"/>
      <c r="D110" s="392" t="s">
        <v>149</v>
      </c>
      <c r="E110" s="393" t="s">
        <v>3</v>
      </c>
      <c r="F110" s="394" t="s">
        <v>782</v>
      </c>
      <c r="G110" s="357"/>
      <c r="H110" s="393" t="s">
        <v>3</v>
      </c>
      <c r="J110" s="357"/>
      <c r="K110" s="357"/>
      <c r="L110" s="316"/>
      <c r="M110" s="319"/>
      <c r="T110" s="320"/>
      <c r="AT110" s="318" t="s">
        <v>149</v>
      </c>
      <c r="AU110" s="318" t="s">
        <v>84</v>
      </c>
      <c r="AV110" s="317" t="s">
        <v>82</v>
      </c>
      <c r="AW110" s="317" t="s">
        <v>35</v>
      </c>
      <c r="AX110" s="317" t="s">
        <v>75</v>
      </c>
      <c r="AY110" s="318" t="s">
        <v>139</v>
      </c>
    </row>
    <row r="111" spans="2:51" s="322" customFormat="1" ht="12">
      <c r="B111" s="395"/>
      <c r="C111" s="358"/>
      <c r="D111" s="392" t="s">
        <v>149</v>
      </c>
      <c r="E111" s="396" t="s">
        <v>3</v>
      </c>
      <c r="F111" s="397" t="s">
        <v>82</v>
      </c>
      <c r="G111" s="358"/>
      <c r="H111" s="398">
        <v>1</v>
      </c>
      <c r="J111" s="358"/>
      <c r="K111" s="358"/>
      <c r="L111" s="321"/>
      <c r="M111" s="324"/>
      <c r="T111" s="325"/>
      <c r="AT111" s="323" t="s">
        <v>149</v>
      </c>
      <c r="AU111" s="323" t="s">
        <v>84</v>
      </c>
      <c r="AV111" s="322" t="s">
        <v>84</v>
      </c>
      <c r="AW111" s="322" t="s">
        <v>35</v>
      </c>
      <c r="AX111" s="322" t="s">
        <v>82</v>
      </c>
      <c r="AY111" s="323" t="s">
        <v>139</v>
      </c>
    </row>
    <row r="112" spans="2:65" s="274" customFormat="1" ht="16.5" customHeight="1">
      <c r="B112" s="359"/>
      <c r="C112" s="387" t="s">
        <v>172</v>
      </c>
      <c r="D112" s="387" t="s">
        <v>141</v>
      </c>
      <c r="E112" s="388" t="s">
        <v>783</v>
      </c>
      <c r="F112" s="356" t="s">
        <v>784</v>
      </c>
      <c r="G112" s="389" t="s">
        <v>423</v>
      </c>
      <c r="H112" s="390">
        <v>1</v>
      </c>
      <c r="I112" s="309"/>
      <c r="J112" s="355">
        <f>ROUND(I112*H112,2)</f>
        <v>0</v>
      </c>
      <c r="K112" s="356" t="s">
        <v>3</v>
      </c>
      <c r="L112" s="273"/>
      <c r="M112" s="310" t="s">
        <v>3</v>
      </c>
      <c r="N112" s="311" t="s">
        <v>46</v>
      </c>
      <c r="P112" s="312">
        <f>O112*H112</f>
        <v>0</v>
      </c>
      <c r="Q112" s="312">
        <v>0</v>
      </c>
      <c r="R112" s="312">
        <f>Q112*H112</f>
        <v>0</v>
      </c>
      <c r="S112" s="312">
        <v>0</v>
      </c>
      <c r="T112" s="313">
        <f>S112*H112</f>
        <v>0</v>
      </c>
      <c r="AR112" s="314" t="s">
        <v>763</v>
      </c>
      <c r="AT112" s="314" t="s">
        <v>141</v>
      </c>
      <c r="AU112" s="314" t="s">
        <v>84</v>
      </c>
      <c r="AY112" s="267" t="s">
        <v>139</v>
      </c>
      <c r="BE112" s="315">
        <f>IF(N112="základní",J112,0)</f>
        <v>0</v>
      </c>
      <c r="BF112" s="315">
        <f>IF(N112="snížená",J112,0)</f>
        <v>0</v>
      </c>
      <c r="BG112" s="315">
        <f>IF(N112="zákl. přenesená",J112,0)</f>
        <v>0</v>
      </c>
      <c r="BH112" s="315">
        <f>IF(N112="sníž. přenesená",J112,0)</f>
        <v>0</v>
      </c>
      <c r="BI112" s="315">
        <f>IF(N112="nulová",J112,0)</f>
        <v>0</v>
      </c>
      <c r="BJ112" s="267" t="s">
        <v>82</v>
      </c>
      <c r="BK112" s="315">
        <f>ROUND(I112*H112,2)</f>
        <v>0</v>
      </c>
      <c r="BL112" s="267" t="s">
        <v>763</v>
      </c>
      <c r="BM112" s="314" t="s">
        <v>785</v>
      </c>
    </row>
    <row r="113" spans="2:51" s="317" customFormat="1" ht="12">
      <c r="B113" s="391"/>
      <c r="C113" s="357"/>
      <c r="D113" s="392" t="s">
        <v>149</v>
      </c>
      <c r="E113" s="393" t="s">
        <v>3</v>
      </c>
      <c r="F113" s="394" t="s">
        <v>765</v>
      </c>
      <c r="G113" s="357"/>
      <c r="H113" s="393" t="s">
        <v>3</v>
      </c>
      <c r="J113" s="357"/>
      <c r="K113" s="357"/>
      <c r="L113" s="316"/>
      <c r="M113" s="319"/>
      <c r="T113" s="320"/>
      <c r="AT113" s="318" t="s">
        <v>149</v>
      </c>
      <c r="AU113" s="318" t="s">
        <v>84</v>
      </c>
      <c r="AV113" s="317" t="s">
        <v>82</v>
      </c>
      <c r="AW113" s="317" t="s">
        <v>35</v>
      </c>
      <c r="AX113" s="317" t="s">
        <v>75</v>
      </c>
      <c r="AY113" s="318" t="s">
        <v>139</v>
      </c>
    </row>
    <row r="114" spans="2:51" s="317" customFormat="1" ht="12">
      <c r="B114" s="391"/>
      <c r="C114" s="357"/>
      <c r="D114" s="392" t="s">
        <v>149</v>
      </c>
      <c r="E114" s="393" t="s">
        <v>3</v>
      </c>
      <c r="F114" s="394" t="s">
        <v>781</v>
      </c>
      <c r="G114" s="357"/>
      <c r="H114" s="393" t="s">
        <v>3</v>
      </c>
      <c r="J114" s="357"/>
      <c r="K114" s="357"/>
      <c r="L114" s="316"/>
      <c r="M114" s="319"/>
      <c r="T114" s="320"/>
      <c r="AT114" s="318" t="s">
        <v>149</v>
      </c>
      <c r="AU114" s="318" t="s">
        <v>84</v>
      </c>
      <c r="AV114" s="317" t="s">
        <v>82</v>
      </c>
      <c r="AW114" s="317" t="s">
        <v>35</v>
      </c>
      <c r="AX114" s="317" t="s">
        <v>75</v>
      </c>
      <c r="AY114" s="318" t="s">
        <v>139</v>
      </c>
    </row>
    <row r="115" spans="2:51" s="317" customFormat="1" ht="12">
      <c r="B115" s="391"/>
      <c r="C115" s="357"/>
      <c r="D115" s="392" t="s">
        <v>149</v>
      </c>
      <c r="E115" s="393" t="s">
        <v>3</v>
      </c>
      <c r="F115" s="394" t="s">
        <v>786</v>
      </c>
      <c r="G115" s="357"/>
      <c r="H115" s="393" t="s">
        <v>3</v>
      </c>
      <c r="J115" s="357"/>
      <c r="K115" s="357"/>
      <c r="L115" s="316"/>
      <c r="M115" s="319"/>
      <c r="T115" s="320"/>
      <c r="AT115" s="318" t="s">
        <v>149</v>
      </c>
      <c r="AU115" s="318" t="s">
        <v>84</v>
      </c>
      <c r="AV115" s="317" t="s">
        <v>82</v>
      </c>
      <c r="AW115" s="317" t="s">
        <v>35</v>
      </c>
      <c r="AX115" s="317" t="s">
        <v>75</v>
      </c>
      <c r="AY115" s="318" t="s">
        <v>139</v>
      </c>
    </row>
    <row r="116" spans="2:51" s="317" customFormat="1" ht="12">
      <c r="B116" s="391"/>
      <c r="C116" s="357"/>
      <c r="D116" s="392" t="s">
        <v>149</v>
      </c>
      <c r="E116" s="393" t="s">
        <v>3</v>
      </c>
      <c r="F116" s="394" t="s">
        <v>787</v>
      </c>
      <c r="G116" s="357"/>
      <c r="H116" s="393" t="s">
        <v>3</v>
      </c>
      <c r="J116" s="357"/>
      <c r="K116" s="357"/>
      <c r="L116" s="316"/>
      <c r="M116" s="319"/>
      <c r="T116" s="320"/>
      <c r="AT116" s="318" t="s">
        <v>149</v>
      </c>
      <c r="AU116" s="318" t="s">
        <v>84</v>
      </c>
      <c r="AV116" s="317" t="s">
        <v>82</v>
      </c>
      <c r="AW116" s="317" t="s">
        <v>35</v>
      </c>
      <c r="AX116" s="317" t="s">
        <v>75</v>
      </c>
      <c r="AY116" s="318" t="s">
        <v>139</v>
      </c>
    </row>
    <row r="117" spans="2:51" s="322" customFormat="1" ht="12">
      <c r="B117" s="395"/>
      <c r="C117" s="358"/>
      <c r="D117" s="392" t="s">
        <v>149</v>
      </c>
      <c r="E117" s="396" t="s">
        <v>3</v>
      </c>
      <c r="F117" s="397" t="s">
        <v>82</v>
      </c>
      <c r="G117" s="358"/>
      <c r="H117" s="398">
        <v>1</v>
      </c>
      <c r="J117" s="358"/>
      <c r="K117" s="358"/>
      <c r="L117" s="321"/>
      <c r="M117" s="324"/>
      <c r="T117" s="325"/>
      <c r="AT117" s="323" t="s">
        <v>149</v>
      </c>
      <c r="AU117" s="323" t="s">
        <v>84</v>
      </c>
      <c r="AV117" s="322" t="s">
        <v>84</v>
      </c>
      <c r="AW117" s="322" t="s">
        <v>35</v>
      </c>
      <c r="AX117" s="322" t="s">
        <v>82</v>
      </c>
      <c r="AY117" s="323" t="s">
        <v>139</v>
      </c>
    </row>
    <row r="118" spans="2:65" s="274" customFormat="1" ht="16.5" customHeight="1">
      <c r="B118" s="359"/>
      <c r="C118" s="387" t="s">
        <v>97</v>
      </c>
      <c r="D118" s="387" t="s">
        <v>141</v>
      </c>
      <c r="E118" s="388" t="s">
        <v>788</v>
      </c>
      <c r="F118" s="356" t="s">
        <v>789</v>
      </c>
      <c r="G118" s="389" t="s">
        <v>423</v>
      </c>
      <c r="H118" s="390">
        <v>1</v>
      </c>
      <c r="I118" s="309"/>
      <c r="J118" s="355">
        <f>ROUND(I118*H118,2)</f>
        <v>0</v>
      </c>
      <c r="K118" s="356" t="s">
        <v>3</v>
      </c>
      <c r="L118" s="273"/>
      <c r="M118" s="310" t="s">
        <v>3</v>
      </c>
      <c r="N118" s="311" t="s">
        <v>46</v>
      </c>
      <c r="P118" s="312">
        <f>O118*H118</f>
        <v>0</v>
      </c>
      <c r="Q118" s="312">
        <v>0</v>
      </c>
      <c r="R118" s="312">
        <f>Q118*H118</f>
        <v>0</v>
      </c>
      <c r="S118" s="312">
        <v>0</v>
      </c>
      <c r="T118" s="313">
        <f>S118*H118</f>
        <v>0</v>
      </c>
      <c r="AR118" s="314" t="s">
        <v>763</v>
      </c>
      <c r="AT118" s="314" t="s">
        <v>141</v>
      </c>
      <c r="AU118" s="314" t="s">
        <v>84</v>
      </c>
      <c r="AY118" s="267" t="s">
        <v>139</v>
      </c>
      <c r="BE118" s="315">
        <f>IF(N118="základní",J118,0)</f>
        <v>0</v>
      </c>
      <c r="BF118" s="315">
        <f>IF(N118="snížená",J118,0)</f>
        <v>0</v>
      </c>
      <c r="BG118" s="315">
        <f>IF(N118="zákl. přenesená",J118,0)</f>
        <v>0</v>
      </c>
      <c r="BH118" s="315">
        <f>IF(N118="sníž. přenesená",J118,0)</f>
        <v>0</v>
      </c>
      <c r="BI118" s="315">
        <f>IF(N118="nulová",J118,0)</f>
        <v>0</v>
      </c>
      <c r="BJ118" s="267" t="s">
        <v>82</v>
      </c>
      <c r="BK118" s="315">
        <f>ROUND(I118*H118,2)</f>
        <v>0</v>
      </c>
      <c r="BL118" s="267" t="s">
        <v>763</v>
      </c>
      <c r="BM118" s="314" t="s">
        <v>790</v>
      </c>
    </row>
    <row r="119" spans="2:65" s="274" customFormat="1" ht="24.2" customHeight="1">
      <c r="B119" s="359"/>
      <c r="C119" s="387" t="s">
        <v>184</v>
      </c>
      <c r="D119" s="387" t="s">
        <v>141</v>
      </c>
      <c r="E119" s="388" t="s">
        <v>791</v>
      </c>
      <c r="F119" s="356" t="s">
        <v>792</v>
      </c>
      <c r="G119" s="389" t="s">
        <v>442</v>
      </c>
      <c r="H119" s="390">
        <v>1</v>
      </c>
      <c r="I119" s="309"/>
      <c r="J119" s="355">
        <f>ROUND(I119*H119,2)</f>
        <v>0</v>
      </c>
      <c r="K119" s="356" t="s">
        <v>3</v>
      </c>
      <c r="L119" s="273"/>
      <c r="M119" s="310" t="s">
        <v>3</v>
      </c>
      <c r="N119" s="311" t="s">
        <v>46</v>
      </c>
      <c r="P119" s="312">
        <f>O119*H119</f>
        <v>0</v>
      </c>
      <c r="Q119" s="312">
        <v>0</v>
      </c>
      <c r="R119" s="312">
        <f>Q119*H119</f>
        <v>0</v>
      </c>
      <c r="S119" s="312">
        <v>0</v>
      </c>
      <c r="T119" s="313">
        <f>S119*H119</f>
        <v>0</v>
      </c>
      <c r="AR119" s="314" t="s">
        <v>763</v>
      </c>
      <c r="AT119" s="314" t="s">
        <v>141</v>
      </c>
      <c r="AU119" s="314" t="s">
        <v>84</v>
      </c>
      <c r="AY119" s="267" t="s">
        <v>139</v>
      </c>
      <c r="BE119" s="315">
        <f>IF(N119="základní",J119,0)</f>
        <v>0</v>
      </c>
      <c r="BF119" s="315">
        <f>IF(N119="snížená",J119,0)</f>
        <v>0</v>
      </c>
      <c r="BG119" s="315">
        <f>IF(N119="zákl. přenesená",J119,0)</f>
        <v>0</v>
      </c>
      <c r="BH119" s="315">
        <f>IF(N119="sníž. přenesená",J119,0)</f>
        <v>0</v>
      </c>
      <c r="BI119" s="315">
        <f>IF(N119="nulová",J119,0)</f>
        <v>0</v>
      </c>
      <c r="BJ119" s="267" t="s">
        <v>82</v>
      </c>
      <c r="BK119" s="315">
        <f>ROUND(I119*H119,2)</f>
        <v>0</v>
      </c>
      <c r="BL119" s="267" t="s">
        <v>763</v>
      </c>
      <c r="BM119" s="314" t="s">
        <v>793</v>
      </c>
    </row>
    <row r="120" spans="2:51" s="322" customFormat="1" ht="12">
      <c r="B120" s="395"/>
      <c r="C120" s="358"/>
      <c r="D120" s="392" t="s">
        <v>149</v>
      </c>
      <c r="E120" s="396" t="s">
        <v>3</v>
      </c>
      <c r="F120" s="397" t="s">
        <v>794</v>
      </c>
      <c r="G120" s="358"/>
      <c r="H120" s="398">
        <v>1</v>
      </c>
      <c r="J120" s="358"/>
      <c r="K120" s="358"/>
      <c r="L120" s="321"/>
      <c r="M120" s="324"/>
      <c r="T120" s="325"/>
      <c r="AT120" s="323" t="s">
        <v>149</v>
      </c>
      <c r="AU120" s="323" t="s">
        <v>84</v>
      </c>
      <c r="AV120" s="322" t="s">
        <v>84</v>
      </c>
      <c r="AW120" s="322" t="s">
        <v>35</v>
      </c>
      <c r="AX120" s="322" t="s">
        <v>82</v>
      </c>
      <c r="AY120" s="323" t="s">
        <v>139</v>
      </c>
    </row>
    <row r="121" spans="2:65" s="274" customFormat="1" ht="24.2" customHeight="1">
      <c r="B121" s="359"/>
      <c r="C121" s="387" t="s">
        <v>192</v>
      </c>
      <c r="D121" s="387" t="s">
        <v>141</v>
      </c>
      <c r="E121" s="388" t="s">
        <v>795</v>
      </c>
      <c r="F121" s="356" t="s">
        <v>796</v>
      </c>
      <c r="G121" s="389" t="s">
        <v>442</v>
      </c>
      <c r="H121" s="390">
        <v>12</v>
      </c>
      <c r="I121" s="309"/>
      <c r="J121" s="355">
        <f>ROUND(I121*H121,2)</f>
        <v>0</v>
      </c>
      <c r="K121" s="356" t="s">
        <v>3</v>
      </c>
      <c r="L121" s="273"/>
      <c r="M121" s="310" t="s">
        <v>3</v>
      </c>
      <c r="N121" s="311" t="s">
        <v>46</v>
      </c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AR121" s="314" t="s">
        <v>763</v>
      </c>
      <c r="AT121" s="314" t="s">
        <v>141</v>
      </c>
      <c r="AU121" s="314" t="s">
        <v>84</v>
      </c>
      <c r="AY121" s="267" t="s">
        <v>139</v>
      </c>
      <c r="BE121" s="315">
        <f>IF(N121="základní",J121,0)</f>
        <v>0</v>
      </c>
      <c r="BF121" s="315">
        <f>IF(N121="snížená",J121,0)</f>
        <v>0</v>
      </c>
      <c r="BG121" s="315">
        <f>IF(N121="zákl. přenesená",J121,0)</f>
        <v>0</v>
      </c>
      <c r="BH121" s="315">
        <f>IF(N121="sníž. přenesená",J121,0)</f>
        <v>0</v>
      </c>
      <c r="BI121" s="315">
        <f>IF(N121="nulová",J121,0)</f>
        <v>0</v>
      </c>
      <c r="BJ121" s="267" t="s">
        <v>82</v>
      </c>
      <c r="BK121" s="315">
        <f>ROUND(I121*H121,2)</f>
        <v>0</v>
      </c>
      <c r="BL121" s="267" t="s">
        <v>763</v>
      </c>
      <c r="BM121" s="314" t="s">
        <v>797</v>
      </c>
    </row>
    <row r="122" spans="2:51" s="317" customFormat="1" ht="12">
      <c r="B122" s="391"/>
      <c r="C122" s="357"/>
      <c r="D122" s="392" t="s">
        <v>149</v>
      </c>
      <c r="E122" s="393" t="s">
        <v>3</v>
      </c>
      <c r="F122" s="394" t="s">
        <v>451</v>
      </c>
      <c r="G122" s="357"/>
      <c r="H122" s="393" t="s">
        <v>3</v>
      </c>
      <c r="J122" s="357"/>
      <c r="K122" s="357"/>
      <c r="L122" s="316"/>
      <c r="M122" s="319"/>
      <c r="T122" s="320"/>
      <c r="AT122" s="318" t="s">
        <v>149</v>
      </c>
      <c r="AU122" s="318" t="s">
        <v>84</v>
      </c>
      <c r="AV122" s="317" t="s">
        <v>82</v>
      </c>
      <c r="AW122" s="317" t="s">
        <v>35</v>
      </c>
      <c r="AX122" s="317" t="s">
        <v>75</v>
      </c>
      <c r="AY122" s="318" t="s">
        <v>139</v>
      </c>
    </row>
    <row r="123" spans="2:51" s="322" customFormat="1" ht="12">
      <c r="B123" s="395"/>
      <c r="C123" s="358"/>
      <c r="D123" s="392" t="s">
        <v>149</v>
      </c>
      <c r="E123" s="396" t="s">
        <v>3</v>
      </c>
      <c r="F123" s="397" t="s">
        <v>798</v>
      </c>
      <c r="G123" s="358"/>
      <c r="H123" s="398">
        <v>12</v>
      </c>
      <c r="J123" s="358"/>
      <c r="K123" s="358"/>
      <c r="L123" s="321"/>
      <c r="M123" s="326"/>
      <c r="N123" s="327"/>
      <c r="O123" s="327"/>
      <c r="P123" s="327"/>
      <c r="Q123" s="327"/>
      <c r="R123" s="327"/>
      <c r="S123" s="327"/>
      <c r="T123" s="328"/>
      <c r="AT123" s="323" t="s">
        <v>149</v>
      </c>
      <c r="AU123" s="323" t="s">
        <v>84</v>
      </c>
      <c r="AV123" s="322" t="s">
        <v>84</v>
      </c>
      <c r="AW123" s="322" t="s">
        <v>35</v>
      </c>
      <c r="AX123" s="322" t="s">
        <v>82</v>
      </c>
      <c r="AY123" s="323" t="s">
        <v>139</v>
      </c>
    </row>
    <row r="124" spans="2:12" s="274" customFormat="1" ht="6.95" customHeight="1">
      <c r="B124" s="368"/>
      <c r="C124" s="338"/>
      <c r="D124" s="338"/>
      <c r="E124" s="338"/>
      <c r="F124" s="338"/>
      <c r="G124" s="338"/>
      <c r="H124" s="338"/>
      <c r="I124" s="283"/>
      <c r="J124" s="283"/>
      <c r="K124" s="283"/>
      <c r="L124" s="273"/>
    </row>
  </sheetData>
  <sheetProtection algorithmName="SHA-512" hashValue="44ranTetcZymn48TjWYY3v4YZjTFLsRGgVg5jKDQaSYT0eGhrMy9PtLsEL9FUNom6zyfiosMaAKbOxhX+Ugm/g==" saltValue="esZ6msk7rncPGrZtiUtedQ==" spinCount="100000" sheet="1" objects="1" scenarios="1"/>
  <autoFilter ref="C86:K12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0"/>
  <sheetViews>
    <sheetView showGridLines="0" workbookViewId="0" topLeftCell="A119">
      <selection activeCell="F159" sqref="F159:F164"/>
    </sheetView>
  </sheetViews>
  <sheetFormatPr defaultColWidth="9.140625" defaultRowHeight="12"/>
  <cols>
    <col min="1" max="1" width="8.28125" style="96" customWidth="1"/>
    <col min="2" max="2" width="1.1484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7.421875" style="96" customWidth="1"/>
    <col min="8" max="8" width="14.00390625" style="96" customWidth="1"/>
    <col min="9" max="9" width="15.8515625" style="96" customWidth="1"/>
    <col min="10" max="11" width="22.2812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484" t="s">
        <v>6</v>
      </c>
      <c r="M2" s="485"/>
      <c r="N2" s="485"/>
      <c r="O2" s="485"/>
      <c r="P2" s="485"/>
      <c r="Q2" s="485"/>
      <c r="R2" s="485"/>
      <c r="S2" s="485"/>
      <c r="T2" s="485"/>
      <c r="U2" s="485"/>
      <c r="V2" s="485"/>
      <c r="AT2" s="97" t="s">
        <v>96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AT3" s="97" t="s">
        <v>84</v>
      </c>
    </row>
    <row r="4" spans="2:46" ht="24.95" customHeight="1">
      <c r="B4" s="100"/>
      <c r="C4" s="167"/>
      <c r="D4" s="198" t="s">
        <v>104</v>
      </c>
      <c r="E4" s="167"/>
      <c r="F4" s="167"/>
      <c r="G4" s="167"/>
      <c r="H4" s="167"/>
      <c r="I4" s="167"/>
      <c r="J4" s="167"/>
      <c r="K4" s="167"/>
      <c r="L4" s="100"/>
      <c r="M4" s="101" t="s">
        <v>11</v>
      </c>
      <c r="AT4" s="97" t="s">
        <v>4</v>
      </c>
    </row>
    <row r="5" spans="2:12" ht="6.95" customHeight="1">
      <c r="B5" s="100"/>
      <c r="C5" s="167"/>
      <c r="D5" s="167"/>
      <c r="E5" s="167"/>
      <c r="F5" s="167"/>
      <c r="G5" s="167"/>
      <c r="H5" s="167"/>
      <c r="I5" s="167"/>
      <c r="J5" s="167"/>
      <c r="K5" s="167"/>
      <c r="L5" s="100"/>
    </row>
    <row r="6" spans="2:12" ht="12" customHeight="1">
      <c r="B6" s="100"/>
      <c r="C6" s="167"/>
      <c r="D6" s="188" t="s">
        <v>17</v>
      </c>
      <c r="E6" s="167"/>
      <c r="F6" s="167"/>
      <c r="G6" s="167"/>
      <c r="H6" s="167"/>
      <c r="I6" s="167"/>
      <c r="J6" s="167"/>
      <c r="K6" s="167"/>
      <c r="L6" s="100"/>
    </row>
    <row r="7" spans="2:12" ht="16.5" customHeight="1">
      <c r="B7" s="100"/>
      <c r="C7" s="167"/>
      <c r="D7" s="167"/>
      <c r="E7" s="500" t="str">
        <f>'Rekapitulace stavby'!K6</f>
        <v>Breda</v>
      </c>
      <c r="F7" s="501"/>
      <c r="G7" s="501"/>
      <c r="H7" s="501"/>
      <c r="I7" s="167"/>
      <c r="J7" s="167"/>
      <c r="K7" s="167"/>
      <c r="L7" s="100"/>
    </row>
    <row r="8" spans="2:12" ht="12" customHeight="1">
      <c r="B8" s="100"/>
      <c r="C8" s="167"/>
      <c r="D8" s="188" t="s">
        <v>105</v>
      </c>
      <c r="E8" s="167"/>
      <c r="F8" s="167"/>
      <c r="G8" s="167"/>
      <c r="H8" s="167"/>
      <c r="I8" s="167"/>
      <c r="J8" s="167"/>
      <c r="K8" s="167"/>
      <c r="L8" s="100"/>
    </row>
    <row r="9" spans="2:12" s="8" customFormat="1" ht="16.5" customHeight="1">
      <c r="B9" s="5"/>
      <c r="C9" s="158"/>
      <c r="D9" s="158"/>
      <c r="E9" s="500" t="s">
        <v>106</v>
      </c>
      <c r="F9" s="499"/>
      <c r="G9" s="499"/>
      <c r="H9" s="499"/>
      <c r="I9" s="158"/>
      <c r="J9" s="158"/>
      <c r="K9" s="158"/>
      <c r="L9" s="5"/>
    </row>
    <row r="10" spans="2:12" s="8" customFormat="1" ht="12" customHeight="1">
      <c r="B10" s="5"/>
      <c r="C10" s="158"/>
      <c r="D10" s="188" t="s">
        <v>107</v>
      </c>
      <c r="E10" s="158"/>
      <c r="F10" s="158"/>
      <c r="G10" s="158"/>
      <c r="H10" s="158"/>
      <c r="I10" s="158"/>
      <c r="J10" s="158"/>
      <c r="K10" s="158"/>
      <c r="L10" s="5"/>
    </row>
    <row r="11" spans="2:12" s="8" customFormat="1" ht="16.5" customHeight="1">
      <c r="B11" s="5"/>
      <c r="C11" s="158"/>
      <c r="D11" s="158"/>
      <c r="E11" s="478" t="s">
        <v>799</v>
      </c>
      <c r="F11" s="499"/>
      <c r="G11" s="499"/>
      <c r="H11" s="499"/>
      <c r="I11" s="158"/>
      <c r="J11" s="158"/>
      <c r="K11" s="158"/>
      <c r="L11" s="5"/>
    </row>
    <row r="12" spans="2:12" s="8" customFormat="1" ht="12">
      <c r="B12" s="5"/>
      <c r="C12" s="158"/>
      <c r="D12" s="158"/>
      <c r="E12" s="158"/>
      <c r="F12" s="158"/>
      <c r="G12" s="158"/>
      <c r="H12" s="158"/>
      <c r="I12" s="158"/>
      <c r="J12" s="158"/>
      <c r="K12" s="158"/>
      <c r="L12" s="5"/>
    </row>
    <row r="13" spans="2:12" s="8" customFormat="1" ht="12" customHeight="1">
      <c r="B13" s="5"/>
      <c r="C13" s="158"/>
      <c r="D13" s="188" t="s">
        <v>19</v>
      </c>
      <c r="E13" s="158"/>
      <c r="F13" s="157" t="s">
        <v>20</v>
      </c>
      <c r="G13" s="158"/>
      <c r="H13" s="158"/>
      <c r="I13" s="188" t="s">
        <v>21</v>
      </c>
      <c r="J13" s="157" t="s">
        <v>3</v>
      </c>
      <c r="K13" s="158"/>
      <c r="L13" s="5"/>
    </row>
    <row r="14" spans="2:12" s="8" customFormat="1" ht="12" customHeight="1">
      <c r="B14" s="5"/>
      <c r="C14" s="158"/>
      <c r="D14" s="188" t="s">
        <v>23</v>
      </c>
      <c r="E14" s="158"/>
      <c r="F14" s="157" t="s">
        <v>24</v>
      </c>
      <c r="G14" s="158"/>
      <c r="H14" s="158"/>
      <c r="I14" s="188" t="s">
        <v>25</v>
      </c>
      <c r="J14" s="169" t="str">
        <f>'Rekapitulace stavby'!AN8</f>
        <v>2. 2. 2023</v>
      </c>
      <c r="K14" s="158"/>
      <c r="L14" s="5"/>
    </row>
    <row r="15" spans="2:12" s="8" customFormat="1" ht="21.75" customHeight="1">
      <c r="B15" s="5"/>
      <c r="C15" s="158"/>
      <c r="D15" s="229" t="s">
        <v>109</v>
      </c>
      <c r="E15" s="158"/>
      <c r="F15" s="230" t="s">
        <v>800</v>
      </c>
      <c r="G15" s="158"/>
      <c r="H15" s="158"/>
      <c r="I15" s="158"/>
      <c r="J15" s="158"/>
      <c r="K15" s="158"/>
      <c r="L15" s="5"/>
    </row>
    <row r="16" spans="2:12" s="8" customFormat="1" ht="12" customHeight="1">
      <c r="B16" s="5"/>
      <c r="C16" s="158"/>
      <c r="D16" s="188" t="s">
        <v>27</v>
      </c>
      <c r="E16" s="158"/>
      <c r="F16" s="158"/>
      <c r="G16" s="158"/>
      <c r="H16" s="158"/>
      <c r="I16" s="188" t="s">
        <v>28</v>
      </c>
      <c r="J16" s="157" t="s">
        <v>3</v>
      </c>
      <c r="K16" s="158"/>
      <c r="L16" s="5"/>
    </row>
    <row r="17" spans="2:12" s="8" customFormat="1" ht="18" customHeight="1">
      <c r="B17" s="5"/>
      <c r="C17" s="158"/>
      <c r="D17" s="158"/>
      <c r="E17" s="157" t="s">
        <v>29</v>
      </c>
      <c r="F17" s="158"/>
      <c r="G17" s="158"/>
      <c r="H17" s="158"/>
      <c r="I17" s="188" t="s">
        <v>30</v>
      </c>
      <c r="J17" s="157" t="s">
        <v>3</v>
      </c>
      <c r="K17" s="158"/>
      <c r="L17" s="5"/>
    </row>
    <row r="18" spans="2:12" s="8" customFormat="1" ht="6.95" customHeight="1">
      <c r="B18" s="5"/>
      <c r="C18" s="158"/>
      <c r="D18" s="158"/>
      <c r="E18" s="158"/>
      <c r="F18" s="158"/>
      <c r="G18" s="158"/>
      <c r="H18" s="158"/>
      <c r="I18" s="158"/>
      <c r="J18" s="158"/>
      <c r="K18" s="158"/>
      <c r="L18" s="5"/>
    </row>
    <row r="19" spans="2:12" s="8" customFormat="1" ht="12" customHeight="1">
      <c r="B19" s="5"/>
      <c r="D19" s="102" t="s">
        <v>31</v>
      </c>
      <c r="I19" s="102" t="s">
        <v>28</v>
      </c>
      <c r="J19" s="2" t="str">
        <f>'Rekapitulace stavby'!AN13</f>
        <v>Vyplň údaj</v>
      </c>
      <c r="L19" s="5"/>
    </row>
    <row r="20" spans="2:12" s="8" customFormat="1" ht="18" customHeight="1">
      <c r="B20" s="5"/>
      <c r="E20" s="502">
        <f>'Rekapitulace stavby'!E14</f>
        <v>0</v>
      </c>
      <c r="F20" s="503"/>
      <c r="G20" s="503"/>
      <c r="H20" s="503"/>
      <c r="I20" s="102" t="s">
        <v>30</v>
      </c>
      <c r="J20" s="2" t="str">
        <f>'Rekapitulace stavby'!AN14</f>
        <v>Vyplň údaj</v>
      </c>
      <c r="L20" s="5"/>
    </row>
    <row r="21" spans="2:12" s="8" customFormat="1" ht="6.95" customHeight="1">
      <c r="B21" s="187"/>
      <c r="C21" s="158"/>
      <c r="D21" s="158"/>
      <c r="E21" s="158"/>
      <c r="F21" s="158"/>
      <c r="G21" s="158"/>
      <c r="H21" s="158"/>
      <c r="J21" s="158"/>
      <c r="K21" s="158"/>
      <c r="L21" s="5"/>
    </row>
    <row r="22" spans="2:12" s="8" customFormat="1" ht="12" customHeight="1">
      <c r="B22" s="187"/>
      <c r="C22" s="158"/>
      <c r="D22" s="188" t="s">
        <v>33</v>
      </c>
      <c r="E22" s="158"/>
      <c r="F22" s="158"/>
      <c r="G22" s="158"/>
      <c r="H22" s="158"/>
      <c r="I22" s="102" t="s">
        <v>28</v>
      </c>
      <c r="J22" s="157" t="s">
        <v>3</v>
      </c>
      <c r="K22" s="158"/>
      <c r="L22" s="5"/>
    </row>
    <row r="23" spans="2:12" s="8" customFormat="1" ht="18" customHeight="1">
      <c r="B23" s="187"/>
      <c r="C23" s="158"/>
      <c r="D23" s="158"/>
      <c r="E23" s="157" t="s">
        <v>34</v>
      </c>
      <c r="F23" s="158"/>
      <c r="G23" s="158"/>
      <c r="H23" s="158"/>
      <c r="I23" s="102" t="s">
        <v>30</v>
      </c>
      <c r="J23" s="157" t="s">
        <v>3</v>
      </c>
      <c r="K23" s="158"/>
      <c r="L23" s="5"/>
    </row>
    <row r="24" spans="2:12" s="8" customFormat="1" ht="6.95" customHeight="1">
      <c r="B24" s="187"/>
      <c r="C24" s="158"/>
      <c r="D24" s="158"/>
      <c r="E24" s="158"/>
      <c r="F24" s="158"/>
      <c r="G24" s="158"/>
      <c r="H24" s="158"/>
      <c r="J24" s="158"/>
      <c r="K24" s="158"/>
      <c r="L24" s="5"/>
    </row>
    <row r="25" spans="2:12" s="8" customFormat="1" ht="12" customHeight="1">
      <c r="B25" s="187"/>
      <c r="C25" s="158"/>
      <c r="D25" s="188" t="s">
        <v>36</v>
      </c>
      <c r="E25" s="158"/>
      <c r="F25" s="158"/>
      <c r="G25" s="158"/>
      <c r="H25" s="158"/>
      <c r="I25" s="102" t="s">
        <v>28</v>
      </c>
      <c r="J25" s="157" t="s">
        <v>37</v>
      </c>
      <c r="K25" s="158"/>
      <c r="L25" s="5"/>
    </row>
    <row r="26" spans="2:12" s="8" customFormat="1" ht="18" customHeight="1">
      <c r="B26" s="187"/>
      <c r="C26" s="158"/>
      <c r="D26" s="158"/>
      <c r="E26" s="157" t="s">
        <v>38</v>
      </c>
      <c r="F26" s="158"/>
      <c r="G26" s="158"/>
      <c r="H26" s="158"/>
      <c r="I26" s="102" t="s">
        <v>30</v>
      </c>
      <c r="J26" s="157" t="s">
        <v>3</v>
      </c>
      <c r="K26" s="158"/>
      <c r="L26" s="5"/>
    </row>
    <row r="27" spans="2:12" s="8" customFormat="1" ht="6.95" customHeight="1">
      <c r="B27" s="187"/>
      <c r="C27" s="158"/>
      <c r="D27" s="158"/>
      <c r="E27" s="158"/>
      <c r="F27" s="158"/>
      <c r="G27" s="158"/>
      <c r="H27" s="158"/>
      <c r="J27" s="158"/>
      <c r="K27" s="158"/>
      <c r="L27" s="5"/>
    </row>
    <row r="28" spans="2:12" s="8" customFormat="1" ht="12" customHeight="1">
      <c r="B28" s="187"/>
      <c r="C28" s="158"/>
      <c r="D28" s="188" t="s">
        <v>39</v>
      </c>
      <c r="E28" s="158"/>
      <c r="F28" s="158"/>
      <c r="G28" s="158"/>
      <c r="H28" s="158"/>
      <c r="J28" s="158"/>
      <c r="K28" s="158"/>
      <c r="L28" s="5"/>
    </row>
    <row r="29" spans="2:12" s="105" customFormat="1" ht="16.5" customHeight="1">
      <c r="B29" s="189"/>
      <c r="C29" s="159"/>
      <c r="D29" s="159"/>
      <c r="E29" s="498" t="s">
        <v>3</v>
      </c>
      <c r="F29" s="498"/>
      <c r="G29" s="498"/>
      <c r="H29" s="498"/>
      <c r="J29" s="159"/>
      <c r="K29" s="159"/>
      <c r="L29" s="104"/>
    </row>
    <row r="30" spans="2:12" s="8" customFormat="1" ht="6.95" customHeight="1">
      <c r="B30" s="187"/>
      <c r="C30" s="158"/>
      <c r="D30" s="158"/>
      <c r="E30" s="158"/>
      <c r="F30" s="158"/>
      <c r="G30" s="158"/>
      <c r="H30" s="158"/>
      <c r="J30" s="158"/>
      <c r="K30" s="158"/>
      <c r="L30" s="5"/>
    </row>
    <row r="31" spans="2:12" s="8" customFormat="1" ht="6.95" customHeight="1">
      <c r="B31" s="187"/>
      <c r="C31" s="158"/>
      <c r="D31" s="160"/>
      <c r="E31" s="160"/>
      <c r="F31" s="160"/>
      <c r="G31" s="160"/>
      <c r="H31" s="160"/>
      <c r="I31" s="106"/>
      <c r="J31" s="160"/>
      <c r="K31" s="160"/>
      <c r="L31" s="5"/>
    </row>
    <row r="32" spans="2:12" s="8" customFormat="1" ht="25.35" customHeight="1">
      <c r="B32" s="187"/>
      <c r="C32" s="158"/>
      <c r="D32" s="190" t="s">
        <v>41</v>
      </c>
      <c r="E32" s="158"/>
      <c r="F32" s="158"/>
      <c r="G32" s="158"/>
      <c r="H32" s="158"/>
      <c r="J32" s="161">
        <f>ROUND(J95,2)</f>
        <v>0</v>
      </c>
      <c r="K32" s="158"/>
      <c r="L32" s="5"/>
    </row>
    <row r="33" spans="2:12" s="8" customFormat="1" ht="6.95" customHeight="1">
      <c r="B33" s="187"/>
      <c r="C33" s="158"/>
      <c r="D33" s="160"/>
      <c r="E33" s="160"/>
      <c r="F33" s="160"/>
      <c r="G33" s="160"/>
      <c r="H33" s="160"/>
      <c r="I33" s="106"/>
      <c r="J33" s="160"/>
      <c r="K33" s="160"/>
      <c r="L33" s="5"/>
    </row>
    <row r="34" spans="2:12" s="8" customFormat="1" ht="14.45" customHeight="1">
      <c r="B34" s="187"/>
      <c r="C34" s="158"/>
      <c r="D34" s="158"/>
      <c r="E34" s="158"/>
      <c r="F34" s="162" t="s">
        <v>43</v>
      </c>
      <c r="G34" s="158"/>
      <c r="H34" s="158"/>
      <c r="I34" s="107" t="s">
        <v>42</v>
      </c>
      <c r="J34" s="162" t="s">
        <v>44</v>
      </c>
      <c r="K34" s="158"/>
      <c r="L34" s="5"/>
    </row>
    <row r="35" spans="2:12" s="8" customFormat="1" ht="14.45" customHeight="1">
      <c r="B35" s="187"/>
      <c r="C35" s="158"/>
      <c r="D35" s="191" t="s">
        <v>45</v>
      </c>
      <c r="E35" s="188" t="s">
        <v>46</v>
      </c>
      <c r="F35" s="163">
        <f>ROUND((SUM(BE95:BE279)),2)</f>
        <v>0</v>
      </c>
      <c r="G35" s="158"/>
      <c r="H35" s="158"/>
      <c r="I35" s="109">
        <v>0.21</v>
      </c>
      <c r="J35" s="163">
        <f>ROUND(((SUM(BE95:BE279))*I35),2)</f>
        <v>0</v>
      </c>
      <c r="K35" s="158"/>
      <c r="L35" s="5"/>
    </row>
    <row r="36" spans="2:12" s="8" customFormat="1" ht="14.45" customHeight="1">
      <c r="B36" s="187"/>
      <c r="C36" s="158"/>
      <c r="D36" s="158"/>
      <c r="E36" s="188" t="s">
        <v>47</v>
      </c>
      <c r="F36" s="163">
        <f>ROUND((SUM(BF95:BF279)),2)</f>
        <v>0</v>
      </c>
      <c r="G36" s="158"/>
      <c r="H36" s="158"/>
      <c r="I36" s="109">
        <v>0.15</v>
      </c>
      <c r="J36" s="163">
        <f>ROUND(((SUM(BF95:BF279))*I36),2)</f>
        <v>0</v>
      </c>
      <c r="K36" s="158"/>
      <c r="L36" s="5"/>
    </row>
    <row r="37" spans="2:12" s="8" customFormat="1" ht="14.45" customHeight="1" hidden="1">
      <c r="B37" s="187"/>
      <c r="C37" s="158"/>
      <c r="D37" s="158"/>
      <c r="E37" s="188" t="s">
        <v>48</v>
      </c>
      <c r="F37" s="163">
        <f>ROUND((SUM(BG95:BG279)),2)</f>
        <v>0</v>
      </c>
      <c r="G37" s="158"/>
      <c r="H37" s="158"/>
      <c r="I37" s="109">
        <v>0.21</v>
      </c>
      <c r="J37" s="163">
        <f>0</f>
        <v>0</v>
      </c>
      <c r="K37" s="158"/>
      <c r="L37" s="5"/>
    </row>
    <row r="38" spans="2:12" s="8" customFormat="1" ht="14.45" customHeight="1" hidden="1">
      <c r="B38" s="187"/>
      <c r="C38" s="158"/>
      <c r="D38" s="158"/>
      <c r="E38" s="188" t="s">
        <v>49</v>
      </c>
      <c r="F38" s="163">
        <f>ROUND((SUM(BH95:BH279)),2)</f>
        <v>0</v>
      </c>
      <c r="G38" s="158"/>
      <c r="H38" s="158"/>
      <c r="I38" s="109">
        <v>0.15</v>
      </c>
      <c r="J38" s="163">
        <f>0</f>
        <v>0</v>
      </c>
      <c r="K38" s="158"/>
      <c r="L38" s="5"/>
    </row>
    <row r="39" spans="2:12" s="8" customFormat="1" ht="14.45" customHeight="1" hidden="1">
      <c r="B39" s="187"/>
      <c r="C39" s="158"/>
      <c r="D39" s="158"/>
      <c r="E39" s="188" t="s">
        <v>50</v>
      </c>
      <c r="F39" s="163">
        <f>ROUND((SUM(BI95:BI279)),2)</f>
        <v>0</v>
      </c>
      <c r="G39" s="158"/>
      <c r="H39" s="158"/>
      <c r="I39" s="109">
        <v>0</v>
      </c>
      <c r="J39" s="163">
        <f>0</f>
        <v>0</v>
      </c>
      <c r="K39" s="158"/>
      <c r="L39" s="5"/>
    </row>
    <row r="40" spans="2:12" s="8" customFormat="1" ht="6.95" customHeight="1">
      <c r="B40" s="187"/>
      <c r="C40" s="158"/>
      <c r="D40" s="158"/>
      <c r="E40" s="158"/>
      <c r="F40" s="158"/>
      <c r="G40" s="158"/>
      <c r="H40" s="158"/>
      <c r="J40" s="158"/>
      <c r="K40" s="158"/>
      <c r="L40" s="5"/>
    </row>
    <row r="41" spans="2:12" s="8" customFormat="1" ht="25.35" customHeight="1">
      <c r="B41" s="187"/>
      <c r="C41" s="172"/>
      <c r="D41" s="192" t="s">
        <v>51</v>
      </c>
      <c r="E41" s="193"/>
      <c r="F41" s="193"/>
      <c r="G41" s="194" t="s">
        <v>52</v>
      </c>
      <c r="H41" s="195" t="s">
        <v>53</v>
      </c>
      <c r="I41" s="111"/>
      <c r="J41" s="164">
        <f>SUM(J32:J39)</f>
        <v>0</v>
      </c>
      <c r="K41" s="165"/>
      <c r="L41" s="5"/>
    </row>
    <row r="42" spans="2:12" s="8" customFormat="1" ht="14.45" customHeight="1">
      <c r="B42" s="196"/>
      <c r="C42" s="166"/>
      <c r="D42" s="166"/>
      <c r="E42" s="166"/>
      <c r="F42" s="166"/>
      <c r="G42" s="166"/>
      <c r="H42" s="166"/>
      <c r="I42" s="113"/>
      <c r="J42" s="166"/>
      <c r="K42" s="166"/>
      <c r="L42" s="5"/>
    </row>
    <row r="43" spans="2:11" ht="12">
      <c r="B43" s="167"/>
      <c r="C43" s="167"/>
      <c r="D43" s="167"/>
      <c r="E43" s="167"/>
      <c r="F43" s="167"/>
      <c r="G43" s="167"/>
      <c r="H43" s="167"/>
      <c r="J43" s="167"/>
      <c r="K43" s="167"/>
    </row>
    <row r="44" spans="2:11" ht="12">
      <c r="B44" s="167"/>
      <c r="C44" s="167"/>
      <c r="D44" s="167"/>
      <c r="E44" s="167"/>
      <c r="F44" s="167"/>
      <c r="G44" s="167"/>
      <c r="H44" s="167"/>
      <c r="J44" s="167"/>
      <c r="K44" s="167"/>
    </row>
    <row r="45" spans="2:11" ht="12">
      <c r="B45" s="167"/>
      <c r="C45" s="167"/>
      <c r="D45" s="167"/>
      <c r="E45" s="167"/>
      <c r="F45" s="167"/>
      <c r="G45" s="167"/>
      <c r="H45" s="167"/>
      <c r="J45" s="167"/>
      <c r="K45" s="167"/>
    </row>
    <row r="46" spans="2:12" s="8" customFormat="1" ht="6.95" customHeight="1">
      <c r="B46" s="197"/>
      <c r="C46" s="168"/>
      <c r="D46" s="168"/>
      <c r="E46" s="168"/>
      <c r="F46" s="168"/>
      <c r="G46" s="168"/>
      <c r="H46" s="168"/>
      <c r="I46" s="115"/>
      <c r="J46" s="168"/>
      <c r="K46" s="168"/>
      <c r="L46" s="5"/>
    </row>
    <row r="47" spans="2:12" s="8" customFormat="1" ht="24.95" customHeight="1">
      <c r="B47" s="187"/>
      <c r="C47" s="198" t="s">
        <v>111</v>
      </c>
      <c r="D47" s="158"/>
      <c r="E47" s="158"/>
      <c r="F47" s="158"/>
      <c r="G47" s="158"/>
      <c r="H47" s="158"/>
      <c r="J47" s="158"/>
      <c r="K47" s="158"/>
      <c r="L47" s="5"/>
    </row>
    <row r="48" spans="2:12" s="8" customFormat="1" ht="6.95" customHeight="1">
      <c r="B48" s="187"/>
      <c r="C48" s="158"/>
      <c r="D48" s="158"/>
      <c r="E48" s="158"/>
      <c r="F48" s="158"/>
      <c r="G48" s="158"/>
      <c r="H48" s="158"/>
      <c r="J48" s="158"/>
      <c r="K48" s="158"/>
      <c r="L48" s="5"/>
    </row>
    <row r="49" spans="2:12" s="8" customFormat="1" ht="12" customHeight="1">
      <c r="B49" s="187"/>
      <c r="C49" s="188" t="s">
        <v>17</v>
      </c>
      <c r="D49" s="158"/>
      <c r="E49" s="158"/>
      <c r="F49" s="158"/>
      <c r="G49" s="158"/>
      <c r="H49" s="158"/>
      <c r="J49" s="158"/>
      <c r="K49" s="158"/>
      <c r="L49" s="5"/>
    </row>
    <row r="50" spans="2:12" s="8" customFormat="1" ht="16.5" customHeight="1">
      <c r="B50" s="187"/>
      <c r="C50" s="158"/>
      <c r="D50" s="158"/>
      <c r="E50" s="500" t="str">
        <f>E7</f>
        <v>Breda</v>
      </c>
      <c r="F50" s="501"/>
      <c r="G50" s="501"/>
      <c r="H50" s="501"/>
      <c r="J50" s="158"/>
      <c r="K50" s="158"/>
      <c r="L50" s="5"/>
    </row>
    <row r="51" spans="2:12" ht="12" customHeight="1">
      <c r="B51" s="257"/>
      <c r="C51" s="188" t="s">
        <v>105</v>
      </c>
      <c r="D51" s="167"/>
      <c r="E51" s="167"/>
      <c r="F51" s="167"/>
      <c r="G51" s="167"/>
      <c r="H51" s="167"/>
      <c r="J51" s="167"/>
      <c r="K51" s="167"/>
      <c r="L51" s="100"/>
    </row>
    <row r="52" spans="2:12" s="8" customFormat="1" ht="16.5" customHeight="1">
      <c r="B52" s="187"/>
      <c r="C52" s="158"/>
      <c r="D52" s="158"/>
      <c r="E52" s="500" t="s">
        <v>106</v>
      </c>
      <c r="F52" s="499"/>
      <c r="G52" s="499"/>
      <c r="H52" s="499"/>
      <c r="J52" s="158"/>
      <c r="K52" s="158"/>
      <c r="L52" s="5"/>
    </row>
    <row r="53" spans="2:12" s="8" customFormat="1" ht="12" customHeight="1">
      <c r="B53" s="187"/>
      <c r="C53" s="188" t="s">
        <v>107</v>
      </c>
      <c r="D53" s="158"/>
      <c r="E53" s="158"/>
      <c r="F53" s="158"/>
      <c r="G53" s="158"/>
      <c r="H53" s="158"/>
      <c r="J53" s="158"/>
      <c r="K53" s="158"/>
      <c r="L53" s="5"/>
    </row>
    <row r="54" spans="2:12" s="8" customFormat="1" ht="16.5" customHeight="1">
      <c r="B54" s="187"/>
      <c r="C54" s="158"/>
      <c r="D54" s="158"/>
      <c r="E54" s="478" t="str">
        <f>E11</f>
        <v>4 - Demontáže a bourací práce</v>
      </c>
      <c r="F54" s="499"/>
      <c r="G54" s="499"/>
      <c r="H54" s="499"/>
      <c r="J54" s="158"/>
      <c r="K54" s="158"/>
      <c r="L54" s="5"/>
    </row>
    <row r="55" spans="2:12" s="8" customFormat="1" ht="6.95" customHeight="1">
      <c r="B55" s="187"/>
      <c r="C55" s="158"/>
      <c r="D55" s="158"/>
      <c r="E55" s="158"/>
      <c r="F55" s="158"/>
      <c r="G55" s="158"/>
      <c r="H55" s="158"/>
      <c r="J55" s="158"/>
      <c r="K55" s="158"/>
      <c r="L55" s="5"/>
    </row>
    <row r="56" spans="2:12" s="8" customFormat="1" ht="12" customHeight="1">
      <c r="B56" s="187"/>
      <c r="C56" s="188" t="s">
        <v>23</v>
      </c>
      <c r="D56" s="158"/>
      <c r="E56" s="158"/>
      <c r="F56" s="157" t="str">
        <f>F14</f>
        <v>Nám. Republiky 159/10, Opava</v>
      </c>
      <c r="G56" s="158"/>
      <c r="H56" s="158"/>
      <c r="I56" s="102" t="s">
        <v>25</v>
      </c>
      <c r="J56" s="169" t="str">
        <f>IF(J14="","",J14)</f>
        <v>2. 2. 2023</v>
      </c>
      <c r="K56" s="158"/>
      <c r="L56" s="5"/>
    </row>
    <row r="57" spans="2:12" s="8" customFormat="1" ht="6.95" customHeight="1">
      <c r="B57" s="187"/>
      <c r="C57" s="158"/>
      <c r="D57" s="158"/>
      <c r="E57" s="158"/>
      <c r="F57" s="158"/>
      <c r="G57" s="158"/>
      <c r="H57" s="158"/>
      <c r="J57" s="158"/>
      <c r="K57" s="158"/>
      <c r="L57" s="5"/>
    </row>
    <row r="58" spans="2:12" s="8" customFormat="1" ht="15.2" customHeight="1">
      <c r="B58" s="187"/>
      <c r="C58" s="188" t="s">
        <v>27</v>
      </c>
      <c r="D58" s="158"/>
      <c r="E58" s="158"/>
      <c r="F58" s="157" t="str">
        <f>E17</f>
        <v>Statutární město Opava</v>
      </c>
      <c r="G58" s="158"/>
      <c r="H58" s="158"/>
      <c r="I58" s="102" t="s">
        <v>33</v>
      </c>
      <c r="J58" s="170" t="str">
        <f>E23</f>
        <v>INFO Home, Opava</v>
      </c>
      <c r="K58" s="158"/>
      <c r="L58" s="5"/>
    </row>
    <row r="59" spans="2:12" s="8" customFormat="1" ht="25.7" customHeight="1">
      <c r="B59" s="187"/>
      <c r="C59" s="188" t="s">
        <v>31</v>
      </c>
      <c r="D59" s="158"/>
      <c r="E59" s="158"/>
      <c r="F59" s="157">
        <f>IF(E20="","",E20)</f>
        <v>0</v>
      </c>
      <c r="G59" s="158"/>
      <c r="H59" s="158"/>
      <c r="I59" s="102" t="s">
        <v>36</v>
      </c>
      <c r="J59" s="170" t="str">
        <f>E26</f>
        <v>Ing. Alena Chmelová, Opava</v>
      </c>
      <c r="K59" s="158"/>
      <c r="L59" s="5"/>
    </row>
    <row r="60" spans="2:12" s="8" customFormat="1" ht="10.35" customHeight="1">
      <c r="B60" s="187"/>
      <c r="C60" s="158"/>
      <c r="D60" s="158"/>
      <c r="E60" s="158"/>
      <c r="F60" s="158"/>
      <c r="G60" s="158"/>
      <c r="H60" s="158"/>
      <c r="J60" s="158"/>
      <c r="K60" s="158"/>
      <c r="L60" s="5"/>
    </row>
    <row r="61" spans="2:12" s="8" customFormat="1" ht="29.25" customHeight="1">
      <c r="B61" s="187"/>
      <c r="C61" s="199" t="s">
        <v>112</v>
      </c>
      <c r="D61" s="172"/>
      <c r="E61" s="172"/>
      <c r="F61" s="172"/>
      <c r="G61" s="172"/>
      <c r="H61" s="172"/>
      <c r="I61" s="110"/>
      <c r="J61" s="171" t="s">
        <v>113</v>
      </c>
      <c r="K61" s="172"/>
      <c r="L61" s="5"/>
    </row>
    <row r="62" spans="2:12" s="8" customFormat="1" ht="10.35" customHeight="1">
      <c r="B62" s="187"/>
      <c r="C62" s="158"/>
      <c r="D62" s="158"/>
      <c r="E62" s="158"/>
      <c r="F62" s="158"/>
      <c r="G62" s="158"/>
      <c r="H62" s="158"/>
      <c r="J62" s="158"/>
      <c r="K62" s="158"/>
      <c r="L62" s="5"/>
    </row>
    <row r="63" spans="2:47" s="8" customFormat="1" ht="22.9" customHeight="1">
      <c r="B63" s="187"/>
      <c r="C63" s="200" t="s">
        <v>73</v>
      </c>
      <c r="D63" s="158"/>
      <c r="E63" s="158"/>
      <c r="F63" s="158"/>
      <c r="G63" s="158"/>
      <c r="H63" s="158"/>
      <c r="J63" s="161">
        <f>J95</f>
        <v>0</v>
      </c>
      <c r="K63" s="158"/>
      <c r="L63" s="5"/>
      <c r="AU63" s="97" t="s">
        <v>114</v>
      </c>
    </row>
    <row r="64" spans="2:12" s="117" customFormat="1" ht="24.95" customHeight="1">
      <c r="B64" s="201"/>
      <c r="C64" s="174"/>
      <c r="D64" s="202" t="s">
        <v>115</v>
      </c>
      <c r="E64" s="203"/>
      <c r="F64" s="203"/>
      <c r="G64" s="203"/>
      <c r="H64" s="203"/>
      <c r="I64" s="118"/>
      <c r="J64" s="173">
        <f>J96</f>
        <v>0</v>
      </c>
      <c r="K64" s="174"/>
      <c r="L64" s="116"/>
    </row>
    <row r="65" spans="2:12" s="120" customFormat="1" ht="19.9" customHeight="1">
      <c r="B65" s="204"/>
      <c r="C65" s="176"/>
      <c r="D65" s="205" t="s">
        <v>118</v>
      </c>
      <c r="E65" s="206"/>
      <c r="F65" s="206"/>
      <c r="G65" s="206"/>
      <c r="H65" s="206"/>
      <c r="I65" s="121"/>
      <c r="J65" s="175">
        <f>J97</f>
        <v>0</v>
      </c>
      <c r="K65" s="176"/>
      <c r="L65" s="119"/>
    </row>
    <row r="66" spans="2:12" s="120" customFormat="1" ht="19.9" customHeight="1">
      <c r="B66" s="204"/>
      <c r="C66" s="176"/>
      <c r="D66" s="205" t="s">
        <v>119</v>
      </c>
      <c r="E66" s="206"/>
      <c r="F66" s="206"/>
      <c r="G66" s="206"/>
      <c r="H66" s="206"/>
      <c r="I66" s="121"/>
      <c r="J66" s="175">
        <f>J166</f>
        <v>0</v>
      </c>
      <c r="K66" s="176"/>
      <c r="L66" s="119"/>
    </row>
    <row r="67" spans="2:12" s="120" customFormat="1" ht="19.9" customHeight="1">
      <c r="B67" s="204"/>
      <c r="C67" s="176"/>
      <c r="D67" s="205" t="s">
        <v>120</v>
      </c>
      <c r="E67" s="206"/>
      <c r="F67" s="206"/>
      <c r="G67" s="206"/>
      <c r="H67" s="206"/>
      <c r="I67" s="121"/>
      <c r="J67" s="175">
        <f>J185</f>
        <v>0</v>
      </c>
      <c r="K67" s="176"/>
      <c r="L67" s="119"/>
    </row>
    <row r="68" spans="2:12" s="117" customFormat="1" ht="24.95" customHeight="1">
      <c r="B68" s="201"/>
      <c r="C68" s="174"/>
      <c r="D68" s="202" t="s">
        <v>121</v>
      </c>
      <c r="E68" s="203"/>
      <c r="F68" s="203"/>
      <c r="G68" s="203"/>
      <c r="H68" s="203"/>
      <c r="I68" s="118"/>
      <c r="J68" s="173">
        <f>J188</f>
        <v>0</v>
      </c>
      <c r="K68" s="174"/>
      <c r="L68" s="116"/>
    </row>
    <row r="69" spans="2:12" s="120" customFormat="1" ht="19.9" customHeight="1">
      <c r="B69" s="204"/>
      <c r="C69" s="176"/>
      <c r="D69" s="205" t="s">
        <v>801</v>
      </c>
      <c r="E69" s="206"/>
      <c r="F69" s="206"/>
      <c r="G69" s="206"/>
      <c r="H69" s="206"/>
      <c r="I69" s="121"/>
      <c r="J69" s="175">
        <f>J189</f>
        <v>0</v>
      </c>
      <c r="K69" s="176"/>
      <c r="L69" s="119"/>
    </row>
    <row r="70" spans="2:12" s="120" customFormat="1" ht="19.9" customHeight="1">
      <c r="B70" s="204"/>
      <c r="C70" s="176"/>
      <c r="D70" s="205" t="s">
        <v>802</v>
      </c>
      <c r="E70" s="206"/>
      <c r="F70" s="206"/>
      <c r="G70" s="206"/>
      <c r="H70" s="206"/>
      <c r="I70" s="121"/>
      <c r="J70" s="175">
        <f>J195</f>
        <v>0</v>
      </c>
      <c r="K70" s="176"/>
      <c r="L70" s="119"/>
    </row>
    <row r="71" spans="2:12" s="120" customFormat="1" ht="19.9" customHeight="1">
      <c r="B71" s="204"/>
      <c r="C71" s="176"/>
      <c r="D71" s="205" t="s">
        <v>803</v>
      </c>
      <c r="E71" s="206"/>
      <c r="F71" s="206"/>
      <c r="G71" s="206"/>
      <c r="H71" s="206"/>
      <c r="I71" s="121"/>
      <c r="J71" s="175">
        <f>J211</f>
        <v>0</v>
      </c>
      <c r="K71" s="176"/>
      <c r="L71" s="119"/>
    </row>
    <row r="72" spans="2:12" s="120" customFormat="1" ht="19.9" customHeight="1">
      <c r="B72" s="204"/>
      <c r="C72" s="176"/>
      <c r="D72" s="205" t="s">
        <v>804</v>
      </c>
      <c r="E72" s="206"/>
      <c r="F72" s="206"/>
      <c r="G72" s="206"/>
      <c r="H72" s="206"/>
      <c r="I72" s="121"/>
      <c r="J72" s="175">
        <f>J219</f>
        <v>0</v>
      </c>
      <c r="K72" s="176"/>
      <c r="L72" s="119"/>
    </row>
    <row r="73" spans="2:12" s="120" customFormat="1" ht="19.9" customHeight="1">
      <c r="B73" s="204"/>
      <c r="C73" s="176"/>
      <c r="D73" s="205" t="s">
        <v>805</v>
      </c>
      <c r="E73" s="206"/>
      <c r="F73" s="206"/>
      <c r="G73" s="206"/>
      <c r="H73" s="206"/>
      <c r="I73" s="121"/>
      <c r="J73" s="175">
        <f>J236</f>
        <v>0</v>
      </c>
      <c r="K73" s="176"/>
      <c r="L73" s="119"/>
    </row>
    <row r="74" spans="2:12" s="8" customFormat="1" ht="21.75" customHeight="1">
      <c r="B74" s="187"/>
      <c r="C74" s="158"/>
      <c r="D74" s="158"/>
      <c r="E74" s="158"/>
      <c r="F74" s="158"/>
      <c r="G74" s="158"/>
      <c r="H74" s="158"/>
      <c r="J74" s="158"/>
      <c r="K74" s="158"/>
      <c r="L74" s="5"/>
    </row>
    <row r="75" spans="2:12" s="8" customFormat="1" ht="6.95" customHeight="1">
      <c r="B75" s="196"/>
      <c r="C75" s="166"/>
      <c r="D75" s="166"/>
      <c r="E75" s="166"/>
      <c r="F75" s="166"/>
      <c r="G75" s="166"/>
      <c r="H75" s="166"/>
      <c r="I75" s="113"/>
      <c r="J75" s="166"/>
      <c r="K75" s="166"/>
      <c r="L75" s="5"/>
    </row>
    <row r="76" spans="2:11" ht="12">
      <c r="B76" s="167"/>
      <c r="C76" s="167"/>
      <c r="D76" s="167"/>
      <c r="E76" s="167"/>
      <c r="F76" s="167"/>
      <c r="G76" s="167"/>
      <c r="H76" s="167"/>
      <c r="J76" s="167"/>
      <c r="K76" s="167"/>
    </row>
    <row r="77" spans="2:11" ht="12">
      <c r="B77" s="167"/>
      <c r="C77" s="167"/>
      <c r="D77" s="167"/>
      <c r="E77" s="167"/>
      <c r="F77" s="167"/>
      <c r="G77" s="167"/>
      <c r="H77" s="167"/>
      <c r="J77" s="167"/>
      <c r="K77" s="167"/>
    </row>
    <row r="78" spans="2:11" ht="12">
      <c r="B78" s="167"/>
      <c r="C78" s="167"/>
      <c r="D78" s="167"/>
      <c r="E78" s="167"/>
      <c r="F78" s="167"/>
      <c r="G78" s="167"/>
      <c r="H78" s="167"/>
      <c r="J78" s="167"/>
      <c r="K78" s="167"/>
    </row>
    <row r="79" spans="2:12" s="8" customFormat="1" ht="6.95" customHeight="1">
      <c r="B79" s="197"/>
      <c r="C79" s="168"/>
      <c r="D79" s="168"/>
      <c r="E79" s="168"/>
      <c r="F79" s="168"/>
      <c r="G79" s="168"/>
      <c r="H79" s="168"/>
      <c r="I79" s="115"/>
      <c r="J79" s="168"/>
      <c r="K79" s="168"/>
      <c r="L79" s="5"/>
    </row>
    <row r="80" spans="2:12" s="8" customFormat="1" ht="24.95" customHeight="1">
      <c r="B80" s="187"/>
      <c r="C80" s="198" t="s">
        <v>124</v>
      </c>
      <c r="D80" s="158"/>
      <c r="E80" s="158"/>
      <c r="F80" s="158"/>
      <c r="G80" s="158"/>
      <c r="H80" s="158"/>
      <c r="J80" s="158"/>
      <c r="K80" s="158"/>
      <c r="L80" s="5"/>
    </row>
    <row r="81" spans="2:12" s="8" customFormat="1" ht="6.95" customHeight="1">
      <c r="B81" s="187"/>
      <c r="C81" s="158"/>
      <c r="D81" s="158"/>
      <c r="E81" s="158"/>
      <c r="F81" s="158"/>
      <c r="G81" s="158"/>
      <c r="H81" s="158"/>
      <c r="J81" s="158"/>
      <c r="K81" s="158"/>
      <c r="L81" s="5"/>
    </row>
    <row r="82" spans="2:12" s="8" customFormat="1" ht="12" customHeight="1">
      <c r="B82" s="187"/>
      <c r="C82" s="188" t="s">
        <v>17</v>
      </c>
      <c r="D82" s="158"/>
      <c r="E82" s="158"/>
      <c r="F82" s="158"/>
      <c r="G82" s="158"/>
      <c r="H82" s="158"/>
      <c r="J82" s="158"/>
      <c r="K82" s="158"/>
      <c r="L82" s="5"/>
    </row>
    <row r="83" spans="2:12" s="8" customFormat="1" ht="16.5" customHeight="1">
      <c r="B83" s="187"/>
      <c r="C83" s="158"/>
      <c r="D83" s="158"/>
      <c r="E83" s="500" t="str">
        <f>E7</f>
        <v>Breda</v>
      </c>
      <c r="F83" s="501"/>
      <c r="G83" s="501"/>
      <c r="H83" s="501"/>
      <c r="J83" s="158"/>
      <c r="K83" s="158"/>
      <c r="L83" s="5"/>
    </row>
    <row r="84" spans="2:12" ht="12" customHeight="1">
      <c r="B84" s="257"/>
      <c r="C84" s="188" t="s">
        <v>105</v>
      </c>
      <c r="D84" s="167"/>
      <c r="E84" s="167"/>
      <c r="F84" s="167"/>
      <c r="G84" s="167"/>
      <c r="H84" s="167"/>
      <c r="J84" s="167"/>
      <c r="K84" s="167"/>
      <c r="L84" s="100"/>
    </row>
    <row r="85" spans="2:12" s="8" customFormat="1" ht="16.5" customHeight="1">
      <c r="B85" s="187"/>
      <c r="C85" s="158"/>
      <c r="D85" s="158"/>
      <c r="E85" s="500" t="s">
        <v>106</v>
      </c>
      <c r="F85" s="499"/>
      <c r="G85" s="499"/>
      <c r="H85" s="499"/>
      <c r="J85" s="158"/>
      <c r="K85" s="158"/>
      <c r="L85" s="5"/>
    </row>
    <row r="86" spans="2:12" s="8" customFormat="1" ht="12" customHeight="1">
      <c r="B86" s="187"/>
      <c r="C86" s="188" t="s">
        <v>107</v>
      </c>
      <c r="D86" s="158"/>
      <c r="E86" s="158"/>
      <c r="F86" s="158"/>
      <c r="G86" s="158"/>
      <c r="H86" s="158"/>
      <c r="J86" s="158"/>
      <c r="K86" s="158"/>
      <c r="L86" s="5"/>
    </row>
    <row r="87" spans="2:12" s="8" customFormat="1" ht="16.5" customHeight="1">
      <c r="B87" s="187"/>
      <c r="C87" s="158"/>
      <c r="D87" s="158"/>
      <c r="E87" s="478" t="str">
        <f>E11</f>
        <v>4 - Demontáže a bourací práce</v>
      </c>
      <c r="F87" s="499"/>
      <c r="G87" s="499"/>
      <c r="H87" s="499"/>
      <c r="J87" s="158"/>
      <c r="K87" s="158"/>
      <c r="L87" s="5"/>
    </row>
    <row r="88" spans="2:12" s="8" customFormat="1" ht="6.95" customHeight="1">
      <c r="B88" s="187"/>
      <c r="C88" s="158"/>
      <c r="D88" s="158"/>
      <c r="E88" s="158"/>
      <c r="F88" s="158"/>
      <c r="G88" s="158"/>
      <c r="H88" s="158"/>
      <c r="J88" s="158"/>
      <c r="K88" s="158"/>
      <c r="L88" s="5"/>
    </row>
    <row r="89" spans="2:12" s="8" customFormat="1" ht="12" customHeight="1">
      <c r="B89" s="187"/>
      <c r="C89" s="188" t="s">
        <v>23</v>
      </c>
      <c r="D89" s="158"/>
      <c r="E89" s="158"/>
      <c r="F89" s="157" t="str">
        <f>F14</f>
        <v>Nám. Republiky 159/10, Opava</v>
      </c>
      <c r="G89" s="158"/>
      <c r="H89" s="158"/>
      <c r="I89" s="102" t="s">
        <v>25</v>
      </c>
      <c r="J89" s="169" t="str">
        <f>IF(J14="","",J14)</f>
        <v>2. 2. 2023</v>
      </c>
      <c r="K89" s="158"/>
      <c r="L89" s="5"/>
    </row>
    <row r="90" spans="2:12" s="8" customFormat="1" ht="6.95" customHeight="1">
      <c r="B90" s="187"/>
      <c r="C90" s="158"/>
      <c r="D90" s="158"/>
      <c r="E90" s="158"/>
      <c r="F90" s="158"/>
      <c r="G90" s="158"/>
      <c r="H90" s="158"/>
      <c r="J90" s="158"/>
      <c r="K90" s="158"/>
      <c r="L90" s="5"/>
    </row>
    <row r="91" spans="2:12" s="8" customFormat="1" ht="15.2" customHeight="1">
      <c r="B91" s="187"/>
      <c r="C91" s="188" t="s">
        <v>27</v>
      </c>
      <c r="D91" s="158"/>
      <c r="E91" s="158"/>
      <c r="F91" s="157" t="str">
        <f>E17</f>
        <v>Statutární město Opava</v>
      </c>
      <c r="G91" s="158"/>
      <c r="H91" s="158"/>
      <c r="I91" s="102" t="s">
        <v>33</v>
      </c>
      <c r="J91" s="170" t="str">
        <f>E23</f>
        <v>INFO Home, Opava</v>
      </c>
      <c r="K91" s="158"/>
      <c r="L91" s="5"/>
    </row>
    <row r="92" spans="2:12" s="8" customFormat="1" ht="25.7" customHeight="1">
      <c r="B92" s="187"/>
      <c r="C92" s="188" t="s">
        <v>31</v>
      </c>
      <c r="D92" s="158"/>
      <c r="E92" s="158"/>
      <c r="F92" s="157">
        <f>IF(E20="","",E20)</f>
        <v>0</v>
      </c>
      <c r="G92" s="158"/>
      <c r="H92" s="158"/>
      <c r="I92" s="102" t="s">
        <v>36</v>
      </c>
      <c r="J92" s="170" t="str">
        <f>E26</f>
        <v>Ing. Alena Chmelová, Opava</v>
      </c>
      <c r="K92" s="158"/>
      <c r="L92" s="5"/>
    </row>
    <row r="93" spans="2:12" s="8" customFormat="1" ht="10.35" customHeight="1">
      <c r="B93" s="187"/>
      <c r="C93" s="158"/>
      <c r="D93" s="158"/>
      <c r="E93" s="158"/>
      <c r="F93" s="158"/>
      <c r="G93" s="158"/>
      <c r="H93" s="158"/>
      <c r="J93" s="158"/>
      <c r="K93" s="158"/>
      <c r="L93" s="5"/>
    </row>
    <row r="94" spans="2:20" s="127" customFormat="1" ht="29.25" customHeight="1">
      <c r="B94" s="207"/>
      <c r="C94" s="208" t="s">
        <v>125</v>
      </c>
      <c r="D94" s="177" t="s">
        <v>60</v>
      </c>
      <c r="E94" s="177" t="s">
        <v>56</v>
      </c>
      <c r="F94" s="177" t="s">
        <v>57</v>
      </c>
      <c r="G94" s="177" t="s">
        <v>126</v>
      </c>
      <c r="H94" s="177" t="s">
        <v>127</v>
      </c>
      <c r="I94" s="123" t="s">
        <v>128</v>
      </c>
      <c r="J94" s="177" t="s">
        <v>113</v>
      </c>
      <c r="K94" s="178" t="s">
        <v>129</v>
      </c>
      <c r="L94" s="122"/>
      <c r="M94" s="124" t="s">
        <v>3</v>
      </c>
      <c r="N94" s="125" t="s">
        <v>45</v>
      </c>
      <c r="O94" s="125" t="s">
        <v>130</v>
      </c>
      <c r="P94" s="125" t="s">
        <v>131</v>
      </c>
      <c r="Q94" s="125" t="s">
        <v>132</v>
      </c>
      <c r="R94" s="125" t="s">
        <v>133</v>
      </c>
      <c r="S94" s="125" t="s">
        <v>134</v>
      </c>
      <c r="T94" s="126" t="s">
        <v>135</v>
      </c>
    </row>
    <row r="95" spans="2:63" s="8" customFormat="1" ht="22.9" customHeight="1">
      <c r="B95" s="187"/>
      <c r="C95" s="209" t="s">
        <v>136</v>
      </c>
      <c r="D95" s="158"/>
      <c r="E95" s="158"/>
      <c r="F95" s="158"/>
      <c r="G95" s="158"/>
      <c r="H95" s="158"/>
      <c r="J95" s="179">
        <f>BK95</f>
        <v>0</v>
      </c>
      <c r="K95" s="158"/>
      <c r="L95" s="5"/>
      <c r="M95" s="128"/>
      <c r="N95" s="106"/>
      <c r="O95" s="106"/>
      <c r="P95" s="129">
        <f>P96+P188</f>
        <v>0</v>
      </c>
      <c r="Q95" s="106"/>
      <c r="R95" s="129">
        <f>R96+R188</f>
        <v>0.11117170999999999</v>
      </c>
      <c r="S95" s="106"/>
      <c r="T95" s="130">
        <f>T96+T188</f>
        <v>178.37108974999998</v>
      </c>
      <c r="AT95" s="97" t="s">
        <v>74</v>
      </c>
      <c r="AU95" s="97" t="s">
        <v>114</v>
      </c>
      <c r="BK95" s="131">
        <f>BK96+BK188</f>
        <v>0</v>
      </c>
    </row>
    <row r="96" spans="2:63" s="4" customFormat="1" ht="25.9" customHeight="1">
      <c r="B96" s="210"/>
      <c r="C96" s="181"/>
      <c r="D96" s="211" t="s">
        <v>74</v>
      </c>
      <c r="E96" s="212" t="s">
        <v>137</v>
      </c>
      <c r="F96" s="212" t="s">
        <v>138</v>
      </c>
      <c r="G96" s="181"/>
      <c r="H96" s="181"/>
      <c r="J96" s="180">
        <f>BK96</f>
        <v>0</v>
      </c>
      <c r="K96" s="181"/>
      <c r="L96" s="132"/>
      <c r="M96" s="134"/>
      <c r="P96" s="135">
        <f>P97+P166+P185</f>
        <v>0</v>
      </c>
      <c r="R96" s="135">
        <f>R97+R166+R185</f>
        <v>0.11117170999999999</v>
      </c>
      <c r="T96" s="136">
        <f>T97+T166+T185</f>
        <v>21.195120000000003</v>
      </c>
      <c r="AR96" s="133" t="s">
        <v>82</v>
      </c>
      <c r="AT96" s="137" t="s">
        <v>74</v>
      </c>
      <c r="AU96" s="137" t="s">
        <v>75</v>
      </c>
      <c r="AY96" s="133" t="s">
        <v>139</v>
      </c>
      <c r="BK96" s="138">
        <f>BK97+BK166+BK185</f>
        <v>0</v>
      </c>
    </row>
    <row r="97" spans="2:63" s="4" customFormat="1" ht="22.9" customHeight="1">
      <c r="B97" s="210"/>
      <c r="C97" s="181"/>
      <c r="D97" s="211" t="s">
        <v>74</v>
      </c>
      <c r="E97" s="213" t="s">
        <v>190</v>
      </c>
      <c r="F97" s="213" t="s">
        <v>191</v>
      </c>
      <c r="G97" s="181"/>
      <c r="H97" s="181"/>
      <c r="J97" s="182">
        <f>BK97</f>
        <v>0</v>
      </c>
      <c r="K97" s="181"/>
      <c r="L97" s="132"/>
      <c r="M97" s="134"/>
      <c r="P97" s="135">
        <f>SUM(P98:P165)</f>
        <v>0</v>
      </c>
      <c r="R97" s="135">
        <f>SUM(R98:R165)</f>
        <v>0.11117170999999999</v>
      </c>
      <c r="T97" s="136">
        <f>SUM(T98:T165)</f>
        <v>21.195120000000003</v>
      </c>
      <c r="AR97" s="133" t="s">
        <v>82</v>
      </c>
      <c r="AT97" s="137" t="s">
        <v>74</v>
      </c>
      <c r="AU97" s="137" t="s">
        <v>82</v>
      </c>
      <c r="AY97" s="133" t="s">
        <v>139</v>
      </c>
      <c r="BK97" s="138">
        <f>SUM(BK98:BK165)</f>
        <v>0</v>
      </c>
    </row>
    <row r="98" spans="2:65" s="8" customFormat="1" ht="24.2" customHeight="1">
      <c r="B98" s="187"/>
      <c r="C98" s="214" t="s">
        <v>82</v>
      </c>
      <c r="D98" s="214" t="s">
        <v>141</v>
      </c>
      <c r="E98" s="215" t="s">
        <v>587</v>
      </c>
      <c r="F98" s="184" t="s">
        <v>588</v>
      </c>
      <c r="G98" s="216" t="s">
        <v>144</v>
      </c>
      <c r="H98" s="217">
        <v>855.167</v>
      </c>
      <c r="I98" s="6"/>
      <c r="J98" s="183">
        <f>ROUND(I98*H98,2)</f>
        <v>0</v>
      </c>
      <c r="K98" s="184" t="s">
        <v>145</v>
      </c>
      <c r="L98" s="5"/>
      <c r="M98" s="7" t="s">
        <v>3</v>
      </c>
      <c r="N98" s="139" t="s">
        <v>46</v>
      </c>
      <c r="P98" s="140">
        <f>O98*H98</f>
        <v>0</v>
      </c>
      <c r="Q98" s="140">
        <v>0.00013</v>
      </c>
      <c r="R98" s="140">
        <f>Q98*H98</f>
        <v>0.11117170999999999</v>
      </c>
      <c r="S98" s="140">
        <v>0</v>
      </c>
      <c r="T98" s="141">
        <f>S98*H98</f>
        <v>0</v>
      </c>
      <c r="AR98" s="142" t="s">
        <v>94</v>
      </c>
      <c r="AT98" s="142" t="s">
        <v>141</v>
      </c>
      <c r="AU98" s="142" t="s">
        <v>84</v>
      </c>
      <c r="AY98" s="97" t="s">
        <v>139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97" t="s">
        <v>82</v>
      </c>
      <c r="BK98" s="143">
        <f>ROUND(I98*H98,2)</f>
        <v>0</v>
      </c>
      <c r="BL98" s="97" t="s">
        <v>94</v>
      </c>
      <c r="BM98" s="142" t="s">
        <v>806</v>
      </c>
    </row>
    <row r="99" spans="2:47" s="8" customFormat="1" ht="12">
      <c r="B99" s="187"/>
      <c r="C99" s="158"/>
      <c r="D99" s="218" t="s">
        <v>147</v>
      </c>
      <c r="E99" s="158"/>
      <c r="F99" s="219" t="s">
        <v>590</v>
      </c>
      <c r="G99" s="158"/>
      <c r="H99" s="158"/>
      <c r="J99" s="158"/>
      <c r="K99" s="158"/>
      <c r="L99" s="5"/>
      <c r="M99" s="144"/>
      <c r="T99" s="145"/>
      <c r="AT99" s="97" t="s">
        <v>147</v>
      </c>
      <c r="AU99" s="97" t="s">
        <v>84</v>
      </c>
    </row>
    <row r="100" spans="2:51" s="9" customFormat="1" ht="12">
      <c r="B100" s="220"/>
      <c r="C100" s="185"/>
      <c r="D100" s="221" t="s">
        <v>149</v>
      </c>
      <c r="E100" s="222" t="s">
        <v>3</v>
      </c>
      <c r="F100" s="223" t="s">
        <v>150</v>
      </c>
      <c r="G100" s="185"/>
      <c r="H100" s="222" t="s">
        <v>3</v>
      </c>
      <c r="J100" s="185"/>
      <c r="K100" s="185"/>
      <c r="L100" s="146"/>
      <c r="M100" s="148"/>
      <c r="T100" s="149"/>
      <c r="AT100" s="147" t="s">
        <v>149</v>
      </c>
      <c r="AU100" s="147" t="s">
        <v>84</v>
      </c>
      <c r="AV100" s="9" t="s">
        <v>82</v>
      </c>
      <c r="AW100" s="9" t="s">
        <v>35</v>
      </c>
      <c r="AX100" s="9" t="s">
        <v>75</v>
      </c>
      <c r="AY100" s="147" t="s">
        <v>139</v>
      </c>
    </row>
    <row r="101" spans="2:51" s="9" customFormat="1" ht="12">
      <c r="B101" s="220"/>
      <c r="C101" s="185"/>
      <c r="D101" s="221" t="s">
        <v>149</v>
      </c>
      <c r="E101" s="222" t="s">
        <v>3</v>
      </c>
      <c r="F101" s="223" t="s">
        <v>807</v>
      </c>
      <c r="G101" s="185"/>
      <c r="H101" s="222" t="s">
        <v>3</v>
      </c>
      <c r="J101" s="185"/>
      <c r="K101" s="185"/>
      <c r="L101" s="146"/>
      <c r="M101" s="148"/>
      <c r="T101" s="149"/>
      <c r="AT101" s="147" t="s">
        <v>149</v>
      </c>
      <c r="AU101" s="147" t="s">
        <v>84</v>
      </c>
      <c r="AV101" s="9" t="s">
        <v>82</v>
      </c>
      <c r="AW101" s="9" t="s">
        <v>35</v>
      </c>
      <c r="AX101" s="9" t="s">
        <v>75</v>
      </c>
      <c r="AY101" s="147" t="s">
        <v>139</v>
      </c>
    </row>
    <row r="102" spans="2:51" s="10" customFormat="1" ht="12">
      <c r="B102" s="224"/>
      <c r="C102" s="186"/>
      <c r="D102" s="221" t="s">
        <v>149</v>
      </c>
      <c r="E102" s="225" t="s">
        <v>3</v>
      </c>
      <c r="F102" s="226" t="s">
        <v>808</v>
      </c>
      <c r="G102" s="186"/>
      <c r="H102" s="227">
        <v>396</v>
      </c>
      <c r="J102" s="186"/>
      <c r="K102" s="186"/>
      <c r="L102" s="150"/>
      <c r="M102" s="152"/>
      <c r="T102" s="153"/>
      <c r="AT102" s="151" t="s">
        <v>149</v>
      </c>
      <c r="AU102" s="151" t="s">
        <v>84</v>
      </c>
      <c r="AV102" s="10" t="s">
        <v>84</v>
      </c>
      <c r="AW102" s="10" t="s">
        <v>35</v>
      </c>
      <c r="AX102" s="10" t="s">
        <v>75</v>
      </c>
      <c r="AY102" s="151" t="s">
        <v>139</v>
      </c>
    </row>
    <row r="103" spans="2:51" s="9" customFormat="1" ht="12">
      <c r="B103" s="220"/>
      <c r="C103" s="185"/>
      <c r="D103" s="221" t="s">
        <v>149</v>
      </c>
      <c r="E103" s="222" t="s">
        <v>3</v>
      </c>
      <c r="F103" s="223" t="s">
        <v>809</v>
      </c>
      <c r="G103" s="185"/>
      <c r="H103" s="222" t="s">
        <v>3</v>
      </c>
      <c r="J103" s="185"/>
      <c r="K103" s="185"/>
      <c r="L103" s="146"/>
      <c r="M103" s="148"/>
      <c r="T103" s="149"/>
      <c r="AT103" s="147" t="s">
        <v>149</v>
      </c>
      <c r="AU103" s="147" t="s">
        <v>84</v>
      </c>
      <c r="AV103" s="9" t="s">
        <v>82</v>
      </c>
      <c r="AW103" s="9" t="s">
        <v>35</v>
      </c>
      <c r="AX103" s="9" t="s">
        <v>75</v>
      </c>
      <c r="AY103" s="147" t="s">
        <v>139</v>
      </c>
    </row>
    <row r="104" spans="2:51" s="10" customFormat="1" ht="12">
      <c r="B104" s="224"/>
      <c r="C104" s="186"/>
      <c r="D104" s="221" t="s">
        <v>149</v>
      </c>
      <c r="E104" s="225" t="s">
        <v>3</v>
      </c>
      <c r="F104" s="226" t="s">
        <v>810</v>
      </c>
      <c r="G104" s="186"/>
      <c r="H104" s="227">
        <v>59.167</v>
      </c>
      <c r="J104" s="186"/>
      <c r="K104" s="186"/>
      <c r="L104" s="150"/>
      <c r="M104" s="152"/>
      <c r="T104" s="153"/>
      <c r="AT104" s="151" t="s">
        <v>149</v>
      </c>
      <c r="AU104" s="151" t="s">
        <v>84</v>
      </c>
      <c r="AV104" s="10" t="s">
        <v>84</v>
      </c>
      <c r="AW104" s="10" t="s">
        <v>35</v>
      </c>
      <c r="AX104" s="10" t="s">
        <v>75</v>
      </c>
      <c r="AY104" s="151" t="s">
        <v>139</v>
      </c>
    </row>
    <row r="105" spans="2:51" s="9" customFormat="1" ht="12">
      <c r="B105" s="220"/>
      <c r="C105" s="185"/>
      <c r="D105" s="221" t="s">
        <v>149</v>
      </c>
      <c r="E105" s="222" t="s">
        <v>3</v>
      </c>
      <c r="F105" s="223" t="s">
        <v>811</v>
      </c>
      <c r="G105" s="185"/>
      <c r="H105" s="222" t="s">
        <v>3</v>
      </c>
      <c r="J105" s="185"/>
      <c r="K105" s="185"/>
      <c r="L105" s="146"/>
      <c r="M105" s="148"/>
      <c r="T105" s="149"/>
      <c r="AT105" s="147" t="s">
        <v>149</v>
      </c>
      <c r="AU105" s="147" t="s">
        <v>84</v>
      </c>
      <c r="AV105" s="9" t="s">
        <v>82</v>
      </c>
      <c r="AW105" s="9" t="s">
        <v>35</v>
      </c>
      <c r="AX105" s="9" t="s">
        <v>75</v>
      </c>
      <c r="AY105" s="147" t="s">
        <v>139</v>
      </c>
    </row>
    <row r="106" spans="2:51" s="10" customFormat="1" ht="12">
      <c r="B106" s="224"/>
      <c r="C106" s="186"/>
      <c r="D106" s="221" t="s">
        <v>149</v>
      </c>
      <c r="E106" s="225" t="s">
        <v>3</v>
      </c>
      <c r="F106" s="226" t="s">
        <v>812</v>
      </c>
      <c r="G106" s="186"/>
      <c r="H106" s="227">
        <v>400</v>
      </c>
      <c r="J106" s="186"/>
      <c r="K106" s="186"/>
      <c r="L106" s="150"/>
      <c r="M106" s="152"/>
      <c r="T106" s="153"/>
      <c r="AT106" s="151" t="s">
        <v>149</v>
      </c>
      <c r="AU106" s="151" t="s">
        <v>84</v>
      </c>
      <c r="AV106" s="10" t="s">
        <v>84</v>
      </c>
      <c r="AW106" s="10" t="s">
        <v>35</v>
      </c>
      <c r="AX106" s="10" t="s">
        <v>75</v>
      </c>
      <c r="AY106" s="151" t="s">
        <v>139</v>
      </c>
    </row>
    <row r="107" spans="2:51" s="11" customFormat="1" ht="12">
      <c r="B107" s="258"/>
      <c r="C107" s="255"/>
      <c r="D107" s="221" t="s">
        <v>149</v>
      </c>
      <c r="E107" s="259" t="s">
        <v>3</v>
      </c>
      <c r="F107" s="260" t="s">
        <v>227</v>
      </c>
      <c r="G107" s="255"/>
      <c r="H107" s="261">
        <v>855.167</v>
      </c>
      <c r="J107" s="255"/>
      <c r="K107" s="255"/>
      <c r="L107" s="244"/>
      <c r="M107" s="246"/>
      <c r="T107" s="247"/>
      <c r="AT107" s="245" t="s">
        <v>149</v>
      </c>
      <c r="AU107" s="245" t="s">
        <v>84</v>
      </c>
      <c r="AV107" s="11" t="s">
        <v>94</v>
      </c>
      <c r="AW107" s="11" t="s">
        <v>35</v>
      </c>
      <c r="AX107" s="11" t="s">
        <v>82</v>
      </c>
      <c r="AY107" s="245" t="s">
        <v>139</v>
      </c>
    </row>
    <row r="108" spans="2:65" s="8" customFormat="1" ht="16.5" customHeight="1">
      <c r="B108" s="187"/>
      <c r="C108" s="214" t="s">
        <v>84</v>
      </c>
      <c r="D108" s="214" t="s">
        <v>141</v>
      </c>
      <c r="E108" s="215" t="s">
        <v>597</v>
      </c>
      <c r="F108" s="184" t="s">
        <v>598</v>
      </c>
      <c r="G108" s="216" t="s">
        <v>144</v>
      </c>
      <c r="H108" s="217">
        <v>8898.734</v>
      </c>
      <c r="I108" s="6"/>
      <c r="J108" s="183">
        <f>ROUND(I108*H108,2)</f>
        <v>0</v>
      </c>
      <c r="K108" s="184" t="s">
        <v>145</v>
      </c>
      <c r="L108" s="5"/>
      <c r="M108" s="7" t="s">
        <v>3</v>
      </c>
      <c r="N108" s="139" t="s">
        <v>46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94</v>
      </c>
      <c r="AT108" s="142" t="s">
        <v>141</v>
      </c>
      <c r="AU108" s="142" t="s">
        <v>84</v>
      </c>
      <c r="AY108" s="97" t="s">
        <v>139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97" t="s">
        <v>82</v>
      </c>
      <c r="BK108" s="143">
        <f>ROUND(I108*H108,2)</f>
        <v>0</v>
      </c>
      <c r="BL108" s="97" t="s">
        <v>94</v>
      </c>
      <c r="BM108" s="142" t="s">
        <v>813</v>
      </c>
    </row>
    <row r="109" spans="2:47" s="8" customFormat="1" ht="12">
      <c r="B109" s="187"/>
      <c r="C109" s="158"/>
      <c r="D109" s="218" t="s">
        <v>147</v>
      </c>
      <c r="E109" s="158"/>
      <c r="F109" s="219" t="s">
        <v>600</v>
      </c>
      <c r="G109" s="158"/>
      <c r="H109" s="158"/>
      <c r="J109" s="158"/>
      <c r="K109" s="158"/>
      <c r="L109" s="5"/>
      <c r="M109" s="144"/>
      <c r="T109" s="145"/>
      <c r="AT109" s="97" t="s">
        <v>147</v>
      </c>
      <c r="AU109" s="97" t="s">
        <v>84</v>
      </c>
    </row>
    <row r="110" spans="2:51" s="9" customFormat="1" ht="12">
      <c r="B110" s="220"/>
      <c r="C110" s="185"/>
      <c r="D110" s="221" t="s">
        <v>149</v>
      </c>
      <c r="E110" s="222" t="s">
        <v>3</v>
      </c>
      <c r="F110" s="223" t="s">
        <v>150</v>
      </c>
      <c r="G110" s="185"/>
      <c r="H110" s="222" t="s">
        <v>3</v>
      </c>
      <c r="J110" s="185"/>
      <c r="K110" s="185"/>
      <c r="L110" s="146"/>
      <c r="M110" s="148"/>
      <c r="T110" s="149"/>
      <c r="AT110" s="147" t="s">
        <v>149</v>
      </c>
      <c r="AU110" s="147" t="s">
        <v>84</v>
      </c>
      <c r="AV110" s="9" t="s">
        <v>82</v>
      </c>
      <c r="AW110" s="9" t="s">
        <v>35</v>
      </c>
      <c r="AX110" s="9" t="s">
        <v>75</v>
      </c>
      <c r="AY110" s="147" t="s">
        <v>139</v>
      </c>
    </row>
    <row r="111" spans="2:51" s="10" customFormat="1" ht="12">
      <c r="B111" s="224"/>
      <c r="C111" s="186"/>
      <c r="D111" s="221" t="s">
        <v>149</v>
      </c>
      <c r="E111" s="225" t="s">
        <v>3</v>
      </c>
      <c r="F111" s="226" t="s">
        <v>814</v>
      </c>
      <c r="G111" s="186"/>
      <c r="H111" s="227">
        <v>351.667</v>
      </c>
      <c r="J111" s="186"/>
      <c r="K111" s="186"/>
      <c r="L111" s="150"/>
      <c r="M111" s="152"/>
      <c r="T111" s="153"/>
      <c r="AT111" s="151" t="s">
        <v>149</v>
      </c>
      <c r="AU111" s="151" t="s">
        <v>84</v>
      </c>
      <c r="AV111" s="10" t="s">
        <v>84</v>
      </c>
      <c r="AW111" s="10" t="s">
        <v>35</v>
      </c>
      <c r="AX111" s="10" t="s">
        <v>75</v>
      </c>
      <c r="AY111" s="151" t="s">
        <v>139</v>
      </c>
    </row>
    <row r="112" spans="2:51" s="10" customFormat="1" ht="12">
      <c r="B112" s="224"/>
      <c r="C112" s="186"/>
      <c r="D112" s="221" t="s">
        <v>149</v>
      </c>
      <c r="E112" s="225" t="s">
        <v>3</v>
      </c>
      <c r="F112" s="226" t="s">
        <v>815</v>
      </c>
      <c r="G112" s="186"/>
      <c r="H112" s="227">
        <v>775.487</v>
      </c>
      <c r="J112" s="186"/>
      <c r="K112" s="186"/>
      <c r="L112" s="150"/>
      <c r="M112" s="152"/>
      <c r="T112" s="153"/>
      <c r="AT112" s="151" t="s">
        <v>149</v>
      </c>
      <c r="AU112" s="151" t="s">
        <v>84</v>
      </c>
      <c r="AV112" s="10" t="s">
        <v>84</v>
      </c>
      <c r="AW112" s="10" t="s">
        <v>35</v>
      </c>
      <c r="AX112" s="10" t="s">
        <v>75</v>
      </c>
      <c r="AY112" s="151" t="s">
        <v>139</v>
      </c>
    </row>
    <row r="113" spans="2:51" s="10" customFormat="1" ht="12">
      <c r="B113" s="224"/>
      <c r="C113" s="186"/>
      <c r="D113" s="221" t="s">
        <v>149</v>
      </c>
      <c r="E113" s="225" t="s">
        <v>3</v>
      </c>
      <c r="F113" s="226" t="s">
        <v>816</v>
      </c>
      <c r="G113" s="186"/>
      <c r="H113" s="227">
        <v>1514.38</v>
      </c>
      <c r="J113" s="186"/>
      <c r="K113" s="186"/>
      <c r="L113" s="150"/>
      <c r="M113" s="152"/>
      <c r="T113" s="153"/>
      <c r="AT113" s="151" t="s">
        <v>149</v>
      </c>
      <c r="AU113" s="151" t="s">
        <v>84</v>
      </c>
      <c r="AV113" s="10" t="s">
        <v>84</v>
      </c>
      <c r="AW113" s="10" t="s">
        <v>35</v>
      </c>
      <c r="AX113" s="10" t="s">
        <v>75</v>
      </c>
      <c r="AY113" s="151" t="s">
        <v>139</v>
      </c>
    </row>
    <row r="114" spans="2:51" s="10" customFormat="1" ht="12">
      <c r="B114" s="224"/>
      <c r="C114" s="186"/>
      <c r="D114" s="221" t="s">
        <v>149</v>
      </c>
      <c r="E114" s="225" t="s">
        <v>3</v>
      </c>
      <c r="F114" s="226" t="s">
        <v>817</v>
      </c>
      <c r="G114" s="186"/>
      <c r="H114" s="227">
        <v>1532.95</v>
      </c>
      <c r="J114" s="186"/>
      <c r="K114" s="186"/>
      <c r="L114" s="150"/>
      <c r="M114" s="152"/>
      <c r="T114" s="153"/>
      <c r="AT114" s="151" t="s">
        <v>149</v>
      </c>
      <c r="AU114" s="151" t="s">
        <v>84</v>
      </c>
      <c r="AV114" s="10" t="s">
        <v>84</v>
      </c>
      <c r="AW114" s="10" t="s">
        <v>35</v>
      </c>
      <c r="AX114" s="10" t="s">
        <v>75</v>
      </c>
      <c r="AY114" s="151" t="s">
        <v>139</v>
      </c>
    </row>
    <row r="115" spans="2:51" s="10" customFormat="1" ht="12">
      <c r="B115" s="224"/>
      <c r="C115" s="186"/>
      <c r="D115" s="221" t="s">
        <v>149</v>
      </c>
      <c r="E115" s="225" t="s">
        <v>3</v>
      </c>
      <c r="F115" s="226" t="s">
        <v>818</v>
      </c>
      <c r="G115" s="186"/>
      <c r="H115" s="227">
        <v>1415</v>
      </c>
      <c r="J115" s="186"/>
      <c r="K115" s="186"/>
      <c r="L115" s="150"/>
      <c r="M115" s="152"/>
      <c r="T115" s="153"/>
      <c r="AT115" s="151" t="s">
        <v>149</v>
      </c>
      <c r="AU115" s="151" t="s">
        <v>84</v>
      </c>
      <c r="AV115" s="10" t="s">
        <v>84</v>
      </c>
      <c r="AW115" s="10" t="s">
        <v>35</v>
      </c>
      <c r="AX115" s="10" t="s">
        <v>75</v>
      </c>
      <c r="AY115" s="151" t="s">
        <v>139</v>
      </c>
    </row>
    <row r="116" spans="2:51" s="10" customFormat="1" ht="12">
      <c r="B116" s="224"/>
      <c r="C116" s="186"/>
      <c r="D116" s="221" t="s">
        <v>149</v>
      </c>
      <c r="E116" s="225" t="s">
        <v>3</v>
      </c>
      <c r="F116" s="226" t="s">
        <v>819</v>
      </c>
      <c r="G116" s="186"/>
      <c r="H116" s="227">
        <v>1294.18</v>
      </c>
      <c r="J116" s="186"/>
      <c r="K116" s="186"/>
      <c r="L116" s="150"/>
      <c r="M116" s="152"/>
      <c r="T116" s="153"/>
      <c r="AT116" s="151" t="s">
        <v>149</v>
      </c>
      <c r="AU116" s="151" t="s">
        <v>84</v>
      </c>
      <c r="AV116" s="10" t="s">
        <v>84</v>
      </c>
      <c r="AW116" s="10" t="s">
        <v>35</v>
      </c>
      <c r="AX116" s="10" t="s">
        <v>75</v>
      </c>
      <c r="AY116" s="151" t="s">
        <v>139</v>
      </c>
    </row>
    <row r="117" spans="2:51" s="10" customFormat="1" ht="12">
      <c r="B117" s="224"/>
      <c r="C117" s="186"/>
      <c r="D117" s="221" t="s">
        <v>149</v>
      </c>
      <c r="E117" s="225" t="s">
        <v>3</v>
      </c>
      <c r="F117" s="226" t="s">
        <v>820</v>
      </c>
      <c r="G117" s="186"/>
      <c r="H117" s="227">
        <v>1328.2</v>
      </c>
      <c r="J117" s="186"/>
      <c r="K117" s="186"/>
      <c r="L117" s="150"/>
      <c r="M117" s="152"/>
      <c r="T117" s="153"/>
      <c r="AT117" s="151" t="s">
        <v>149</v>
      </c>
      <c r="AU117" s="151" t="s">
        <v>84</v>
      </c>
      <c r="AV117" s="10" t="s">
        <v>84</v>
      </c>
      <c r="AW117" s="10" t="s">
        <v>35</v>
      </c>
      <c r="AX117" s="10" t="s">
        <v>75</v>
      </c>
      <c r="AY117" s="151" t="s">
        <v>139</v>
      </c>
    </row>
    <row r="118" spans="2:51" s="10" customFormat="1" ht="12">
      <c r="B118" s="224"/>
      <c r="C118" s="186"/>
      <c r="D118" s="221" t="s">
        <v>149</v>
      </c>
      <c r="E118" s="225" t="s">
        <v>3</v>
      </c>
      <c r="F118" s="226" t="s">
        <v>821</v>
      </c>
      <c r="G118" s="186"/>
      <c r="H118" s="227">
        <v>686.87</v>
      </c>
      <c r="J118" s="186"/>
      <c r="K118" s="186"/>
      <c r="L118" s="150"/>
      <c r="M118" s="152"/>
      <c r="T118" s="153"/>
      <c r="AT118" s="151" t="s">
        <v>149</v>
      </c>
      <c r="AU118" s="151" t="s">
        <v>84</v>
      </c>
      <c r="AV118" s="10" t="s">
        <v>84</v>
      </c>
      <c r="AW118" s="10" t="s">
        <v>35</v>
      </c>
      <c r="AX118" s="10" t="s">
        <v>75</v>
      </c>
      <c r="AY118" s="151" t="s">
        <v>139</v>
      </c>
    </row>
    <row r="119" spans="2:51" s="11" customFormat="1" ht="12">
      <c r="B119" s="258"/>
      <c r="C119" s="255"/>
      <c r="D119" s="221" t="s">
        <v>149</v>
      </c>
      <c r="E119" s="259" t="s">
        <v>3</v>
      </c>
      <c r="F119" s="260" t="s">
        <v>227</v>
      </c>
      <c r="G119" s="255"/>
      <c r="H119" s="261">
        <v>8898.734</v>
      </c>
      <c r="J119" s="255"/>
      <c r="K119" s="255"/>
      <c r="L119" s="244"/>
      <c r="M119" s="246"/>
      <c r="T119" s="247"/>
      <c r="AT119" s="245" t="s">
        <v>149</v>
      </c>
      <c r="AU119" s="245" t="s">
        <v>84</v>
      </c>
      <c r="AV119" s="11" t="s">
        <v>94</v>
      </c>
      <c r="AW119" s="11" t="s">
        <v>35</v>
      </c>
      <c r="AX119" s="11" t="s">
        <v>82</v>
      </c>
      <c r="AY119" s="245" t="s">
        <v>139</v>
      </c>
    </row>
    <row r="120" spans="2:65" s="8" customFormat="1" ht="24.2" customHeight="1">
      <c r="B120" s="187"/>
      <c r="C120" s="214" t="s">
        <v>91</v>
      </c>
      <c r="D120" s="214" t="s">
        <v>141</v>
      </c>
      <c r="E120" s="215" t="s">
        <v>822</v>
      </c>
      <c r="F120" s="184" t="s">
        <v>823</v>
      </c>
      <c r="G120" s="216" t="s">
        <v>144</v>
      </c>
      <c r="H120" s="217">
        <v>323.66</v>
      </c>
      <c r="I120" s="6"/>
      <c r="J120" s="183">
        <f>ROUND(I120*H120,2)</f>
        <v>0</v>
      </c>
      <c r="K120" s="184" t="s">
        <v>145</v>
      </c>
      <c r="L120" s="5"/>
      <c r="M120" s="7" t="s">
        <v>3</v>
      </c>
      <c r="N120" s="139" t="s">
        <v>46</v>
      </c>
      <c r="P120" s="140">
        <f>O120*H120</f>
        <v>0</v>
      </c>
      <c r="Q120" s="140">
        <v>0</v>
      </c>
      <c r="R120" s="140">
        <f>Q120*H120</f>
        <v>0</v>
      </c>
      <c r="S120" s="140">
        <v>0.035</v>
      </c>
      <c r="T120" s="141">
        <f>S120*H120</f>
        <v>11.328100000000003</v>
      </c>
      <c r="AR120" s="142" t="s">
        <v>94</v>
      </c>
      <c r="AT120" s="142" t="s">
        <v>141</v>
      </c>
      <c r="AU120" s="142" t="s">
        <v>84</v>
      </c>
      <c r="AY120" s="97" t="s">
        <v>139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97" t="s">
        <v>82</v>
      </c>
      <c r="BK120" s="143">
        <f>ROUND(I120*H120,2)</f>
        <v>0</v>
      </c>
      <c r="BL120" s="97" t="s">
        <v>94</v>
      </c>
      <c r="BM120" s="142" t="s">
        <v>824</v>
      </c>
    </row>
    <row r="121" spans="2:47" s="8" customFormat="1" ht="12">
      <c r="B121" s="187"/>
      <c r="C121" s="158"/>
      <c r="D121" s="218" t="s">
        <v>147</v>
      </c>
      <c r="E121" s="158"/>
      <c r="F121" s="219" t="s">
        <v>825</v>
      </c>
      <c r="G121" s="158"/>
      <c r="H121" s="158"/>
      <c r="J121" s="158"/>
      <c r="K121" s="158"/>
      <c r="L121" s="5"/>
      <c r="M121" s="144"/>
      <c r="T121" s="145"/>
      <c r="AT121" s="97" t="s">
        <v>147</v>
      </c>
      <c r="AU121" s="97" t="s">
        <v>84</v>
      </c>
    </row>
    <row r="122" spans="2:51" s="9" customFormat="1" ht="12">
      <c r="B122" s="220"/>
      <c r="C122" s="185"/>
      <c r="D122" s="221" t="s">
        <v>149</v>
      </c>
      <c r="E122" s="222" t="s">
        <v>3</v>
      </c>
      <c r="F122" s="223" t="s">
        <v>826</v>
      </c>
      <c r="G122" s="185"/>
      <c r="H122" s="222" t="s">
        <v>3</v>
      </c>
      <c r="J122" s="185"/>
      <c r="K122" s="185"/>
      <c r="L122" s="146"/>
      <c r="M122" s="148"/>
      <c r="T122" s="149"/>
      <c r="AT122" s="147" t="s">
        <v>149</v>
      </c>
      <c r="AU122" s="147" t="s">
        <v>84</v>
      </c>
      <c r="AV122" s="9" t="s">
        <v>82</v>
      </c>
      <c r="AW122" s="9" t="s">
        <v>35</v>
      </c>
      <c r="AX122" s="9" t="s">
        <v>75</v>
      </c>
      <c r="AY122" s="147" t="s">
        <v>139</v>
      </c>
    </row>
    <row r="123" spans="2:51" s="9" customFormat="1" ht="12">
      <c r="B123" s="220"/>
      <c r="C123" s="185"/>
      <c r="D123" s="221" t="s">
        <v>149</v>
      </c>
      <c r="E123" s="222" t="s">
        <v>3</v>
      </c>
      <c r="F123" s="223" t="s">
        <v>827</v>
      </c>
      <c r="G123" s="185"/>
      <c r="H123" s="222" t="s">
        <v>3</v>
      </c>
      <c r="J123" s="185"/>
      <c r="K123" s="185"/>
      <c r="L123" s="146"/>
      <c r="M123" s="148"/>
      <c r="T123" s="149"/>
      <c r="AT123" s="147" t="s">
        <v>149</v>
      </c>
      <c r="AU123" s="147" t="s">
        <v>84</v>
      </c>
      <c r="AV123" s="9" t="s">
        <v>82</v>
      </c>
      <c r="AW123" s="9" t="s">
        <v>35</v>
      </c>
      <c r="AX123" s="9" t="s">
        <v>75</v>
      </c>
      <c r="AY123" s="147" t="s">
        <v>139</v>
      </c>
    </row>
    <row r="124" spans="2:51" s="10" customFormat="1" ht="12">
      <c r="B124" s="224"/>
      <c r="C124" s="186"/>
      <c r="D124" s="221" t="s">
        <v>149</v>
      </c>
      <c r="E124" s="225" t="s">
        <v>3</v>
      </c>
      <c r="F124" s="226" t="s">
        <v>828</v>
      </c>
      <c r="G124" s="186"/>
      <c r="H124" s="227">
        <v>131.71</v>
      </c>
      <c r="J124" s="186"/>
      <c r="K124" s="186"/>
      <c r="L124" s="150"/>
      <c r="M124" s="152"/>
      <c r="T124" s="153"/>
      <c r="AT124" s="151" t="s">
        <v>149</v>
      </c>
      <c r="AU124" s="151" t="s">
        <v>84</v>
      </c>
      <c r="AV124" s="10" t="s">
        <v>84</v>
      </c>
      <c r="AW124" s="10" t="s">
        <v>35</v>
      </c>
      <c r="AX124" s="10" t="s">
        <v>75</v>
      </c>
      <c r="AY124" s="151" t="s">
        <v>139</v>
      </c>
    </row>
    <row r="125" spans="2:51" s="10" customFormat="1" ht="12">
      <c r="B125" s="224"/>
      <c r="C125" s="186"/>
      <c r="D125" s="221" t="s">
        <v>149</v>
      </c>
      <c r="E125" s="225" t="s">
        <v>3</v>
      </c>
      <c r="F125" s="226" t="s">
        <v>829</v>
      </c>
      <c r="G125" s="186"/>
      <c r="H125" s="227">
        <v>191.95</v>
      </c>
      <c r="J125" s="186"/>
      <c r="K125" s="186"/>
      <c r="L125" s="150"/>
      <c r="M125" s="152"/>
      <c r="T125" s="153"/>
      <c r="AT125" s="151" t="s">
        <v>149</v>
      </c>
      <c r="AU125" s="151" t="s">
        <v>84</v>
      </c>
      <c r="AV125" s="10" t="s">
        <v>84</v>
      </c>
      <c r="AW125" s="10" t="s">
        <v>35</v>
      </c>
      <c r="AX125" s="10" t="s">
        <v>75</v>
      </c>
      <c r="AY125" s="151" t="s">
        <v>139</v>
      </c>
    </row>
    <row r="126" spans="2:51" s="11" customFormat="1" ht="12">
      <c r="B126" s="258"/>
      <c r="C126" s="255"/>
      <c r="D126" s="221" t="s">
        <v>149</v>
      </c>
      <c r="E126" s="259" t="s">
        <v>3</v>
      </c>
      <c r="F126" s="260" t="s">
        <v>227</v>
      </c>
      <c r="G126" s="255"/>
      <c r="H126" s="261">
        <v>323.66</v>
      </c>
      <c r="J126" s="255"/>
      <c r="K126" s="255"/>
      <c r="L126" s="244"/>
      <c r="M126" s="246"/>
      <c r="T126" s="247"/>
      <c r="AT126" s="245" t="s">
        <v>149</v>
      </c>
      <c r="AU126" s="245" t="s">
        <v>84</v>
      </c>
      <c r="AV126" s="11" t="s">
        <v>94</v>
      </c>
      <c r="AW126" s="11" t="s">
        <v>35</v>
      </c>
      <c r="AX126" s="11" t="s">
        <v>82</v>
      </c>
      <c r="AY126" s="245" t="s">
        <v>139</v>
      </c>
    </row>
    <row r="127" spans="2:65" s="8" customFormat="1" ht="16.5" customHeight="1">
      <c r="B127" s="187"/>
      <c r="C127" s="214" t="s">
        <v>94</v>
      </c>
      <c r="D127" s="214" t="s">
        <v>141</v>
      </c>
      <c r="E127" s="215" t="s">
        <v>830</v>
      </c>
      <c r="F127" s="184" t="s">
        <v>831</v>
      </c>
      <c r="G127" s="216" t="s">
        <v>175</v>
      </c>
      <c r="H127" s="217">
        <v>264.5</v>
      </c>
      <c r="I127" s="6"/>
      <c r="J127" s="183">
        <f>ROUND(I127*H127,2)</f>
        <v>0</v>
      </c>
      <c r="K127" s="184" t="s">
        <v>145</v>
      </c>
      <c r="L127" s="5"/>
      <c r="M127" s="7" t="s">
        <v>3</v>
      </c>
      <c r="N127" s="139" t="s">
        <v>46</v>
      </c>
      <c r="P127" s="140">
        <f>O127*H127</f>
        <v>0</v>
      </c>
      <c r="Q127" s="140">
        <v>0</v>
      </c>
      <c r="R127" s="140">
        <f>Q127*H127</f>
        <v>0</v>
      </c>
      <c r="S127" s="140">
        <v>0.009</v>
      </c>
      <c r="T127" s="141">
        <f>S127*H127</f>
        <v>2.3804999999999996</v>
      </c>
      <c r="AR127" s="142" t="s">
        <v>94</v>
      </c>
      <c r="AT127" s="142" t="s">
        <v>141</v>
      </c>
      <c r="AU127" s="142" t="s">
        <v>84</v>
      </c>
      <c r="AY127" s="97" t="s">
        <v>139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97" t="s">
        <v>82</v>
      </c>
      <c r="BK127" s="143">
        <f>ROUND(I127*H127,2)</f>
        <v>0</v>
      </c>
      <c r="BL127" s="97" t="s">
        <v>94</v>
      </c>
      <c r="BM127" s="142" t="s">
        <v>832</v>
      </c>
    </row>
    <row r="128" spans="2:47" s="8" customFormat="1" ht="12">
      <c r="B128" s="187"/>
      <c r="C128" s="158"/>
      <c r="D128" s="218" t="s">
        <v>147</v>
      </c>
      <c r="E128" s="158"/>
      <c r="F128" s="219" t="s">
        <v>833</v>
      </c>
      <c r="G128" s="158"/>
      <c r="H128" s="158"/>
      <c r="J128" s="158"/>
      <c r="K128" s="158"/>
      <c r="L128" s="5"/>
      <c r="M128" s="144"/>
      <c r="T128" s="145"/>
      <c r="AT128" s="97" t="s">
        <v>147</v>
      </c>
      <c r="AU128" s="97" t="s">
        <v>84</v>
      </c>
    </row>
    <row r="129" spans="2:51" s="9" customFormat="1" ht="12">
      <c r="B129" s="220"/>
      <c r="C129" s="185"/>
      <c r="D129" s="221" t="s">
        <v>149</v>
      </c>
      <c r="E129" s="222" t="s">
        <v>3</v>
      </c>
      <c r="F129" s="223" t="s">
        <v>826</v>
      </c>
      <c r="G129" s="185"/>
      <c r="H129" s="222" t="s">
        <v>3</v>
      </c>
      <c r="J129" s="185"/>
      <c r="K129" s="185"/>
      <c r="L129" s="146"/>
      <c r="M129" s="148"/>
      <c r="T129" s="149"/>
      <c r="AT129" s="147" t="s">
        <v>149</v>
      </c>
      <c r="AU129" s="147" t="s">
        <v>84</v>
      </c>
      <c r="AV129" s="9" t="s">
        <v>82</v>
      </c>
      <c r="AW129" s="9" t="s">
        <v>35</v>
      </c>
      <c r="AX129" s="9" t="s">
        <v>75</v>
      </c>
      <c r="AY129" s="147" t="s">
        <v>139</v>
      </c>
    </row>
    <row r="130" spans="2:51" s="9" customFormat="1" ht="12">
      <c r="B130" s="220"/>
      <c r="C130" s="185"/>
      <c r="D130" s="221" t="s">
        <v>149</v>
      </c>
      <c r="E130" s="222" t="s">
        <v>3</v>
      </c>
      <c r="F130" s="223" t="s">
        <v>834</v>
      </c>
      <c r="G130" s="185"/>
      <c r="H130" s="222" t="s">
        <v>3</v>
      </c>
      <c r="J130" s="185"/>
      <c r="K130" s="185"/>
      <c r="L130" s="146"/>
      <c r="M130" s="148"/>
      <c r="T130" s="149"/>
      <c r="AT130" s="147" t="s">
        <v>149</v>
      </c>
      <c r="AU130" s="147" t="s">
        <v>84</v>
      </c>
      <c r="AV130" s="9" t="s">
        <v>82</v>
      </c>
      <c r="AW130" s="9" t="s">
        <v>35</v>
      </c>
      <c r="AX130" s="9" t="s">
        <v>75</v>
      </c>
      <c r="AY130" s="147" t="s">
        <v>139</v>
      </c>
    </row>
    <row r="131" spans="2:51" s="10" customFormat="1" ht="12">
      <c r="B131" s="224"/>
      <c r="C131" s="186"/>
      <c r="D131" s="221" t="s">
        <v>149</v>
      </c>
      <c r="E131" s="225" t="s">
        <v>3</v>
      </c>
      <c r="F131" s="226" t="s">
        <v>835</v>
      </c>
      <c r="G131" s="186"/>
      <c r="H131" s="227">
        <v>64.5</v>
      </c>
      <c r="J131" s="186"/>
      <c r="K131" s="186"/>
      <c r="L131" s="150"/>
      <c r="M131" s="152"/>
      <c r="T131" s="153"/>
      <c r="AT131" s="151" t="s">
        <v>149</v>
      </c>
      <c r="AU131" s="151" t="s">
        <v>84</v>
      </c>
      <c r="AV131" s="10" t="s">
        <v>84</v>
      </c>
      <c r="AW131" s="10" t="s">
        <v>35</v>
      </c>
      <c r="AX131" s="10" t="s">
        <v>75</v>
      </c>
      <c r="AY131" s="151" t="s">
        <v>139</v>
      </c>
    </row>
    <row r="132" spans="2:51" s="9" customFormat="1" ht="12">
      <c r="B132" s="220"/>
      <c r="C132" s="185"/>
      <c r="D132" s="221" t="s">
        <v>149</v>
      </c>
      <c r="E132" s="222" t="s">
        <v>3</v>
      </c>
      <c r="F132" s="223" t="s">
        <v>836</v>
      </c>
      <c r="G132" s="185"/>
      <c r="H132" s="222" t="s">
        <v>3</v>
      </c>
      <c r="J132" s="185"/>
      <c r="K132" s="185"/>
      <c r="L132" s="146"/>
      <c r="M132" s="148"/>
      <c r="T132" s="149"/>
      <c r="AT132" s="147" t="s">
        <v>149</v>
      </c>
      <c r="AU132" s="147" t="s">
        <v>84</v>
      </c>
      <c r="AV132" s="9" t="s">
        <v>82</v>
      </c>
      <c r="AW132" s="9" t="s">
        <v>35</v>
      </c>
      <c r="AX132" s="9" t="s">
        <v>75</v>
      </c>
      <c r="AY132" s="147" t="s">
        <v>139</v>
      </c>
    </row>
    <row r="133" spans="2:51" s="10" customFormat="1" ht="12">
      <c r="B133" s="224"/>
      <c r="C133" s="186"/>
      <c r="D133" s="221" t="s">
        <v>149</v>
      </c>
      <c r="E133" s="225" t="s">
        <v>3</v>
      </c>
      <c r="F133" s="226" t="s">
        <v>837</v>
      </c>
      <c r="G133" s="186"/>
      <c r="H133" s="227">
        <v>65</v>
      </c>
      <c r="J133" s="186"/>
      <c r="K133" s="186"/>
      <c r="L133" s="150"/>
      <c r="M133" s="152"/>
      <c r="T133" s="153"/>
      <c r="AT133" s="151" t="s">
        <v>149</v>
      </c>
      <c r="AU133" s="151" t="s">
        <v>84</v>
      </c>
      <c r="AV133" s="10" t="s">
        <v>84</v>
      </c>
      <c r="AW133" s="10" t="s">
        <v>35</v>
      </c>
      <c r="AX133" s="10" t="s">
        <v>75</v>
      </c>
      <c r="AY133" s="151" t="s">
        <v>139</v>
      </c>
    </row>
    <row r="134" spans="2:51" s="10" customFormat="1" ht="12">
      <c r="B134" s="224"/>
      <c r="C134" s="186"/>
      <c r="D134" s="221" t="s">
        <v>149</v>
      </c>
      <c r="E134" s="225" t="s">
        <v>3</v>
      </c>
      <c r="F134" s="226" t="s">
        <v>838</v>
      </c>
      <c r="G134" s="186"/>
      <c r="H134" s="227">
        <v>135</v>
      </c>
      <c r="J134" s="186"/>
      <c r="K134" s="186"/>
      <c r="L134" s="150"/>
      <c r="M134" s="152"/>
      <c r="T134" s="153"/>
      <c r="AT134" s="151" t="s">
        <v>149</v>
      </c>
      <c r="AU134" s="151" t="s">
        <v>84</v>
      </c>
      <c r="AV134" s="10" t="s">
        <v>84</v>
      </c>
      <c r="AW134" s="10" t="s">
        <v>35</v>
      </c>
      <c r="AX134" s="10" t="s">
        <v>75</v>
      </c>
      <c r="AY134" s="151" t="s">
        <v>139</v>
      </c>
    </row>
    <row r="135" spans="2:51" s="11" customFormat="1" ht="12">
      <c r="B135" s="258"/>
      <c r="C135" s="255"/>
      <c r="D135" s="221" t="s">
        <v>149</v>
      </c>
      <c r="E135" s="259" t="s">
        <v>3</v>
      </c>
      <c r="F135" s="260" t="s">
        <v>227</v>
      </c>
      <c r="G135" s="255"/>
      <c r="H135" s="261">
        <v>264.5</v>
      </c>
      <c r="J135" s="255"/>
      <c r="K135" s="255"/>
      <c r="L135" s="244"/>
      <c r="M135" s="246"/>
      <c r="T135" s="247"/>
      <c r="AT135" s="245" t="s">
        <v>149</v>
      </c>
      <c r="AU135" s="245" t="s">
        <v>84</v>
      </c>
      <c r="AV135" s="11" t="s">
        <v>94</v>
      </c>
      <c r="AW135" s="11" t="s">
        <v>35</v>
      </c>
      <c r="AX135" s="11" t="s">
        <v>82</v>
      </c>
      <c r="AY135" s="245" t="s">
        <v>139</v>
      </c>
    </row>
    <row r="136" spans="2:65" s="8" customFormat="1" ht="24.2" customHeight="1">
      <c r="B136" s="187"/>
      <c r="C136" s="214" t="s">
        <v>172</v>
      </c>
      <c r="D136" s="214" t="s">
        <v>141</v>
      </c>
      <c r="E136" s="215" t="s">
        <v>839</v>
      </c>
      <c r="F136" s="184" t="s">
        <v>840</v>
      </c>
      <c r="G136" s="216" t="s">
        <v>144</v>
      </c>
      <c r="H136" s="217">
        <v>141.464</v>
      </c>
      <c r="I136" s="6"/>
      <c r="J136" s="183">
        <f>ROUND(I136*H136,2)</f>
        <v>0</v>
      </c>
      <c r="K136" s="184" t="s">
        <v>145</v>
      </c>
      <c r="L136" s="5"/>
      <c r="M136" s="7" t="s">
        <v>3</v>
      </c>
      <c r="N136" s="139" t="s">
        <v>46</v>
      </c>
      <c r="P136" s="140">
        <f>O136*H136</f>
        <v>0</v>
      </c>
      <c r="Q136" s="140">
        <v>0</v>
      </c>
      <c r="R136" s="140">
        <f>Q136*H136</f>
        <v>0</v>
      </c>
      <c r="S136" s="140">
        <v>0.015</v>
      </c>
      <c r="T136" s="141">
        <f>S136*H136</f>
        <v>2.12196</v>
      </c>
      <c r="AR136" s="142" t="s">
        <v>94</v>
      </c>
      <c r="AT136" s="142" t="s">
        <v>141</v>
      </c>
      <c r="AU136" s="142" t="s">
        <v>84</v>
      </c>
      <c r="AY136" s="97" t="s">
        <v>139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97" t="s">
        <v>82</v>
      </c>
      <c r="BK136" s="143">
        <f>ROUND(I136*H136,2)</f>
        <v>0</v>
      </c>
      <c r="BL136" s="97" t="s">
        <v>94</v>
      </c>
      <c r="BM136" s="142" t="s">
        <v>841</v>
      </c>
    </row>
    <row r="137" spans="2:47" s="8" customFormat="1" ht="12">
      <c r="B137" s="187"/>
      <c r="C137" s="158"/>
      <c r="D137" s="218" t="s">
        <v>147</v>
      </c>
      <c r="E137" s="158"/>
      <c r="F137" s="219" t="s">
        <v>842</v>
      </c>
      <c r="G137" s="158"/>
      <c r="H137" s="158"/>
      <c r="J137" s="158"/>
      <c r="K137" s="158"/>
      <c r="L137" s="5"/>
      <c r="M137" s="144"/>
      <c r="T137" s="145"/>
      <c r="AT137" s="97" t="s">
        <v>147</v>
      </c>
      <c r="AU137" s="97" t="s">
        <v>84</v>
      </c>
    </row>
    <row r="138" spans="2:51" s="9" customFormat="1" ht="12">
      <c r="B138" s="220"/>
      <c r="C138" s="185"/>
      <c r="D138" s="221" t="s">
        <v>149</v>
      </c>
      <c r="E138" s="222" t="s">
        <v>3</v>
      </c>
      <c r="F138" s="223" t="s">
        <v>765</v>
      </c>
      <c r="G138" s="185"/>
      <c r="H138" s="222" t="s">
        <v>3</v>
      </c>
      <c r="J138" s="185"/>
      <c r="K138" s="185"/>
      <c r="L138" s="146"/>
      <c r="M138" s="148"/>
      <c r="T138" s="149"/>
      <c r="AT138" s="147" t="s">
        <v>149</v>
      </c>
      <c r="AU138" s="147" t="s">
        <v>84</v>
      </c>
      <c r="AV138" s="9" t="s">
        <v>82</v>
      </c>
      <c r="AW138" s="9" t="s">
        <v>35</v>
      </c>
      <c r="AX138" s="9" t="s">
        <v>75</v>
      </c>
      <c r="AY138" s="147" t="s">
        <v>139</v>
      </c>
    </row>
    <row r="139" spans="2:51" s="9" customFormat="1" ht="12">
      <c r="B139" s="220"/>
      <c r="C139" s="185"/>
      <c r="D139" s="221" t="s">
        <v>149</v>
      </c>
      <c r="E139" s="222" t="s">
        <v>3</v>
      </c>
      <c r="F139" s="223" t="s">
        <v>843</v>
      </c>
      <c r="G139" s="185"/>
      <c r="H139" s="222" t="s">
        <v>3</v>
      </c>
      <c r="J139" s="185"/>
      <c r="K139" s="185"/>
      <c r="L139" s="146"/>
      <c r="M139" s="148"/>
      <c r="T139" s="149"/>
      <c r="AT139" s="147" t="s">
        <v>149</v>
      </c>
      <c r="AU139" s="147" t="s">
        <v>84</v>
      </c>
      <c r="AV139" s="9" t="s">
        <v>82</v>
      </c>
      <c r="AW139" s="9" t="s">
        <v>35</v>
      </c>
      <c r="AX139" s="9" t="s">
        <v>75</v>
      </c>
      <c r="AY139" s="147" t="s">
        <v>139</v>
      </c>
    </row>
    <row r="140" spans="2:51" s="10" customFormat="1" ht="12">
      <c r="B140" s="224"/>
      <c r="C140" s="186"/>
      <c r="D140" s="221" t="s">
        <v>149</v>
      </c>
      <c r="E140" s="225" t="s">
        <v>3</v>
      </c>
      <c r="F140" s="226" t="s">
        <v>844</v>
      </c>
      <c r="G140" s="186"/>
      <c r="H140" s="227">
        <v>141.464</v>
      </c>
      <c r="J140" s="186"/>
      <c r="K140" s="186"/>
      <c r="L140" s="150"/>
      <c r="M140" s="152"/>
      <c r="T140" s="153"/>
      <c r="AT140" s="151" t="s">
        <v>149</v>
      </c>
      <c r="AU140" s="151" t="s">
        <v>84</v>
      </c>
      <c r="AV140" s="10" t="s">
        <v>84</v>
      </c>
      <c r="AW140" s="10" t="s">
        <v>35</v>
      </c>
      <c r="AX140" s="10" t="s">
        <v>82</v>
      </c>
      <c r="AY140" s="151" t="s">
        <v>139</v>
      </c>
    </row>
    <row r="141" spans="2:65" s="8" customFormat="1" ht="24.2" customHeight="1">
      <c r="B141" s="187"/>
      <c r="C141" s="214" t="s">
        <v>97</v>
      </c>
      <c r="D141" s="214" t="s">
        <v>141</v>
      </c>
      <c r="E141" s="215" t="s">
        <v>845</v>
      </c>
      <c r="F141" s="184" t="s">
        <v>846</v>
      </c>
      <c r="G141" s="216" t="s">
        <v>144</v>
      </c>
      <c r="H141" s="217">
        <v>61.812</v>
      </c>
      <c r="I141" s="6"/>
      <c r="J141" s="183">
        <f>ROUND(I141*H141,2)</f>
        <v>0</v>
      </c>
      <c r="K141" s="184" t="s">
        <v>145</v>
      </c>
      <c r="L141" s="5"/>
      <c r="M141" s="7" t="s">
        <v>3</v>
      </c>
      <c r="N141" s="139" t="s">
        <v>46</v>
      </c>
      <c r="P141" s="140">
        <f>O141*H141</f>
        <v>0</v>
      </c>
      <c r="Q141" s="140">
        <v>0</v>
      </c>
      <c r="R141" s="140">
        <f>Q141*H141</f>
        <v>0</v>
      </c>
      <c r="S141" s="140">
        <v>0.076</v>
      </c>
      <c r="T141" s="141">
        <f>S141*H141</f>
        <v>4.697712</v>
      </c>
      <c r="AR141" s="142" t="s">
        <v>94</v>
      </c>
      <c r="AT141" s="142" t="s">
        <v>141</v>
      </c>
      <c r="AU141" s="142" t="s">
        <v>84</v>
      </c>
      <c r="AY141" s="97" t="s">
        <v>139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97" t="s">
        <v>82</v>
      </c>
      <c r="BK141" s="143">
        <f>ROUND(I141*H141,2)</f>
        <v>0</v>
      </c>
      <c r="BL141" s="97" t="s">
        <v>94</v>
      </c>
      <c r="BM141" s="142" t="s">
        <v>847</v>
      </c>
    </row>
    <row r="142" spans="2:47" s="8" customFormat="1" ht="12">
      <c r="B142" s="187"/>
      <c r="C142" s="158"/>
      <c r="D142" s="218" t="s">
        <v>147</v>
      </c>
      <c r="E142" s="158"/>
      <c r="F142" s="219" t="s">
        <v>848</v>
      </c>
      <c r="G142" s="158"/>
      <c r="H142" s="158"/>
      <c r="J142" s="158"/>
      <c r="K142" s="158"/>
      <c r="L142" s="5"/>
      <c r="M142" s="144"/>
      <c r="T142" s="145"/>
      <c r="AT142" s="97" t="s">
        <v>147</v>
      </c>
      <c r="AU142" s="97" t="s">
        <v>84</v>
      </c>
    </row>
    <row r="143" spans="2:51" s="9" customFormat="1" ht="12">
      <c r="B143" s="220"/>
      <c r="C143" s="185"/>
      <c r="D143" s="221" t="s">
        <v>149</v>
      </c>
      <c r="E143" s="222" t="s">
        <v>3</v>
      </c>
      <c r="F143" s="223" t="s">
        <v>765</v>
      </c>
      <c r="G143" s="185"/>
      <c r="H143" s="222" t="s">
        <v>3</v>
      </c>
      <c r="J143" s="185"/>
      <c r="K143" s="185"/>
      <c r="L143" s="146"/>
      <c r="M143" s="148"/>
      <c r="T143" s="149"/>
      <c r="AT143" s="147" t="s">
        <v>149</v>
      </c>
      <c r="AU143" s="147" t="s">
        <v>84</v>
      </c>
      <c r="AV143" s="9" t="s">
        <v>82</v>
      </c>
      <c r="AW143" s="9" t="s">
        <v>35</v>
      </c>
      <c r="AX143" s="9" t="s">
        <v>75</v>
      </c>
      <c r="AY143" s="147" t="s">
        <v>139</v>
      </c>
    </row>
    <row r="144" spans="2:51" s="10" customFormat="1" ht="12">
      <c r="B144" s="224"/>
      <c r="C144" s="186"/>
      <c r="D144" s="221" t="s">
        <v>149</v>
      </c>
      <c r="E144" s="225" t="s">
        <v>3</v>
      </c>
      <c r="F144" s="226" t="s">
        <v>849</v>
      </c>
      <c r="G144" s="186"/>
      <c r="H144" s="227">
        <v>1.818</v>
      </c>
      <c r="J144" s="186"/>
      <c r="K144" s="186"/>
      <c r="L144" s="150"/>
      <c r="M144" s="152"/>
      <c r="T144" s="153"/>
      <c r="AT144" s="151" t="s">
        <v>149</v>
      </c>
      <c r="AU144" s="151" t="s">
        <v>84</v>
      </c>
      <c r="AV144" s="10" t="s">
        <v>84</v>
      </c>
      <c r="AW144" s="10" t="s">
        <v>35</v>
      </c>
      <c r="AX144" s="10" t="s">
        <v>75</v>
      </c>
      <c r="AY144" s="151" t="s">
        <v>139</v>
      </c>
    </row>
    <row r="145" spans="2:51" s="10" customFormat="1" ht="12">
      <c r="B145" s="224"/>
      <c r="C145" s="186"/>
      <c r="D145" s="221" t="s">
        <v>149</v>
      </c>
      <c r="E145" s="225" t="s">
        <v>3</v>
      </c>
      <c r="F145" s="226" t="s">
        <v>850</v>
      </c>
      <c r="G145" s="186"/>
      <c r="H145" s="227">
        <v>7.272</v>
      </c>
      <c r="J145" s="186"/>
      <c r="K145" s="186"/>
      <c r="L145" s="150"/>
      <c r="M145" s="152"/>
      <c r="T145" s="153"/>
      <c r="AT145" s="151" t="s">
        <v>149</v>
      </c>
      <c r="AU145" s="151" t="s">
        <v>84</v>
      </c>
      <c r="AV145" s="10" t="s">
        <v>84</v>
      </c>
      <c r="AW145" s="10" t="s">
        <v>35</v>
      </c>
      <c r="AX145" s="10" t="s">
        <v>75</v>
      </c>
      <c r="AY145" s="151" t="s">
        <v>139</v>
      </c>
    </row>
    <row r="146" spans="2:51" s="10" customFormat="1" ht="12">
      <c r="B146" s="224"/>
      <c r="C146" s="186"/>
      <c r="D146" s="221" t="s">
        <v>149</v>
      </c>
      <c r="E146" s="225" t="s">
        <v>3</v>
      </c>
      <c r="F146" s="226" t="s">
        <v>851</v>
      </c>
      <c r="G146" s="186"/>
      <c r="H146" s="227">
        <v>9.09</v>
      </c>
      <c r="J146" s="186"/>
      <c r="K146" s="186"/>
      <c r="L146" s="150"/>
      <c r="M146" s="152"/>
      <c r="T146" s="153"/>
      <c r="AT146" s="151" t="s">
        <v>149</v>
      </c>
      <c r="AU146" s="151" t="s">
        <v>84</v>
      </c>
      <c r="AV146" s="10" t="s">
        <v>84</v>
      </c>
      <c r="AW146" s="10" t="s">
        <v>35</v>
      </c>
      <c r="AX146" s="10" t="s">
        <v>75</v>
      </c>
      <c r="AY146" s="151" t="s">
        <v>139</v>
      </c>
    </row>
    <row r="147" spans="2:51" s="10" customFormat="1" ht="12">
      <c r="B147" s="224"/>
      <c r="C147" s="186"/>
      <c r="D147" s="221" t="s">
        <v>149</v>
      </c>
      <c r="E147" s="225" t="s">
        <v>3</v>
      </c>
      <c r="F147" s="226" t="s">
        <v>852</v>
      </c>
      <c r="G147" s="186"/>
      <c r="H147" s="227">
        <v>3.636</v>
      </c>
      <c r="J147" s="186"/>
      <c r="K147" s="186"/>
      <c r="L147" s="150"/>
      <c r="M147" s="152"/>
      <c r="T147" s="153"/>
      <c r="AT147" s="151" t="s">
        <v>149</v>
      </c>
      <c r="AU147" s="151" t="s">
        <v>84</v>
      </c>
      <c r="AV147" s="10" t="s">
        <v>84</v>
      </c>
      <c r="AW147" s="10" t="s">
        <v>35</v>
      </c>
      <c r="AX147" s="10" t="s">
        <v>75</v>
      </c>
      <c r="AY147" s="151" t="s">
        <v>139</v>
      </c>
    </row>
    <row r="148" spans="2:51" s="10" customFormat="1" ht="12">
      <c r="B148" s="224"/>
      <c r="C148" s="186"/>
      <c r="D148" s="221" t="s">
        <v>149</v>
      </c>
      <c r="E148" s="225" t="s">
        <v>3</v>
      </c>
      <c r="F148" s="226" t="s">
        <v>853</v>
      </c>
      <c r="G148" s="186"/>
      <c r="H148" s="227">
        <v>12.726</v>
      </c>
      <c r="J148" s="186"/>
      <c r="K148" s="186"/>
      <c r="L148" s="150"/>
      <c r="M148" s="152"/>
      <c r="T148" s="153"/>
      <c r="AT148" s="151" t="s">
        <v>149</v>
      </c>
      <c r="AU148" s="151" t="s">
        <v>84</v>
      </c>
      <c r="AV148" s="10" t="s">
        <v>84</v>
      </c>
      <c r="AW148" s="10" t="s">
        <v>35</v>
      </c>
      <c r="AX148" s="10" t="s">
        <v>75</v>
      </c>
      <c r="AY148" s="151" t="s">
        <v>139</v>
      </c>
    </row>
    <row r="149" spans="2:51" s="10" customFormat="1" ht="12">
      <c r="B149" s="224"/>
      <c r="C149" s="186"/>
      <c r="D149" s="221" t="s">
        <v>149</v>
      </c>
      <c r="E149" s="225" t="s">
        <v>3</v>
      </c>
      <c r="F149" s="226" t="s">
        <v>854</v>
      </c>
      <c r="G149" s="186"/>
      <c r="H149" s="227">
        <v>16.362</v>
      </c>
      <c r="J149" s="186"/>
      <c r="K149" s="186"/>
      <c r="L149" s="150"/>
      <c r="M149" s="152"/>
      <c r="T149" s="153"/>
      <c r="AT149" s="151" t="s">
        <v>149</v>
      </c>
      <c r="AU149" s="151" t="s">
        <v>84</v>
      </c>
      <c r="AV149" s="10" t="s">
        <v>84</v>
      </c>
      <c r="AW149" s="10" t="s">
        <v>35</v>
      </c>
      <c r="AX149" s="10" t="s">
        <v>75</v>
      </c>
      <c r="AY149" s="151" t="s">
        <v>139</v>
      </c>
    </row>
    <row r="150" spans="2:51" s="10" customFormat="1" ht="12">
      <c r="B150" s="224"/>
      <c r="C150" s="186"/>
      <c r="D150" s="221" t="s">
        <v>149</v>
      </c>
      <c r="E150" s="225" t="s">
        <v>3</v>
      </c>
      <c r="F150" s="226" t="s">
        <v>855</v>
      </c>
      <c r="G150" s="186"/>
      <c r="H150" s="227">
        <v>10.908</v>
      </c>
      <c r="J150" s="186"/>
      <c r="K150" s="186"/>
      <c r="L150" s="150"/>
      <c r="M150" s="152"/>
      <c r="T150" s="153"/>
      <c r="AT150" s="151" t="s">
        <v>149</v>
      </c>
      <c r="AU150" s="151" t="s">
        <v>84</v>
      </c>
      <c r="AV150" s="10" t="s">
        <v>84</v>
      </c>
      <c r="AW150" s="10" t="s">
        <v>35</v>
      </c>
      <c r="AX150" s="10" t="s">
        <v>75</v>
      </c>
      <c r="AY150" s="151" t="s">
        <v>139</v>
      </c>
    </row>
    <row r="151" spans="2:51" s="11" customFormat="1" ht="12">
      <c r="B151" s="258"/>
      <c r="C151" s="255"/>
      <c r="D151" s="221" t="s">
        <v>149</v>
      </c>
      <c r="E151" s="259" t="s">
        <v>3</v>
      </c>
      <c r="F151" s="260" t="s">
        <v>227</v>
      </c>
      <c r="G151" s="255"/>
      <c r="H151" s="261">
        <v>61.812</v>
      </c>
      <c r="J151" s="255"/>
      <c r="K151" s="255"/>
      <c r="L151" s="244"/>
      <c r="M151" s="246"/>
      <c r="T151" s="247"/>
      <c r="AT151" s="245" t="s">
        <v>149</v>
      </c>
      <c r="AU151" s="245" t="s">
        <v>84</v>
      </c>
      <c r="AV151" s="11" t="s">
        <v>94</v>
      </c>
      <c r="AW151" s="11" t="s">
        <v>35</v>
      </c>
      <c r="AX151" s="11" t="s">
        <v>82</v>
      </c>
      <c r="AY151" s="245" t="s">
        <v>139</v>
      </c>
    </row>
    <row r="152" spans="2:65" s="8" customFormat="1" ht="24.2" customHeight="1">
      <c r="B152" s="187"/>
      <c r="C152" s="214" t="s">
        <v>184</v>
      </c>
      <c r="D152" s="214" t="s">
        <v>141</v>
      </c>
      <c r="E152" s="215" t="s">
        <v>856</v>
      </c>
      <c r="F152" s="184" t="s">
        <v>857</v>
      </c>
      <c r="G152" s="216" t="s">
        <v>144</v>
      </c>
      <c r="H152" s="217">
        <v>9.696</v>
      </c>
      <c r="I152" s="6"/>
      <c r="J152" s="183">
        <f>ROUND(I152*H152,2)</f>
        <v>0</v>
      </c>
      <c r="K152" s="184" t="s">
        <v>145</v>
      </c>
      <c r="L152" s="5"/>
      <c r="M152" s="7" t="s">
        <v>3</v>
      </c>
      <c r="N152" s="139" t="s">
        <v>46</v>
      </c>
      <c r="P152" s="140">
        <f>O152*H152</f>
        <v>0</v>
      </c>
      <c r="Q152" s="140">
        <v>0</v>
      </c>
      <c r="R152" s="140">
        <f>Q152*H152</f>
        <v>0</v>
      </c>
      <c r="S152" s="140">
        <v>0.063</v>
      </c>
      <c r="T152" s="141">
        <f>S152*H152</f>
        <v>0.610848</v>
      </c>
      <c r="AR152" s="142" t="s">
        <v>94</v>
      </c>
      <c r="AT152" s="142" t="s">
        <v>141</v>
      </c>
      <c r="AU152" s="142" t="s">
        <v>84</v>
      </c>
      <c r="AY152" s="97" t="s">
        <v>139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97" t="s">
        <v>82</v>
      </c>
      <c r="BK152" s="143">
        <f>ROUND(I152*H152,2)</f>
        <v>0</v>
      </c>
      <c r="BL152" s="97" t="s">
        <v>94</v>
      </c>
      <c r="BM152" s="142" t="s">
        <v>858</v>
      </c>
    </row>
    <row r="153" spans="2:47" s="8" customFormat="1" ht="12">
      <c r="B153" s="187"/>
      <c r="C153" s="158"/>
      <c r="D153" s="218" t="s">
        <v>147</v>
      </c>
      <c r="E153" s="158"/>
      <c r="F153" s="219" t="s">
        <v>859</v>
      </c>
      <c r="G153" s="158"/>
      <c r="H153" s="158"/>
      <c r="J153" s="158"/>
      <c r="K153" s="158"/>
      <c r="L153" s="5"/>
      <c r="M153" s="144"/>
      <c r="T153" s="145"/>
      <c r="AT153" s="97" t="s">
        <v>147</v>
      </c>
      <c r="AU153" s="97" t="s">
        <v>84</v>
      </c>
    </row>
    <row r="154" spans="2:51" s="9" customFormat="1" ht="12">
      <c r="B154" s="220"/>
      <c r="C154" s="185"/>
      <c r="D154" s="221" t="s">
        <v>149</v>
      </c>
      <c r="E154" s="222" t="s">
        <v>3</v>
      </c>
      <c r="F154" s="223" t="s">
        <v>765</v>
      </c>
      <c r="G154" s="185"/>
      <c r="H154" s="222" t="s">
        <v>3</v>
      </c>
      <c r="J154" s="185"/>
      <c r="K154" s="185"/>
      <c r="L154" s="146"/>
      <c r="M154" s="148"/>
      <c r="T154" s="149"/>
      <c r="AT154" s="147" t="s">
        <v>149</v>
      </c>
      <c r="AU154" s="147" t="s">
        <v>84</v>
      </c>
      <c r="AV154" s="9" t="s">
        <v>82</v>
      </c>
      <c r="AW154" s="9" t="s">
        <v>35</v>
      </c>
      <c r="AX154" s="9" t="s">
        <v>75</v>
      </c>
      <c r="AY154" s="147" t="s">
        <v>139</v>
      </c>
    </row>
    <row r="155" spans="2:51" s="10" customFormat="1" ht="12">
      <c r="B155" s="224"/>
      <c r="C155" s="186"/>
      <c r="D155" s="221" t="s">
        <v>149</v>
      </c>
      <c r="E155" s="225" t="s">
        <v>3</v>
      </c>
      <c r="F155" s="226" t="s">
        <v>860</v>
      </c>
      <c r="G155" s="186"/>
      <c r="H155" s="227">
        <v>3.232</v>
      </c>
      <c r="J155" s="186"/>
      <c r="K155" s="186"/>
      <c r="L155" s="150"/>
      <c r="M155" s="152"/>
      <c r="T155" s="153"/>
      <c r="AT155" s="151" t="s">
        <v>149</v>
      </c>
      <c r="AU155" s="151" t="s">
        <v>84</v>
      </c>
      <c r="AV155" s="10" t="s">
        <v>84</v>
      </c>
      <c r="AW155" s="10" t="s">
        <v>35</v>
      </c>
      <c r="AX155" s="10" t="s">
        <v>75</v>
      </c>
      <c r="AY155" s="151" t="s">
        <v>139</v>
      </c>
    </row>
    <row r="156" spans="2:51" s="10" customFormat="1" ht="12">
      <c r="B156" s="224"/>
      <c r="C156" s="186"/>
      <c r="D156" s="221" t="s">
        <v>149</v>
      </c>
      <c r="E156" s="225" t="s">
        <v>3</v>
      </c>
      <c r="F156" s="226" t="s">
        <v>861</v>
      </c>
      <c r="G156" s="186"/>
      <c r="H156" s="227">
        <v>3.232</v>
      </c>
      <c r="J156" s="186"/>
      <c r="K156" s="186"/>
      <c r="L156" s="150"/>
      <c r="M156" s="152"/>
      <c r="T156" s="153"/>
      <c r="AT156" s="151" t="s">
        <v>149</v>
      </c>
      <c r="AU156" s="151" t="s">
        <v>84</v>
      </c>
      <c r="AV156" s="10" t="s">
        <v>84</v>
      </c>
      <c r="AW156" s="10" t="s">
        <v>35</v>
      </c>
      <c r="AX156" s="10" t="s">
        <v>75</v>
      </c>
      <c r="AY156" s="151" t="s">
        <v>139</v>
      </c>
    </row>
    <row r="157" spans="2:51" s="10" customFormat="1" ht="12">
      <c r="B157" s="224"/>
      <c r="C157" s="186"/>
      <c r="D157" s="221" t="s">
        <v>149</v>
      </c>
      <c r="E157" s="225" t="s">
        <v>3</v>
      </c>
      <c r="F157" s="226" t="s">
        <v>862</v>
      </c>
      <c r="G157" s="186"/>
      <c r="H157" s="227">
        <v>3.232</v>
      </c>
      <c r="J157" s="186"/>
      <c r="K157" s="186"/>
      <c r="L157" s="150"/>
      <c r="M157" s="152"/>
      <c r="T157" s="153"/>
      <c r="AT157" s="151" t="s">
        <v>149</v>
      </c>
      <c r="AU157" s="151" t="s">
        <v>84</v>
      </c>
      <c r="AV157" s="10" t="s">
        <v>84</v>
      </c>
      <c r="AW157" s="10" t="s">
        <v>35</v>
      </c>
      <c r="AX157" s="10" t="s">
        <v>75</v>
      </c>
      <c r="AY157" s="151" t="s">
        <v>139</v>
      </c>
    </row>
    <row r="158" spans="2:51" s="11" customFormat="1" ht="12">
      <c r="B158" s="258"/>
      <c r="C158" s="255"/>
      <c r="D158" s="221" t="s">
        <v>149</v>
      </c>
      <c r="E158" s="259" t="s">
        <v>3</v>
      </c>
      <c r="F158" s="260" t="s">
        <v>227</v>
      </c>
      <c r="G158" s="255"/>
      <c r="H158" s="261">
        <v>9.696</v>
      </c>
      <c r="J158" s="255"/>
      <c r="K158" s="255"/>
      <c r="L158" s="244"/>
      <c r="M158" s="246"/>
      <c r="T158" s="247"/>
      <c r="AT158" s="245" t="s">
        <v>149</v>
      </c>
      <c r="AU158" s="245" t="s">
        <v>84</v>
      </c>
      <c r="AV158" s="11" t="s">
        <v>94</v>
      </c>
      <c r="AW158" s="11" t="s">
        <v>35</v>
      </c>
      <c r="AX158" s="11" t="s">
        <v>82</v>
      </c>
      <c r="AY158" s="245" t="s">
        <v>139</v>
      </c>
    </row>
    <row r="159" spans="2:65" s="8" customFormat="1" ht="24.2" customHeight="1">
      <c r="B159" s="187"/>
      <c r="C159" s="214" t="s">
        <v>192</v>
      </c>
      <c r="D159" s="214" t="s">
        <v>141</v>
      </c>
      <c r="E159" s="215" t="s">
        <v>863</v>
      </c>
      <c r="F159" s="184" t="s">
        <v>864</v>
      </c>
      <c r="G159" s="216" t="s">
        <v>206</v>
      </c>
      <c r="H159" s="217">
        <v>8</v>
      </c>
      <c r="I159" s="6"/>
      <c r="J159" s="183">
        <f>ROUND(I159*H159,2)</f>
        <v>0</v>
      </c>
      <c r="K159" s="184" t="s">
        <v>145</v>
      </c>
      <c r="L159" s="5"/>
      <c r="M159" s="7" t="s">
        <v>3</v>
      </c>
      <c r="N159" s="139" t="s">
        <v>46</v>
      </c>
      <c r="P159" s="140">
        <f>O159*H159</f>
        <v>0</v>
      </c>
      <c r="Q159" s="140">
        <v>0</v>
      </c>
      <c r="R159" s="140">
        <f>Q159*H159</f>
        <v>0</v>
      </c>
      <c r="S159" s="140">
        <v>0.007</v>
      </c>
      <c r="T159" s="141">
        <f>S159*H159</f>
        <v>0.056</v>
      </c>
      <c r="AR159" s="142" t="s">
        <v>94</v>
      </c>
      <c r="AT159" s="142" t="s">
        <v>141</v>
      </c>
      <c r="AU159" s="142" t="s">
        <v>84</v>
      </c>
      <c r="AY159" s="97" t="s">
        <v>139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97" t="s">
        <v>82</v>
      </c>
      <c r="BK159" s="143">
        <f>ROUND(I159*H159,2)</f>
        <v>0</v>
      </c>
      <c r="BL159" s="97" t="s">
        <v>94</v>
      </c>
      <c r="BM159" s="142" t="s">
        <v>865</v>
      </c>
    </row>
    <row r="160" spans="2:47" s="8" customFormat="1" ht="12">
      <c r="B160" s="187"/>
      <c r="C160" s="158"/>
      <c r="D160" s="218" t="s">
        <v>147</v>
      </c>
      <c r="E160" s="158"/>
      <c r="F160" s="219" t="s">
        <v>866</v>
      </c>
      <c r="G160" s="158"/>
      <c r="H160" s="158"/>
      <c r="J160" s="158"/>
      <c r="K160" s="158"/>
      <c r="L160" s="5"/>
      <c r="M160" s="144"/>
      <c r="T160" s="145"/>
      <c r="AT160" s="97" t="s">
        <v>147</v>
      </c>
      <c r="AU160" s="97" t="s">
        <v>84</v>
      </c>
    </row>
    <row r="161" spans="2:51" s="9" customFormat="1" ht="12">
      <c r="B161" s="220"/>
      <c r="C161" s="185"/>
      <c r="D161" s="221" t="s">
        <v>149</v>
      </c>
      <c r="E161" s="222" t="s">
        <v>3</v>
      </c>
      <c r="F161" s="223" t="s">
        <v>867</v>
      </c>
      <c r="G161" s="185"/>
      <c r="H161" s="222" t="s">
        <v>3</v>
      </c>
      <c r="J161" s="185"/>
      <c r="K161" s="185"/>
      <c r="L161" s="146"/>
      <c r="M161" s="148"/>
      <c r="T161" s="149"/>
      <c r="AT161" s="147" t="s">
        <v>149</v>
      </c>
      <c r="AU161" s="147" t="s">
        <v>84</v>
      </c>
      <c r="AV161" s="9" t="s">
        <v>82</v>
      </c>
      <c r="AW161" s="9" t="s">
        <v>35</v>
      </c>
      <c r="AX161" s="9" t="s">
        <v>75</v>
      </c>
      <c r="AY161" s="147" t="s">
        <v>139</v>
      </c>
    </row>
    <row r="162" spans="2:51" s="10" customFormat="1" ht="12">
      <c r="B162" s="224"/>
      <c r="C162" s="186"/>
      <c r="D162" s="221" t="s">
        <v>149</v>
      </c>
      <c r="E162" s="225" t="s">
        <v>3</v>
      </c>
      <c r="F162" s="226" t="s">
        <v>868</v>
      </c>
      <c r="G162" s="186"/>
      <c r="H162" s="227">
        <v>4</v>
      </c>
      <c r="J162" s="186"/>
      <c r="K162" s="186"/>
      <c r="L162" s="150"/>
      <c r="M162" s="152"/>
      <c r="T162" s="153"/>
      <c r="AT162" s="151" t="s">
        <v>149</v>
      </c>
      <c r="AU162" s="151" t="s">
        <v>84</v>
      </c>
      <c r="AV162" s="10" t="s">
        <v>84</v>
      </c>
      <c r="AW162" s="10" t="s">
        <v>35</v>
      </c>
      <c r="AX162" s="10" t="s">
        <v>75</v>
      </c>
      <c r="AY162" s="151" t="s">
        <v>139</v>
      </c>
    </row>
    <row r="163" spans="2:51" s="10" customFormat="1" ht="12">
      <c r="B163" s="224"/>
      <c r="C163" s="186"/>
      <c r="D163" s="221" t="s">
        <v>149</v>
      </c>
      <c r="E163" s="225" t="s">
        <v>3</v>
      </c>
      <c r="F163" s="226" t="s">
        <v>869</v>
      </c>
      <c r="G163" s="186"/>
      <c r="H163" s="227">
        <v>2</v>
      </c>
      <c r="J163" s="186"/>
      <c r="K163" s="186"/>
      <c r="L163" s="150"/>
      <c r="M163" s="152"/>
      <c r="T163" s="153"/>
      <c r="AT163" s="151" t="s">
        <v>149</v>
      </c>
      <c r="AU163" s="151" t="s">
        <v>84</v>
      </c>
      <c r="AV163" s="10" t="s">
        <v>84</v>
      </c>
      <c r="AW163" s="10" t="s">
        <v>35</v>
      </c>
      <c r="AX163" s="10" t="s">
        <v>75</v>
      </c>
      <c r="AY163" s="151" t="s">
        <v>139</v>
      </c>
    </row>
    <row r="164" spans="2:51" s="10" customFormat="1" ht="12">
      <c r="B164" s="224"/>
      <c r="C164" s="186"/>
      <c r="D164" s="221" t="s">
        <v>149</v>
      </c>
      <c r="E164" s="225" t="s">
        <v>3</v>
      </c>
      <c r="F164" s="226" t="s">
        <v>870</v>
      </c>
      <c r="G164" s="186"/>
      <c r="H164" s="227">
        <v>2</v>
      </c>
      <c r="J164" s="186"/>
      <c r="K164" s="186"/>
      <c r="L164" s="150"/>
      <c r="M164" s="152"/>
      <c r="T164" s="153"/>
      <c r="AT164" s="151" t="s">
        <v>149</v>
      </c>
      <c r="AU164" s="151" t="s">
        <v>84</v>
      </c>
      <c r="AV164" s="10" t="s">
        <v>84</v>
      </c>
      <c r="AW164" s="10" t="s">
        <v>35</v>
      </c>
      <c r="AX164" s="10" t="s">
        <v>75</v>
      </c>
      <c r="AY164" s="151" t="s">
        <v>139</v>
      </c>
    </row>
    <row r="165" spans="2:51" s="11" customFormat="1" ht="12">
      <c r="B165" s="258"/>
      <c r="C165" s="255"/>
      <c r="D165" s="221" t="s">
        <v>149</v>
      </c>
      <c r="E165" s="259" t="s">
        <v>3</v>
      </c>
      <c r="F165" s="260" t="s">
        <v>227</v>
      </c>
      <c r="G165" s="255"/>
      <c r="H165" s="261">
        <v>8</v>
      </c>
      <c r="J165" s="255"/>
      <c r="K165" s="255"/>
      <c r="L165" s="244"/>
      <c r="M165" s="246"/>
      <c r="T165" s="247"/>
      <c r="AT165" s="245" t="s">
        <v>149</v>
      </c>
      <c r="AU165" s="245" t="s">
        <v>84</v>
      </c>
      <c r="AV165" s="11" t="s">
        <v>94</v>
      </c>
      <c r="AW165" s="11" t="s">
        <v>35</v>
      </c>
      <c r="AX165" s="11" t="s">
        <v>82</v>
      </c>
      <c r="AY165" s="245" t="s">
        <v>139</v>
      </c>
    </row>
    <row r="166" spans="2:63" s="4" customFormat="1" ht="22.9" customHeight="1">
      <c r="B166" s="210"/>
      <c r="C166" s="181"/>
      <c r="D166" s="211" t="s">
        <v>74</v>
      </c>
      <c r="E166" s="213" t="s">
        <v>437</v>
      </c>
      <c r="F166" s="213" t="s">
        <v>438</v>
      </c>
      <c r="G166" s="181"/>
      <c r="H166" s="181"/>
      <c r="J166" s="182">
        <f>BK166</f>
        <v>0</v>
      </c>
      <c r="K166" s="181"/>
      <c r="L166" s="132"/>
      <c r="M166" s="134"/>
      <c r="P166" s="135">
        <f>SUM(P167:P184)</f>
        <v>0</v>
      </c>
      <c r="R166" s="135">
        <f>SUM(R167:R184)</f>
        <v>0</v>
      </c>
      <c r="T166" s="136">
        <f>SUM(T167:T184)</f>
        <v>0</v>
      </c>
      <c r="AR166" s="133" t="s">
        <v>82</v>
      </c>
      <c r="AT166" s="137" t="s">
        <v>74</v>
      </c>
      <c r="AU166" s="137" t="s">
        <v>82</v>
      </c>
      <c r="AY166" s="133" t="s">
        <v>139</v>
      </c>
      <c r="BK166" s="138">
        <f>SUM(BK167:BK184)</f>
        <v>0</v>
      </c>
    </row>
    <row r="167" spans="2:65" s="8" customFormat="1" ht="24.2" customHeight="1">
      <c r="B167" s="187"/>
      <c r="C167" s="214" t="s">
        <v>190</v>
      </c>
      <c r="D167" s="214" t="s">
        <v>141</v>
      </c>
      <c r="E167" s="215" t="s">
        <v>440</v>
      </c>
      <c r="F167" s="184" t="s">
        <v>441</v>
      </c>
      <c r="G167" s="216" t="s">
        <v>442</v>
      </c>
      <c r="H167" s="217">
        <v>178.371</v>
      </c>
      <c r="I167" s="6"/>
      <c r="J167" s="183">
        <f>ROUND(I167*H167,2)</f>
        <v>0</v>
      </c>
      <c r="K167" s="184" t="s">
        <v>145</v>
      </c>
      <c r="L167" s="5"/>
      <c r="M167" s="7" t="s">
        <v>3</v>
      </c>
      <c r="N167" s="139" t="s">
        <v>46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94</v>
      </c>
      <c r="AT167" s="142" t="s">
        <v>141</v>
      </c>
      <c r="AU167" s="142" t="s">
        <v>84</v>
      </c>
      <c r="AY167" s="97" t="s">
        <v>139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97" t="s">
        <v>82</v>
      </c>
      <c r="BK167" s="143">
        <f>ROUND(I167*H167,2)</f>
        <v>0</v>
      </c>
      <c r="BL167" s="97" t="s">
        <v>94</v>
      </c>
      <c r="BM167" s="142" t="s">
        <v>871</v>
      </c>
    </row>
    <row r="168" spans="2:47" s="8" customFormat="1" ht="12">
      <c r="B168" s="187"/>
      <c r="C168" s="158"/>
      <c r="D168" s="218" t="s">
        <v>147</v>
      </c>
      <c r="E168" s="158"/>
      <c r="F168" s="219" t="s">
        <v>444</v>
      </c>
      <c r="G168" s="158"/>
      <c r="H168" s="158"/>
      <c r="J168" s="158"/>
      <c r="K168" s="158"/>
      <c r="L168" s="5"/>
      <c r="M168" s="144"/>
      <c r="T168" s="145"/>
      <c r="AT168" s="97" t="s">
        <v>147</v>
      </c>
      <c r="AU168" s="97" t="s">
        <v>84</v>
      </c>
    </row>
    <row r="169" spans="2:65" s="8" customFormat="1" ht="21.75" customHeight="1">
      <c r="B169" s="187"/>
      <c r="C169" s="214" t="s">
        <v>203</v>
      </c>
      <c r="D169" s="214" t="s">
        <v>141</v>
      </c>
      <c r="E169" s="215" t="s">
        <v>446</v>
      </c>
      <c r="F169" s="184" t="s">
        <v>447</v>
      </c>
      <c r="G169" s="216" t="s">
        <v>442</v>
      </c>
      <c r="H169" s="217">
        <v>178.371</v>
      </c>
      <c r="I169" s="6"/>
      <c r="J169" s="183">
        <f>ROUND(I169*H169,2)</f>
        <v>0</v>
      </c>
      <c r="K169" s="184" t="s">
        <v>145</v>
      </c>
      <c r="L169" s="5"/>
      <c r="M169" s="7" t="s">
        <v>3</v>
      </c>
      <c r="N169" s="139" t="s">
        <v>46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94</v>
      </c>
      <c r="AT169" s="142" t="s">
        <v>141</v>
      </c>
      <c r="AU169" s="142" t="s">
        <v>84</v>
      </c>
      <c r="AY169" s="97" t="s">
        <v>139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97" t="s">
        <v>82</v>
      </c>
      <c r="BK169" s="143">
        <f>ROUND(I169*H169,2)</f>
        <v>0</v>
      </c>
      <c r="BL169" s="97" t="s">
        <v>94</v>
      </c>
      <c r="BM169" s="142" t="s">
        <v>872</v>
      </c>
    </row>
    <row r="170" spans="2:47" s="8" customFormat="1" ht="12">
      <c r="B170" s="187"/>
      <c r="C170" s="158"/>
      <c r="D170" s="218" t="s">
        <v>147</v>
      </c>
      <c r="E170" s="158"/>
      <c r="F170" s="219" t="s">
        <v>449</v>
      </c>
      <c r="G170" s="158"/>
      <c r="H170" s="158"/>
      <c r="J170" s="158"/>
      <c r="K170" s="158"/>
      <c r="L170" s="5"/>
      <c r="M170" s="144"/>
      <c r="T170" s="145"/>
      <c r="AT170" s="97" t="s">
        <v>147</v>
      </c>
      <c r="AU170" s="97" t="s">
        <v>84</v>
      </c>
    </row>
    <row r="171" spans="2:51" s="9" customFormat="1" ht="12">
      <c r="B171" s="220"/>
      <c r="C171" s="185"/>
      <c r="D171" s="221" t="s">
        <v>149</v>
      </c>
      <c r="E171" s="222" t="s">
        <v>3</v>
      </c>
      <c r="F171" s="223" t="s">
        <v>873</v>
      </c>
      <c r="G171" s="185"/>
      <c r="H171" s="222" t="s">
        <v>3</v>
      </c>
      <c r="J171" s="185"/>
      <c r="K171" s="185"/>
      <c r="L171" s="146"/>
      <c r="M171" s="148"/>
      <c r="T171" s="149"/>
      <c r="AT171" s="147" t="s">
        <v>149</v>
      </c>
      <c r="AU171" s="147" t="s">
        <v>84</v>
      </c>
      <c r="AV171" s="9" t="s">
        <v>82</v>
      </c>
      <c r="AW171" s="9" t="s">
        <v>35</v>
      </c>
      <c r="AX171" s="9" t="s">
        <v>75</v>
      </c>
      <c r="AY171" s="147" t="s">
        <v>139</v>
      </c>
    </row>
    <row r="172" spans="2:51" s="9" customFormat="1" ht="12">
      <c r="B172" s="220"/>
      <c r="C172" s="185"/>
      <c r="D172" s="221" t="s">
        <v>149</v>
      </c>
      <c r="E172" s="222" t="s">
        <v>3</v>
      </c>
      <c r="F172" s="223" t="s">
        <v>451</v>
      </c>
      <c r="G172" s="185"/>
      <c r="H172" s="222" t="s">
        <v>3</v>
      </c>
      <c r="J172" s="185"/>
      <c r="K172" s="185"/>
      <c r="L172" s="146"/>
      <c r="M172" s="148"/>
      <c r="T172" s="149"/>
      <c r="AT172" s="147" t="s">
        <v>149</v>
      </c>
      <c r="AU172" s="147" t="s">
        <v>84</v>
      </c>
      <c r="AV172" s="9" t="s">
        <v>82</v>
      </c>
      <c r="AW172" s="9" t="s">
        <v>35</v>
      </c>
      <c r="AX172" s="9" t="s">
        <v>75</v>
      </c>
      <c r="AY172" s="147" t="s">
        <v>139</v>
      </c>
    </row>
    <row r="173" spans="2:51" s="10" customFormat="1" ht="12">
      <c r="B173" s="224"/>
      <c r="C173" s="186"/>
      <c r="D173" s="221" t="s">
        <v>149</v>
      </c>
      <c r="E173" s="225" t="s">
        <v>3</v>
      </c>
      <c r="F173" s="226" t="s">
        <v>874</v>
      </c>
      <c r="G173" s="186"/>
      <c r="H173" s="227">
        <v>178.371</v>
      </c>
      <c r="J173" s="186"/>
      <c r="K173" s="186"/>
      <c r="L173" s="150"/>
      <c r="M173" s="152"/>
      <c r="T173" s="153"/>
      <c r="AT173" s="151" t="s">
        <v>149</v>
      </c>
      <c r="AU173" s="151" t="s">
        <v>84</v>
      </c>
      <c r="AV173" s="10" t="s">
        <v>84</v>
      </c>
      <c r="AW173" s="10" t="s">
        <v>35</v>
      </c>
      <c r="AX173" s="10" t="s">
        <v>82</v>
      </c>
      <c r="AY173" s="151" t="s">
        <v>139</v>
      </c>
    </row>
    <row r="174" spans="2:65" s="8" customFormat="1" ht="24.2" customHeight="1">
      <c r="B174" s="187"/>
      <c r="C174" s="214" t="s">
        <v>209</v>
      </c>
      <c r="D174" s="214" t="s">
        <v>141</v>
      </c>
      <c r="E174" s="215" t="s">
        <v>454</v>
      </c>
      <c r="F174" s="184" t="s">
        <v>455</v>
      </c>
      <c r="G174" s="216" t="s">
        <v>442</v>
      </c>
      <c r="H174" s="217">
        <v>2497.194</v>
      </c>
      <c r="I174" s="6"/>
      <c r="J174" s="183">
        <f>ROUND(I174*H174,2)</f>
        <v>0</v>
      </c>
      <c r="K174" s="184" t="s">
        <v>145</v>
      </c>
      <c r="L174" s="5"/>
      <c r="M174" s="7" t="s">
        <v>3</v>
      </c>
      <c r="N174" s="139" t="s">
        <v>46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94</v>
      </c>
      <c r="AT174" s="142" t="s">
        <v>141</v>
      </c>
      <c r="AU174" s="142" t="s">
        <v>84</v>
      </c>
      <c r="AY174" s="97" t="s">
        <v>139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97" t="s">
        <v>82</v>
      </c>
      <c r="BK174" s="143">
        <f>ROUND(I174*H174,2)</f>
        <v>0</v>
      </c>
      <c r="BL174" s="97" t="s">
        <v>94</v>
      </c>
      <c r="BM174" s="142" t="s">
        <v>875</v>
      </c>
    </row>
    <row r="175" spans="2:47" s="8" customFormat="1" ht="12">
      <c r="B175" s="187"/>
      <c r="C175" s="158"/>
      <c r="D175" s="218" t="s">
        <v>147</v>
      </c>
      <c r="E175" s="158"/>
      <c r="F175" s="219" t="s">
        <v>457</v>
      </c>
      <c r="G175" s="158"/>
      <c r="H175" s="158"/>
      <c r="J175" s="158"/>
      <c r="K175" s="158"/>
      <c r="L175" s="5"/>
      <c r="M175" s="144"/>
      <c r="T175" s="145"/>
      <c r="AT175" s="97" t="s">
        <v>147</v>
      </c>
      <c r="AU175" s="97" t="s">
        <v>84</v>
      </c>
    </row>
    <row r="176" spans="2:51" s="10" customFormat="1" ht="12">
      <c r="B176" s="224"/>
      <c r="C176" s="186"/>
      <c r="D176" s="221" t="s">
        <v>149</v>
      </c>
      <c r="E176" s="186"/>
      <c r="F176" s="226" t="s">
        <v>876</v>
      </c>
      <c r="G176" s="186"/>
      <c r="H176" s="227">
        <v>2497.194</v>
      </c>
      <c r="J176" s="186"/>
      <c r="K176" s="186"/>
      <c r="L176" s="150"/>
      <c r="M176" s="152"/>
      <c r="T176" s="153"/>
      <c r="AT176" s="151" t="s">
        <v>149</v>
      </c>
      <c r="AU176" s="151" t="s">
        <v>84</v>
      </c>
      <c r="AV176" s="10" t="s">
        <v>84</v>
      </c>
      <c r="AW176" s="10" t="s">
        <v>4</v>
      </c>
      <c r="AX176" s="10" t="s">
        <v>82</v>
      </c>
      <c r="AY176" s="151" t="s">
        <v>139</v>
      </c>
    </row>
    <row r="177" spans="2:65" s="8" customFormat="1" ht="24.2" customHeight="1">
      <c r="B177" s="187"/>
      <c r="C177" s="214" t="s">
        <v>22</v>
      </c>
      <c r="D177" s="214" t="s">
        <v>141</v>
      </c>
      <c r="E177" s="215" t="s">
        <v>460</v>
      </c>
      <c r="F177" s="184" t="s">
        <v>461</v>
      </c>
      <c r="G177" s="216" t="s">
        <v>442</v>
      </c>
      <c r="H177" s="217">
        <v>51.133</v>
      </c>
      <c r="I177" s="6"/>
      <c r="J177" s="183">
        <f>ROUND(I177*H177,2)</f>
        <v>0</v>
      </c>
      <c r="K177" s="184" t="s">
        <v>145</v>
      </c>
      <c r="L177" s="5"/>
      <c r="M177" s="7" t="s">
        <v>3</v>
      </c>
      <c r="N177" s="139" t="s">
        <v>46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94</v>
      </c>
      <c r="AT177" s="142" t="s">
        <v>141</v>
      </c>
      <c r="AU177" s="142" t="s">
        <v>84</v>
      </c>
      <c r="AY177" s="97" t="s">
        <v>139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97" t="s">
        <v>82</v>
      </c>
      <c r="BK177" s="143">
        <f>ROUND(I177*H177,2)</f>
        <v>0</v>
      </c>
      <c r="BL177" s="97" t="s">
        <v>94</v>
      </c>
      <c r="BM177" s="142" t="s">
        <v>877</v>
      </c>
    </row>
    <row r="178" spans="2:47" s="8" customFormat="1" ht="12">
      <c r="B178" s="187"/>
      <c r="C178" s="158"/>
      <c r="D178" s="218" t="s">
        <v>147</v>
      </c>
      <c r="E178" s="158"/>
      <c r="F178" s="219" t="s">
        <v>463</v>
      </c>
      <c r="G178" s="158"/>
      <c r="H178" s="158"/>
      <c r="J178" s="158"/>
      <c r="K178" s="158"/>
      <c r="L178" s="5"/>
      <c r="M178" s="144"/>
      <c r="T178" s="145"/>
      <c r="AT178" s="97" t="s">
        <v>147</v>
      </c>
      <c r="AU178" s="97" t="s">
        <v>84</v>
      </c>
    </row>
    <row r="179" spans="2:65" s="8" customFormat="1" ht="24.2" customHeight="1">
      <c r="B179" s="187"/>
      <c r="C179" s="214" t="s">
        <v>220</v>
      </c>
      <c r="D179" s="214" t="s">
        <v>141</v>
      </c>
      <c r="E179" s="215" t="s">
        <v>878</v>
      </c>
      <c r="F179" s="184" t="s">
        <v>879</v>
      </c>
      <c r="G179" s="216" t="s">
        <v>442</v>
      </c>
      <c r="H179" s="217">
        <v>1.415</v>
      </c>
      <c r="I179" s="6"/>
      <c r="J179" s="183">
        <f>ROUND(I179*H179,2)</f>
        <v>0</v>
      </c>
      <c r="K179" s="184" t="s">
        <v>145</v>
      </c>
      <c r="L179" s="5"/>
      <c r="M179" s="7" t="s">
        <v>3</v>
      </c>
      <c r="N179" s="139" t="s">
        <v>46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94</v>
      </c>
      <c r="AT179" s="142" t="s">
        <v>141</v>
      </c>
      <c r="AU179" s="142" t="s">
        <v>84</v>
      </c>
      <c r="AY179" s="97" t="s">
        <v>139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97" t="s">
        <v>82</v>
      </c>
      <c r="BK179" s="143">
        <f>ROUND(I179*H179,2)</f>
        <v>0</v>
      </c>
      <c r="BL179" s="97" t="s">
        <v>94</v>
      </c>
      <c r="BM179" s="142" t="s">
        <v>880</v>
      </c>
    </row>
    <row r="180" spans="2:47" s="8" customFormat="1" ht="12">
      <c r="B180" s="187"/>
      <c r="C180" s="158"/>
      <c r="D180" s="218" t="s">
        <v>147</v>
      </c>
      <c r="E180" s="158"/>
      <c r="F180" s="219" t="s">
        <v>881</v>
      </c>
      <c r="G180" s="158"/>
      <c r="H180" s="158"/>
      <c r="J180" s="158"/>
      <c r="K180" s="158"/>
      <c r="L180" s="5"/>
      <c r="M180" s="144"/>
      <c r="T180" s="145"/>
      <c r="AT180" s="97" t="s">
        <v>147</v>
      </c>
      <c r="AU180" s="97" t="s">
        <v>84</v>
      </c>
    </row>
    <row r="181" spans="2:65" s="8" customFormat="1" ht="24.2" customHeight="1">
      <c r="B181" s="187"/>
      <c r="C181" s="214" t="s">
        <v>228</v>
      </c>
      <c r="D181" s="214" t="s">
        <v>141</v>
      </c>
      <c r="E181" s="215" t="s">
        <v>882</v>
      </c>
      <c r="F181" s="184" t="s">
        <v>883</v>
      </c>
      <c r="G181" s="216" t="s">
        <v>442</v>
      </c>
      <c r="H181" s="217">
        <v>80.429</v>
      </c>
      <c r="I181" s="6"/>
      <c r="J181" s="183">
        <f>ROUND(I181*H181,2)</f>
        <v>0</v>
      </c>
      <c r="K181" s="184" t="s">
        <v>145</v>
      </c>
      <c r="L181" s="5"/>
      <c r="M181" s="7" t="s">
        <v>3</v>
      </c>
      <c r="N181" s="139" t="s">
        <v>46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94</v>
      </c>
      <c r="AT181" s="142" t="s">
        <v>141</v>
      </c>
      <c r="AU181" s="142" t="s">
        <v>84</v>
      </c>
      <c r="AY181" s="97" t="s">
        <v>139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97" t="s">
        <v>82</v>
      </c>
      <c r="BK181" s="143">
        <f>ROUND(I181*H181,2)</f>
        <v>0</v>
      </c>
      <c r="BL181" s="97" t="s">
        <v>94</v>
      </c>
      <c r="BM181" s="142" t="s">
        <v>884</v>
      </c>
    </row>
    <row r="182" spans="2:47" s="8" customFormat="1" ht="12">
      <c r="B182" s="187"/>
      <c r="C182" s="158"/>
      <c r="D182" s="218" t="s">
        <v>147</v>
      </c>
      <c r="E182" s="158"/>
      <c r="F182" s="219" t="s">
        <v>885</v>
      </c>
      <c r="G182" s="158"/>
      <c r="H182" s="158"/>
      <c r="J182" s="158"/>
      <c r="K182" s="158"/>
      <c r="L182" s="5"/>
      <c r="M182" s="144"/>
      <c r="T182" s="145"/>
      <c r="AT182" s="97" t="s">
        <v>147</v>
      </c>
      <c r="AU182" s="97" t="s">
        <v>84</v>
      </c>
    </row>
    <row r="183" spans="2:65" s="8" customFormat="1" ht="24.2" customHeight="1">
      <c r="B183" s="187"/>
      <c r="C183" s="214" t="s">
        <v>9</v>
      </c>
      <c r="D183" s="214" t="s">
        <v>141</v>
      </c>
      <c r="E183" s="215" t="s">
        <v>886</v>
      </c>
      <c r="F183" s="184" t="s">
        <v>887</v>
      </c>
      <c r="G183" s="216" t="s">
        <v>442</v>
      </c>
      <c r="H183" s="217">
        <v>20.03</v>
      </c>
      <c r="I183" s="6"/>
      <c r="J183" s="183">
        <f>ROUND(I183*H183,2)</f>
        <v>0</v>
      </c>
      <c r="K183" s="184" t="s">
        <v>145</v>
      </c>
      <c r="L183" s="5"/>
      <c r="M183" s="7" t="s">
        <v>3</v>
      </c>
      <c r="N183" s="139" t="s">
        <v>46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94</v>
      </c>
      <c r="AT183" s="142" t="s">
        <v>141</v>
      </c>
      <c r="AU183" s="142" t="s">
        <v>84</v>
      </c>
      <c r="AY183" s="97" t="s">
        <v>139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97" t="s">
        <v>82</v>
      </c>
      <c r="BK183" s="143">
        <f>ROUND(I183*H183,2)</f>
        <v>0</v>
      </c>
      <c r="BL183" s="97" t="s">
        <v>94</v>
      </c>
      <c r="BM183" s="142" t="s">
        <v>888</v>
      </c>
    </row>
    <row r="184" spans="2:47" s="8" customFormat="1" ht="12">
      <c r="B184" s="187"/>
      <c r="C184" s="158"/>
      <c r="D184" s="218" t="s">
        <v>147</v>
      </c>
      <c r="E184" s="158"/>
      <c r="F184" s="219" t="s">
        <v>889</v>
      </c>
      <c r="G184" s="158"/>
      <c r="H184" s="158"/>
      <c r="J184" s="158"/>
      <c r="K184" s="158"/>
      <c r="L184" s="5"/>
      <c r="M184" s="144"/>
      <c r="T184" s="145"/>
      <c r="AT184" s="97" t="s">
        <v>147</v>
      </c>
      <c r="AU184" s="97" t="s">
        <v>84</v>
      </c>
    </row>
    <row r="185" spans="2:63" s="4" customFormat="1" ht="22.9" customHeight="1">
      <c r="B185" s="210"/>
      <c r="C185" s="181"/>
      <c r="D185" s="211" t="s">
        <v>74</v>
      </c>
      <c r="E185" s="213" t="s">
        <v>464</v>
      </c>
      <c r="F185" s="213" t="s">
        <v>465</v>
      </c>
      <c r="G185" s="181"/>
      <c r="H185" s="181"/>
      <c r="J185" s="182">
        <f>BK185</f>
        <v>0</v>
      </c>
      <c r="K185" s="181"/>
      <c r="L185" s="132"/>
      <c r="M185" s="134"/>
      <c r="P185" s="135">
        <f>SUM(P186:P187)</f>
        <v>0</v>
      </c>
      <c r="R185" s="135">
        <f>SUM(R186:R187)</f>
        <v>0</v>
      </c>
      <c r="T185" s="136">
        <f>SUM(T186:T187)</f>
        <v>0</v>
      </c>
      <c r="AR185" s="133" t="s">
        <v>82</v>
      </c>
      <c r="AT185" s="137" t="s">
        <v>74</v>
      </c>
      <c r="AU185" s="137" t="s">
        <v>82</v>
      </c>
      <c r="AY185" s="133" t="s">
        <v>139</v>
      </c>
      <c r="BK185" s="138">
        <f>SUM(BK186:BK187)</f>
        <v>0</v>
      </c>
    </row>
    <row r="186" spans="2:65" s="8" customFormat="1" ht="33" customHeight="1">
      <c r="B186" s="187"/>
      <c r="C186" s="214" t="s">
        <v>245</v>
      </c>
      <c r="D186" s="214" t="s">
        <v>141</v>
      </c>
      <c r="E186" s="215" t="s">
        <v>467</v>
      </c>
      <c r="F186" s="184" t="s">
        <v>468</v>
      </c>
      <c r="G186" s="216" t="s">
        <v>442</v>
      </c>
      <c r="H186" s="217">
        <v>0.111</v>
      </c>
      <c r="I186" s="6"/>
      <c r="J186" s="183">
        <f>ROUND(I186*H186,2)</f>
        <v>0</v>
      </c>
      <c r="K186" s="184" t="s">
        <v>145</v>
      </c>
      <c r="L186" s="5"/>
      <c r="M186" s="7" t="s">
        <v>3</v>
      </c>
      <c r="N186" s="139" t="s">
        <v>46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94</v>
      </c>
      <c r="AT186" s="142" t="s">
        <v>141</v>
      </c>
      <c r="AU186" s="142" t="s">
        <v>84</v>
      </c>
      <c r="AY186" s="97" t="s">
        <v>139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97" t="s">
        <v>82</v>
      </c>
      <c r="BK186" s="143">
        <f>ROUND(I186*H186,2)</f>
        <v>0</v>
      </c>
      <c r="BL186" s="97" t="s">
        <v>94</v>
      </c>
      <c r="BM186" s="142" t="s">
        <v>890</v>
      </c>
    </row>
    <row r="187" spans="2:47" s="8" customFormat="1" ht="12">
      <c r="B187" s="187"/>
      <c r="C187" s="158"/>
      <c r="D187" s="218" t="s">
        <v>147</v>
      </c>
      <c r="E187" s="158"/>
      <c r="F187" s="219" t="s">
        <v>470</v>
      </c>
      <c r="G187" s="158"/>
      <c r="H187" s="158"/>
      <c r="J187" s="158"/>
      <c r="K187" s="158"/>
      <c r="L187" s="5"/>
      <c r="M187" s="144"/>
      <c r="T187" s="145"/>
      <c r="AT187" s="97" t="s">
        <v>147</v>
      </c>
      <c r="AU187" s="97" t="s">
        <v>84</v>
      </c>
    </row>
    <row r="188" spans="2:63" s="4" customFormat="1" ht="25.9" customHeight="1">
      <c r="B188" s="210"/>
      <c r="C188" s="181"/>
      <c r="D188" s="211" t="s">
        <v>74</v>
      </c>
      <c r="E188" s="212" t="s">
        <v>471</v>
      </c>
      <c r="F188" s="212" t="s">
        <v>472</v>
      </c>
      <c r="G188" s="181"/>
      <c r="H188" s="181"/>
      <c r="J188" s="180">
        <f>BK188</f>
        <v>0</v>
      </c>
      <c r="K188" s="181"/>
      <c r="L188" s="132"/>
      <c r="M188" s="134"/>
      <c r="P188" s="135">
        <f>P189+P195+P211+P219+P236</f>
        <v>0</v>
      </c>
      <c r="R188" s="135">
        <f>R189+R195+R211+R219+R236</f>
        <v>0</v>
      </c>
      <c r="T188" s="136">
        <f>T189+T195+T211+T219+T236</f>
        <v>157.17596974999998</v>
      </c>
      <c r="AR188" s="133" t="s">
        <v>84</v>
      </c>
      <c r="AT188" s="137" t="s">
        <v>74</v>
      </c>
      <c r="AU188" s="137" t="s">
        <v>75</v>
      </c>
      <c r="AY188" s="133" t="s">
        <v>139</v>
      </c>
      <c r="BK188" s="138">
        <f>BK189+BK195+BK211+BK219+BK236</f>
        <v>0</v>
      </c>
    </row>
    <row r="189" spans="2:63" s="4" customFormat="1" ht="22.9" customHeight="1">
      <c r="B189" s="210"/>
      <c r="C189" s="181"/>
      <c r="D189" s="211" t="s">
        <v>74</v>
      </c>
      <c r="E189" s="213" t="s">
        <v>891</v>
      </c>
      <c r="F189" s="213" t="s">
        <v>892</v>
      </c>
      <c r="G189" s="181"/>
      <c r="H189" s="181"/>
      <c r="J189" s="182">
        <f>BK189</f>
        <v>0</v>
      </c>
      <c r="K189" s="181"/>
      <c r="L189" s="132"/>
      <c r="M189" s="134"/>
      <c r="P189" s="135">
        <f>SUM(P190:P194)</f>
        <v>0</v>
      </c>
      <c r="R189" s="135">
        <f>SUM(R190:R194)</f>
        <v>0</v>
      </c>
      <c r="T189" s="136">
        <f>SUM(T190:T194)</f>
        <v>0</v>
      </c>
      <c r="AR189" s="133" t="s">
        <v>84</v>
      </c>
      <c r="AT189" s="137" t="s">
        <v>74</v>
      </c>
      <c r="AU189" s="137" t="s">
        <v>82</v>
      </c>
      <c r="AY189" s="133" t="s">
        <v>139</v>
      </c>
      <c r="BK189" s="138">
        <f>SUM(BK190:BK194)</f>
        <v>0</v>
      </c>
    </row>
    <row r="190" spans="2:65" s="8" customFormat="1" ht="24.2" customHeight="1">
      <c r="B190" s="187"/>
      <c r="C190" s="214" t="s">
        <v>250</v>
      </c>
      <c r="D190" s="214" t="s">
        <v>141</v>
      </c>
      <c r="E190" s="215" t="s">
        <v>893</v>
      </c>
      <c r="F190" s="184" t="s">
        <v>894</v>
      </c>
      <c r="G190" s="216" t="s">
        <v>423</v>
      </c>
      <c r="H190" s="217">
        <v>1</v>
      </c>
      <c r="I190" s="6"/>
      <c r="J190" s="183">
        <f>ROUND(I190*H190,2)</f>
        <v>0</v>
      </c>
      <c r="K190" s="184" t="s">
        <v>3</v>
      </c>
      <c r="L190" s="5"/>
      <c r="M190" s="7" t="s">
        <v>3</v>
      </c>
      <c r="N190" s="139" t="s">
        <v>46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245</v>
      </c>
      <c r="AT190" s="142" t="s">
        <v>141</v>
      </c>
      <c r="AU190" s="142" t="s">
        <v>84</v>
      </c>
      <c r="AY190" s="97" t="s">
        <v>139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97" t="s">
        <v>82</v>
      </c>
      <c r="BK190" s="143">
        <f>ROUND(I190*H190,2)</f>
        <v>0</v>
      </c>
      <c r="BL190" s="97" t="s">
        <v>245</v>
      </c>
      <c r="BM190" s="142" t="s">
        <v>895</v>
      </c>
    </row>
    <row r="191" spans="2:51" s="9" customFormat="1" ht="12">
      <c r="B191" s="220"/>
      <c r="C191" s="185"/>
      <c r="D191" s="221" t="s">
        <v>149</v>
      </c>
      <c r="E191" s="222" t="s">
        <v>3</v>
      </c>
      <c r="F191" s="223" t="s">
        <v>896</v>
      </c>
      <c r="G191" s="185"/>
      <c r="H191" s="222" t="s">
        <v>3</v>
      </c>
      <c r="J191" s="185"/>
      <c r="K191" s="185"/>
      <c r="L191" s="146"/>
      <c r="M191" s="148"/>
      <c r="T191" s="149"/>
      <c r="AT191" s="147" t="s">
        <v>149</v>
      </c>
      <c r="AU191" s="147" t="s">
        <v>84</v>
      </c>
      <c r="AV191" s="9" t="s">
        <v>82</v>
      </c>
      <c r="AW191" s="9" t="s">
        <v>35</v>
      </c>
      <c r="AX191" s="9" t="s">
        <v>75</v>
      </c>
      <c r="AY191" s="147" t="s">
        <v>139</v>
      </c>
    </row>
    <row r="192" spans="2:51" s="9" customFormat="1" ht="12">
      <c r="B192" s="220"/>
      <c r="C192" s="185"/>
      <c r="D192" s="221" t="s">
        <v>149</v>
      </c>
      <c r="E192" s="222" t="s">
        <v>3</v>
      </c>
      <c r="F192" s="223" t="s">
        <v>897</v>
      </c>
      <c r="G192" s="185"/>
      <c r="H192" s="222" t="s">
        <v>3</v>
      </c>
      <c r="J192" s="185"/>
      <c r="K192" s="185"/>
      <c r="L192" s="146"/>
      <c r="M192" s="148"/>
      <c r="T192" s="149"/>
      <c r="AT192" s="147" t="s">
        <v>149</v>
      </c>
      <c r="AU192" s="147" t="s">
        <v>84</v>
      </c>
      <c r="AV192" s="9" t="s">
        <v>82</v>
      </c>
      <c r="AW192" s="9" t="s">
        <v>35</v>
      </c>
      <c r="AX192" s="9" t="s">
        <v>75</v>
      </c>
      <c r="AY192" s="147" t="s">
        <v>139</v>
      </c>
    </row>
    <row r="193" spans="2:51" s="9" customFormat="1" ht="12">
      <c r="B193" s="220"/>
      <c r="C193" s="185"/>
      <c r="D193" s="221" t="s">
        <v>149</v>
      </c>
      <c r="E193" s="222" t="s">
        <v>3</v>
      </c>
      <c r="F193" s="223" t="s">
        <v>898</v>
      </c>
      <c r="G193" s="185"/>
      <c r="H193" s="222" t="s">
        <v>3</v>
      </c>
      <c r="J193" s="185"/>
      <c r="K193" s="185"/>
      <c r="L193" s="146"/>
      <c r="M193" s="148"/>
      <c r="T193" s="149"/>
      <c r="AT193" s="147" t="s">
        <v>149</v>
      </c>
      <c r="AU193" s="147" t="s">
        <v>84</v>
      </c>
      <c r="AV193" s="9" t="s">
        <v>82</v>
      </c>
      <c r="AW193" s="9" t="s">
        <v>35</v>
      </c>
      <c r="AX193" s="9" t="s">
        <v>75</v>
      </c>
      <c r="AY193" s="147" t="s">
        <v>139</v>
      </c>
    </row>
    <row r="194" spans="2:51" s="10" customFormat="1" ht="12">
      <c r="B194" s="224"/>
      <c r="C194" s="186"/>
      <c r="D194" s="221" t="s">
        <v>149</v>
      </c>
      <c r="E194" s="225" t="s">
        <v>3</v>
      </c>
      <c r="F194" s="226" t="s">
        <v>82</v>
      </c>
      <c r="G194" s="186"/>
      <c r="H194" s="227">
        <v>1</v>
      </c>
      <c r="J194" s="186"/>
      <c r="K194" s="186"/>
      <c r="L194" s="150"/>
      <c r="M194" s="152"/>
      <c r="T194" s="153"/>
      <c r="AT194" s="151" t="s">
        <v>149</v>
      </c>
      <c r="AU194" s="151" t="s">
        <v>84</v>
      </c>
      <c r="AV194" s="10" t="s">
        <v>84</v>
      </c>
      <c r="AW194" s="10" t="s">
        <v>35</v>
      </c>
      <c r="AX194" s="10" t="s">
        <v>82</v>
      </c>
      <c r="AY194" s="151" t="s">
        <v>139</v>
      </c>
    </row>
    <row r="195" spans="2:63" s="4" customFormat="1" ht="22.9" customHeight="1">
      <c r="B195" s="210"/>
      <c r="C195" s="181"/>
      <c r="D195" s="211" t="s">
        <v>74</v>
      </c>
      <c r="E195" s="213" t="s">
        <v>899</v>
      </c>
      <c r="F195" s="213" t="s">
        <v>900</v>
      </c>
      <c r="G195" s="181"/>
      <c r="H195" s="181"/>
      <c r="J195" s="182">
        <f>BK195</f>
        <v>0</v>
      </c>
      <c r="K195" s="181"/>
      <c r="L195" s="132"/>
      <c r="M195" s="134"/>
      <c r="P195" s="135">
        <f>SUM(P196:P210)</f>
        <v>0</v>
      </c>
      <c r="R195" s="135">
        <f>SUM(R196:R210)</f>
        <v>0</v>
      </c>
      <c r="T195" s="136">
        <f>SUM(T196:T210)</f>
        <v>35.73164475</v>
      </c>
      <c r="AR195" s="133" t="s">
        <v>84</v>
      </c>
      <c r="AT195" s="137" t="s">
        <v>74</v>
      </c>
      <c r="AU195" s="137" t="s">
        <v>82</v>
      </c>
      <c r="AY195" s="133" t="s">
        <v>139</v>
      </c>
      <c r="BK195" s="138">
        <f>SUM(BK196:BK210)</f>
        <v>0</v>
      </c>
    </row>
    <row r="196" spans="2:65" s="8" customFormat="1" ht="24.2" customHeight="1">
      <c r="B196" s="187"/>
      <c r="C196" s="214" t="s">
        <v>261</v>
      </c>
      <c r="D196" s="214" t="s">
        <v>141</v>
      </c>
      <c r="E196" s="215" t="s">
        <v>901</v>
      </c>
      <c r="F196" s="184" t="s">
        <v>902</v>
      </c>
      <c r="G196" s="216" t="s">
        <v>144</v>
      </c>
      <c r="H196" s="217">
        <v>959.313</v>
      </c>
      <c r="I196" s="6"/>
      <c r="J196" s="183">
        <f>ROUND(I196*H196,2)</f>
        <v>0</v>
      </c>
      <c r="K196" s="184" t="s">
        <v>145</v>
      </c>
      <c r="L196" s="5"/>
      <c r="M196" s="7" t="s">
        <v>3</v>
      </c>
      <c r="N196" s="139" t="s">
        <v>46</v>
      </c>
      <c r="P196" s="140">
        <f>O196*H196</f>
        <v>0</v>
      </c>
      <c r="Q196" s="140">
        <v>0</v>
      </c>
      <c r="R196" s="140">
        <f>Q196*H196</f>
        <v>0</v>
      </c>
      <c r="S196" s="140">
        <v>0.03175</v>
      </c>
      <c r="T196" s="141">
        <f>S196*H196</f>
        <v>30.45818775</v>
      </c>
      <c r="AR196" s="142" t="s">
        <v>245</v>
      </c>
      <c r="AT196" s="142" t="s">
        <v>141</v>
      </c>
      <c r="AU196" s="142" t="s">
        <v>84</v>
      </c>
      <c r="AY196" s="97" t="s">
        <v>139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97" t="s">
        <v>82</v>
      </c>
      <c r="BK196" s="143">
        <f>ROUND(I196*H196,2)</f>
        <v>0</v>
      </c>
      <c r="BL196" s="97" t="s">
        <v>245</v>
      </c>
      <c r="BM196" s="142" t="s">
        <v>903</v>
      </c>
    </row>
    <row r="197" spans="2:47" s="8" customFormat="1" ht="12">
      <c r="B197" s="187"/>
      <c r="C197" s="158"/>
      <c r="D197" s="218" t="s">
        <v>147</v>
      </c>
      <c r="E197" s="158"/>
      <c r="F197" s="219" t="s">
        <v>904</v>
      </c>
      <c r="G197" s="158"/>
      <c r="H197" s="158"/>
      <c r="J197" s="158"/>
      <c r="K197" s="158"/>
      <c r="L197" s="5"/>
      <c r="M197" s="144"/>
      <c r="T197" s="145"/>
      <c r="AT197" s="97" t="s">
        <v>147</v>
      </c>
      <c r="AU197" s="97" t="s">
        <v>84</v>
      </c>
    </row>
    <row r="198" spans="2:51" s="9" customFormat="1" ht="12">
      <c r="B198" s="220"/>
      <c r="C198" s="185"/>
      <c r="D198" s="221" t="s">
        <v>149</v>
      </c>
      <c r="E198" s="222" t="s">
        <v>3</v>
      </c>
      <c r="F198" s="223" t="s">
        <v>765</v>
      </c>
      <c r="G198" s="185"/>
      <c r="H198" s="222" t="s">
        <v>3</v>
      </c>
      <c r="J198" s="185"/>
      <c r="K198" s="185"/>
      <c r="L198" s="146"/>
      <c r="M198" s="148"/>
      <c r="T198" s="149"/>
      <c r="AT198" s="147" t="s">
        <v>149</v>
      </c>
      <c r="AU198" s="147" t="s">
        <v>84</v>
      </c>
      <c r="AV198" s="9" t="s">
        <v>82</v>
      </c>
      <c r="AW198" s="9" t="s">
        <v>35</v>
      </c>
      <c r="AX198" s="9" t="s">
        <v>75</v>
      </c>
      <c r="AY198" s="147" t="s">
        <v>139</v>
      </c>
    </row>
    <row r="199" spans="2:51" s="9" customFormat="1" ht="12">
      <c r="B199" s="220"/>
      <c r="C199" s="185"/>
      <c r="D199" s="221" t="s">
        <v>149</v>
      </c>
      <c r="E199" s="222" t="s">
        <v>3</v>
      </c>
      <c r="F199" s="223" t="s">
        <v>843</v>
      </c>
      <c r="G199" s="185"/>
      <c r="H199" s="222" t="s">
        <v>3</v>
      </c>
      <c r="J199" s="185"/>
      <c r="K199" s="185"/>
      <c r="L199" s="146"/>
      <c r="M199" s="148"/>
      <c r="T199" s="149"/>
      <c r="AT199" s="147" t="s">
        <v>149</v>
      </c>
      <c r="AU199" s="147" t="s">
        <v>84</v>
      </c>
      <c r="AV199" s="9" t="s">
        <v>82</v>
      </c>
      <c r="AW199" s="9" t="s">
        <v>35</v>
      </c>
      <c r="AX199" s="9" t="s">
        <v>75</v>
      </c>
      <c r="AY199" s="147" t="s">
        <v>139</v>
      </c>
    </row>
    <row r="200" spans="2:51" s="10" customFormat="1" ht="12">
      <c r="B200" s="224"/>
      <c r="C200" s="186"/>
      <c r="D200" s="221" t="s">
        <v>149</v>
      </c>
      <c r="E200" s="225" t="s">
        <v>3</v>
      </c>
      <c r="F200" s="226" t="s">
        <v>905</v>
      </c>
      <c r="G200" s="186"/>
      <c r="H200" s="227">
        <v>959.313</v>
      </c>
      <c r="J200" s="186"/>
      <c r="K200" s="186"/>
      <c r="L200" s="150"/>
      <c r="M200" s="152"/>
      <c r="T200" s="153"/>
      <c r="AT200" s="151" t="s">
        <v>149</v>
      </c>
      <c r="AU200" s="151" t="s">
        <v>84</v>
      </c>
      <c r="AV200" s="10" t="s">
        <v>84</v>
      </c>
      <c r="AW200" s="10" t="s">
        <v>35</v>
      </c>
      <c r="AX200" s="10" t="s">
        <v>82</v>
      </c>
      <c r="AY200" s="151" t="s">
        <v>139</v>
      </c>
    </row>
    <row r="201" spans="2:65" s="8" customFormat="1" ht="24.2" customHeight="1">
      <c r="B201" s="187"/>
      <c r="C201" s="214" t="s">
        <v>267</v>
      </c>
      <c r="D201" s="214" t="s">
        <v>141</v>
      </c>
      <c r="E201" s="215" t="s">
        <v>906</v>
      </c>
      <c r="F201" s="184" t="s">
        <v>907</v>
      </c>
      <c r="G201" s="216" t="s">
        <v>144</v>
      </c>
      <c r="H201" s="217">
        <v>294</v>
      </c>
      <c r="I201" s="6"/>
      <c r="J201" s="183">
        <f>ROUND(I201*H201,2)</f>
        <v>0</v>
      </c>
      <c r="K201" s="184" t="s">
        <v>145</v>
      </c>
      <c r="L201" s="5"/>
      <c r="M201" s="7" t="s">
        <v>3</v>
      </c>
      <c r="N201" s="139" t="s">
        <v>46</v>
      </c>
      <c r="P201" s="140">
        <f>O201*H201</f>
        <v>0</v>
      </c>
      <c r="Q201" s="140">
        <v>0</v>
      </c>
      <c r="R201" s="140">
        <f>Q201*H201</f>
        <v>0</v>
      </c>
      <c r="S201" s="140">
        <v>0.01721</v>
      </c>
      <c r="T201" s="141">
        <f>S201*H201</f>
        <v>5.05974</v>
      </c>
      <c r="AR201" s="142" t="s">
        <v>245</v>
      </c>
      <c r="AT201" s="142" t="s">
        <v>141</v>
      </c>
      <c r="AU201" s="142" t="s">
        <v>84</v>
      </c>
      <c r="AY201" s="97" t="s">
        <v>139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97" t="s">
        <v>82</v>
      </c>
      <c r="BK201" s="143">
        <f>ROUND(I201*H201,2)</f>
        <v>0</v>
      </c>
      <c r="BL201" s="97" t="s">
        <v>245</v>
      </c>
      <c r="BM201" s="142" t="s">
        <v>908</v>
      </c>
    </row>
    <row r="202" spans="2:47" s="8" customFormat="1" ht="12">
      <c r="B202" s="187"/>
      <c r="C202" s="158"/>
      <c r="D202" s="218" t="s">
        <v>147</v>
      </c>
      <c r="E202" s="158"/>
      <c r="F202" s="219" t="s">
        <v>909</v>
      </c>
      <c r="G202" s="158"/>
      <c r="H202" s="158"/>
      <c r="J202" s="158"/>
      <c r="K202" s="158"/>
      <c r="L202" s="5"/>
      <c r="M202" s="144"/>
      <c r="T202" s="145"/>
      <c r="AT202" s="97" t="s">
        <v>147</v>
      </c>
      <c r="AU202" s="97" t="s">
        <v>84</v>
      </c>
    </row>
    <row r="203" spans="2:51" s="9" customFormat="1" ht="12">
      <c r="B203" s="220"/>
      <c r="C203" s="185"/>
      <c r="D203" s="221" t="s">
        <v>149</v>
      </c>
      <c r="E203" s="222" t="s">
        <v>3</v>
      </c>
      <c r="F203" s="223" t="s">
        <v>765</v>
      </c>
      <c r="G203" s="185"/>
      <c r="H203" s="222" t="s">
        <v>3</v>
      </c>
      <c r="J203" s="185"/>
      <c r="K203" s="185"/>
      <c r="L203" s="146"/>
      <c r="M203" s="148"/>
      <c r="T203" s="149"/>
      <c r="AT203" s="147" t="s">
        <v>149</v>
      </c>
      <c r="AU203" s="147" t="s">
        <v>84</v>
      </c>
      <c r="AV203" s="9" t="s">
        <v>82</v>
      </c>
      <c r="AW203" s="9" t="s">
        <v>35</v>
      </c>
      <c r="AX203" s="9" t="s">
        <v>75</v>
      </c>
      <c r="AY203" s="147" t="s">
        <v>139</v>
      </c>
    </row>
    <row r="204" spans="2:51" s="9" customFormat="1" ht="12">
      <c r="B204" s="220"/>
      <c r="C204" s="185"/>
      <c r="D204" s="221" t="s">
        <v>149</v>
      </c>
      <c r="E204" s="222" t="s">
        <v>3</v>
      </c>
      <c r="F204" s="223" t="s">
        <v>843</v>
      </c>
      <c r="G204" s="185"/>
      <c r="H204" s="222" t="s">
        <v>3</v>
      </c>
      <c r="J204" s="185"/>
      <c r="K204" s="185"/>
      <c r="L204" s="146"/>
      <c r="M204" s="148"/>
      <c r="T204" s="149"/>
      <c r="AT204" s="147" t="s">
        <v>149</v>
      </c>
      <c r="AU204" s="147" t="s">
        <v>84</v>
      </c>
      <c r="AV204" s="9" t="s">
        <v>82</v>
      </c>
      <c r="AW204" s="9" t="s">
        <v>35</v>
      </c>
      <c r="AX204" s="9" t="s">
        <v>75</v>
      </c>
      <c r="AY204" s="147" t="s">
        <v>139</v>
      </c>
    </row>
    <row r="205" spans="2:51" s="10" customFormat="1" ht="12">
      <c r="B205" s="224"/>
      <c r="C205" s="186"/>
      <c r="D205" s="221" t="s">
        <v>149</v>
      </c>
      <c r="E205" s="225" t="s">
        <v>3</v>
      </c>
      <c r="F205" s="226" t="s">
        <v>910</v>
      </c>
      <c r="G205" s="186"/>
      <c r="H205" s="227">
        <v>294</v>
      </c>
      <c r="J205" s="186"/>
      <c r="K205" s="186"/>
      <c r="L205" s="150"/>
      <c r="M205" s="152"/>
      <c r="T205" s="153"/>
      <c r="AT205" s="151" t="s">
        <v>149</v>
      </c>
      <c r="AU205" s="151" t="s">
        <v>84</v>
      </c>
      <c r="AV205" s="10" t="s">
        <v>84</v>
      </c>
      <c r="AW205" s="10" t="s">
        <v>35</v>
      </c>
      <c r="AX205" s="10" t="s">
        <v>82</v>
      </c>
      <c r="AY205" s="151" t="s">
        <v>139</v>
      </c>
    </row>
    <row r="206" spans="2:65" s="8" customFormat="1" ht="16.5" customHeight="1">
      <c r="B206" s="187"/>
      <c r="C206" s="214" t="s">
        <v>272</v>
      </c>
      <c r="D206" s="214" t="s">
        <v>141</v>
      </c>
      <c r="E206" s="215" t="s">
        <v>911</v>
      </c>
      <c r="F206" s="184" t="s">
        <v>912</v>
      </c>
      <c r="G206" s="216" t="s">
        <v>144</v>
      </c>
      <c r="H206" s="217">
        <v>101.77</v>
      </c>
      <c r="I206" s="6"/>
      <c r="J206" s="183">
        <f>ROUND(I206*H206,2)</f>
        <v>0</v>
      </c>
      <c r="K206" s="184" t="s">
        <v>145</v>
      </c>
      <c r="L206" s="5"/>
      <c r="M206" s="7" t="s">
        <v>3</v>
      </c>
      <c r="N206" s="139" t="s">
        <v>46</v>
      </c>
      <c r="P206" s="140">
        <f>O206*H206</f>
        <v>0</v>
      </c>
      <c r="Q206" s="140">
        <v>0</v>
      </c>
      <c r="R206" s="140">
        <f>Q206*H206</f>
        <v>0</v>
      </c>
      <c r="S206" s="140">
        <v>0.0021</v>
      </c>
      <c r="T206" s="141">
        <f>S206*H206</f>
        <v>0.213717</v>
      </c>
      <c r="AR206" s="142" t="s">
        <v>245</v>
      </c>
      <c r="AT206" s="142" t="s">
        <v>141</v>
      </c>
      <c r="AU206" s="142" t="s">
        <v>84</v>
      </c>
      <c r="AY206" s="97" t="s">
        <v>139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97" t="s">
        <v>82</v>
      </c>
      <c r="BK206" s="143">
        <f>ROUND(I206*H206,2)</f>
        <v>0</v>
      </c>
      <c r="BL206" s="97" t="s">
        <v>245</v>
      </c>
      <c r="BM206" s="142" t="s">
        <v>913</v>
      </c>
    </row>
    <row r="207" spans="2:47" s="8" customFormat="1" ht="12">
      <c r="B207" s="187"/>
      <c r="C207" s="158"/>
      <c r="D207" s="218" t="s">
        <v>147</v>
      </c>
      <c r="E207" s="158"/>
      <c r="F207" s="219" t="s">
        <v>914</v>
      </c>
      <c r="G207" s="158"/>
      <c r="H207" s="158"/>
      <c r="J207" s="158"/>
      <c r="K207" s="158"/>
      <c r="L207" s="5"/>
      <c r="M207" s="144"/>
      <c r="T207" s="145"/>
      <c r="AT207" s="97" t="s">
        <v>147</v>
      </c>
      <c r="AU207" s="97" t="s">
        <v>84</v>
      </c>
    </row>
    <row r="208" spans="2:51" s="9" customFormat="1" ht="12">
      <c r="B208" s="220"/>
      <c r="C208" s="185"/>
      <c r="D208" s="221" t="s">
        <v>149</v>
      </c>
      <c r="E208" s="222" t="s">
        <v>3</v>
      </c>
      <c r="F208" s="223" t="s">
        <v>765</v>
      </c>
      <c r="G208" s="185"/>
      <c r="H208" s="222" t="s">
        <v>3</v>
      </c>
      <c r="J208" s="185"/>
      <c r="K208" s="185"/>
      <c r="L208" s="146"/>
      <c r="M208" s="148"/>
      <c r="T208" s="149"/>
      <c r="AT208" s="147" t="s">
        <v>149</v>
      </c>
      <c r="AU208" s="147" t="s">
        <v>84</v>
      </c>
      <c r="AV208" s="9" t="s">
        <v>82</v>
      </c>
      <c r="AW208" s="9" t="s">
        <v>35</v>
      </c>
      <c r="AX208" s="9" t="s">
        <v>75</v>
      </c>
      <c r="AY208" s="147" t="s">
        <v>139</v>
      </c>
    </row>
    <row r="209" spans="2:51" s="9" customFormat="1" ht="12">
      <c r="B209" s="220"/>
      <c r="C209" s="185"/>
      <c r="D209" s="221" t="s">
        <v>149</v>
      </c>
      <c r="E209" s="222" t="s">
        <v>3</v>
      </c>
      <c r="F209" s="223" t="s">
        <v>843</v>
      </c>
      <c r="G209" s="185"/>
      <c r="H209" s="222" t="s">
        <v>3</v>
      </c>
      <c r="J209" s="185"/>
      <c r="K209" s="185"/>
      <c r="L209" s="146"/>
      <c r="M209" s="148"/>
      <c r="T209" s="149"/>
      <c r="AT209" s="147" t="s">
        <v>149</v>
      </c>
      <c r="AU209" s="147" t="s">
        <v>84</v>
      </c>
      <c r="AV209" s="9" t="s">
        <v>82</v>
      </c>
      <c r="AW209" s="9" t="s">
        <v>35</v>
      </c>
      <c r="AX209" s="9" t="s">
        <v>75</v>
      </c>
      <c r="AY209" s="147" t="s">
        <v>139</v>
      </c>
    </row>
    <row r="210" spans="2:51" s="10" customFormat="1" ht="12">
      <c r="B210" s="224"/>
      <c r="C210" s="186"/>
      <c r="D210" s="221" t="s">
        <v>149</v>
      </c>
      <c r="E210" s="225" t="s">
        <v>3</v>
      </c>
      <c r="F210" s="226" t="s">
        <v>915</v>
      </c>
      <c r="G210" s="186"/>
      <c r="H210" s="227">
        <v>101.77</v>
      </c>
      <c r="J210" s="186"/>
      <c r="K210" s="186"/>
      <c r="L210" s="150"/>
      <c r="M210" s="152"/>
      <c r="T210" s="153"/>
      <c r="AT210" s="151" t="s">
        <v>149</v>
      </c>
      <c r="AU210" s="151" t="s">
        <v>84</v>
      </c>
      <c r="AV210" s="10" t="s">
        <v>84</v>
      </c>
      <c r="AW210" s="10" t="s">
        <v>35</v>
      </c>
      <c r="AX210" s="10" t="s">
        <v>82</v>
      </c>
      <c r="AY210" s="151" t="s">
        <v>139</v>
      </c>
    </row>
    <row r="211" spans="2:63" s="4" customFormat="1" ht="22.9" customHeight="1">
      <c r="B211" s="210"/>
      <c r="C211" s="181"/>
      <c r="D211" s="211" t="s">
        <v>74</v>
      </c>
      <c r="E211" s="213" t="s">
        <v>916</v>
      </c>
      <c r="F211" s="213" t="s">
        <v>917</v>
      </c>
      <c r="G211" s="181"/>
      <c r="H211" s="181"/>
      <c r="J211" s="182">
        <f>BK211</f>
        <v>0</v>
      </c>
      <c r="K211" s="181"/>
      <c r="L211" s="132"/>
      <c r="M211" s="134"/>
      <c r="P211" s="135">
        <f>SUM(P212:P218)</f>
        <v>0</v>
      </c>
      <c r="R211" s="135">
        <f>SUM(R212:R218)</f>
        <v>0</v>
      </c>
      <c r="T211" s="136">
        <f>SUM(T212:T218)</f>
        <v>20</v>
      </c>
      <c r="AR211" s="133" t="s">
        <v>84</v>
      </c>
      <c r="AT211" s="137" t="s">
        <v>74</v>
      </c>
      <c r="AU211" s="137" t="s">
        <v>82</v>
      </c>
      <c r="AY211" s="133" t="s">
        <v>139</v>
      </c>
      <c r="BK211" s="138">
        <f>SUM(BK212:BK218)</f>
        <v>0</v>
      </c>
    </row>
    <row r="212" spans="2:65" s="8" customFormat="1" ht="21.75" customHeight="1">
      <c r="B212" s="187"/>
      <c r="C212" s="214" t="s">
        <v>8</v>
      </c>
      <c r="D212" s="214" t="s">
        <v>141</v>
      </c>
      <c r="E212" s="215" t="s">
        <v>918</v>
      </c>
      <c r="F212" s="184" t="s">
        <v>919</v>
      </c>
      <c r="G212" s="216" t="s">
        <v>920</v>
      </c>
      <c r="H212" s="217">
        <v>20000</v>
      </c>
      <c r="I212" s="6"/>
      <c r="J212" s="183">
        <f>ROUND(I212*H212,2)</f>
        <v>0</v>
      </c>
      <c r="K212" s="184" t="s">
        <v>145</v>
      </c>
      <c r="L212" s="5"/>
      <c r="M212" s="7" t="s">
        <v>3</v>
      </c>
      <c r="N212" s="139" t="s">
        <v>46</v>
      </c>
      <c r="P212" s="140">
        <f>O212*H212</f>
        <v>0</v>
      </c>
      <c r="Q212" s="140">
        <v>0</v>
      </c>
      <c r="R212" s="140">
        <f>Q212*H212</f>
        <v>0</v>
      </c>
      <c r="S212" s="140">
        <v>0.001</v>
      </c>
      <c r="T212" s="141">
        <f>S212*H212</f>
        <v>20</v>
      </c>
      <c r="AR212" s="142" t="s">
        <v>245</v>
      </c>
      <c r="AT212" s="142" t="s">
        <v>141</v>
      </c>
      <c r="AU212" s="142" t="s">
        <v>84</v>
      </c>
      <c r="AY212" s="97" t="s">
        <v>139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97" t="s">
        <v>82</v>
      </c>
      <c r="BK212" s="143">
        <f>ROUND(I212*H212,2)</f>
        <v>0</v>
      </c>
      <c r="BL212" s="97" t="s">
        <v>245</v>
      </c>
      <c r="BM212" s="142" t="s">
        <v>921</v>
      </c>
    </row>
    <row r="213" spans="2:47" s="8" customFormat="1" ht="12">
      <c r="B213" s="187"/>
      <c r="C213" s="158"/>
      <c r="D213" s="218" t="s">
        <v>147</v>
      </c>
      <c r="E213" s="158"/>
      <c r="F213" s="219" t="s">
        <v>922</v>
      </c>
      <c r="G213" s="158"/>
      <c r="H213" s="158"/>
      <c r="J213" s="158"/>
      <c r="K213" s="158"/>
      <c r="L213" s="5"/>
      <c r="M213" s="144"/>
      <c r="T213" s="145"/>
      <c r="AT213" s="97" t="s">
        <v>147</v>
      </c>
      <c r="AU213" s="97" t="s">
        <v>84</v>
      </c>
    </row>
    <row r="214" spans="2:51" s="9" customFormat="1" ht="12">
      <c r="B214" s="220"/>
      <c r="C214" s="185"/>
      <c r="D214" s="221" t="s">
        <v>149</v>
      </c>
      <c r="E214" s="222" t="s">
        <v>3</v>
      </c>
      <c r="F214" s="223" t="s">
        <v>765</v>
      </c>
      <c r="G214" s="185"/>
      <c r="H214" s="222" t="s">
        <v>3</v>
      </c>
      <c r="J214" s="185"/>
      <c r="K214" s="185"/>
      <c r="L214" s="146"/>
      <c r="M214" s="148"/>
      <c r="T214" s="149"/>
      <c r="AT214" s="147" t="s">
        <v>149</v>
      </c>
      <c r="AU214" s="147" t="s">
        <v>84</v>
      </c>
      <c r="AV214" s="9" t="s">
        <v>82</v>
      </c>
      <c r="AW214" s="9" t="s">
        <v>35</v>
      </c>
      <c r="AX214" s="9" t="s">
        <v>75</v>
      </c>
      <c r="AY214" s="147" t="s">
        <v>139</v>
      </c>
    </row>
    <row r="215" spans="2:51" s="9" customFormat="1" ht="12">
      <c r="B215" s="220"/>
      <c r="C215" s="185"/>
      <c r="D215" s="221" t="s">
        <v>149</v>
      </c>
      <c r="E215" s="222" t="s">
        <v>3</v>
      </c>
      <c r="F215" s="223" t="s">
        <v>923</v>
      </c>
      <c r="G215" s="185"/>
      <c r="H215" s="222" t="s">
        <v>3</v>
      </c>
      <c r="J215" s="185"/>
      <c r="K215" s="185"/>
      <c r="L215" s="146"/>
      <c r="M215" s="148"/>
      <c r="T215" s="149"/>
      <c r="AT215" s="147" t="s">
        <v>149</v>
      </c>
      <c r="AU215" s="147" t="s">
        <v>84</v>
      </c>
      <c r="AV215" s="9" t="s">
        <v>82</v>
      </c>
      <c r="AW215" s="9" t="s">
        <v>35</v>
      </c>
      <c r="AX215" s="9" t="s">
        <v>75</v>
      </c>
      <c r="AY215" s="147" t="s">
        <v>139</v>
      </c>
    </row>
    <row r="216" spans="2:51" s="10" customFormat="1" ht="12">
      <c r="B216" s="224"/>
      <c r="C216" s="186"/>
      <c r="D216" s="221" t="s">
        <v>149</v>
      </c>
      <c r="E216" s="225" t="s">
        <v>3</v>
      </c>
      <c r="F216" s="226" t="s">
        <v>924</v>
      </c>
      <c r="G216" s="186"/>
      <c r="H216" s="227">
        <v>20000</v>
      </c>
      <c r="J216" s="186"/>
      <c r="K216" s="186"/>
      <c r="L216" s="150"/>
      <c r="M216" s="152"/>
      <c r="T216" s="153"/>
      <c r="AT216" s="151" t="s">
        <v>149</v>
      </c>
      <c r="AU216" s="151" t="s">
        <v>84</v>
      </c>
      <c r="AV216" s="10" t="s">
        <v>84</v>
      </c>
      <c r="AW216" s="10" t="s">
        <v>35</v>
      </c>
      <c r="AX216" s="10" t="s">
        <v>82</v>
      </c>
      <c r="AY216" s="151" t="s">
        <v>139</v>
      </c>
    </row>
    <row r="217" spans="2:51" s="9" customFormat="1" ht="12">
      <c r="B217" s="220"/>
      <c r="C217" s="185"/>
      <c r="D217" s="221" t="s">
        <v>149</v>
      </c>
      <c r="E217" s="222" t="s">
        <v>3</v>
      </c>
      <c r="F217" s="223" t="s">
        <v>450</v>
      </c>
      <c r="G217" s="185"/>
      <c r="H217" s="222" t="s">
        <v>3</v>
      </c>
      <c r="J217" s="185"/>
      <c r="K217" s="185"/>
      <c r="L217" s="146"/>
      <c r="M217" s="148"/>
      <c r="T217" s="149"/>
      <c r="AT217" s="147" t="s">
        <v>149</v>
      </c>
      <c r="AU217" s="147" t="s">
        <v>84</v>
      </c>
      <c r="AV217" s="9" t="s">
        <v>82</v>
      </c>
      <c r="AW217" s="9" t="s">
        <v>35</v>
      </c>
      <c r="AX217" s="9" t="s">
        <v>75</v>
      </c>
      <c r="AY217" s="147" t="s">
        <v>139</v>
      </c>
    </row>
    <row r="218" spans="2:51" s="9" customFormat="1" ht="12">
      <c r="B218" s="220"/>
      <c r="C218" s="185"/>
      <c r="D218" s="221" t="s">
        <v>149</v>
      </c>
      <c r="E218" s="222" t="s">
        <v>3</v>
      </c>
      <c r="F218" s="223" t="s">
        <v>451</v>
      </c>
      <c r="G218" s="185"/>
      <c r="H218" s="222" t="s">
        <v>3</v>
      </c>
      <c r="J218" s="185"/>
      <c r="K218" s="185"/>
      <c r="L218" s="146"/>
      <c r="M218" s="148"/>
      <c r="T218" s="149"/>
      <c r="AT218" s="147" t="s">
        <v>149</v>
      </c>
      <c r="AU218" s="147" t="s">
        <v>84</v>
      </c>
      <c r="AV218" s="9" t="s">
        <v>82</v>
      </c>
      <c r="AW218" s="9" t="s">
        <v>35</v>
      </c>
      <c r="AX218" s="9" t="s">
        <v>75</v>
      </c>
      <c r="AY218" s="147" t="s">
        <v>139</v>
      </c>
    </row>
    <row r="219" spans="2:63" s="4" customFormat="1" ht="22.9" customHeight="1">
      <c r="B219" s="210"/>
      <c r="C219" s="181"/>
      <c r="D219" s="211" t="s">
        <v>74</v>
      </c>
      <c r="E219" s="213" t="s">
        <v>925</v>
      </c>
      <c r="F219" s="213" t="s">
        <v>926</v>
      </c>
      <c r="G219" s="181"/>
      <c r="H219" s="181"/>
      <c r="J219" s="182">
        <f>BK219</f>
        <v>0</v>
      </c>
      <c r="K219" s="181"/>
      <c r="L219" s="132"/>
      <c r="M219" s="134"/>
      <c r="P219" s="135">
        <f>SUM(P220:P235)</f>
        <v>0</v>
      </c>
      <c r="R219" s="135">
        <f>SUM(R220:R235)</f>
        <v>0</v>
      </c>
      <c r="T219" s="136">
        <f>SUM(T220:T235)</f>
        <v>81.41424</v>
      </c>
      <c r="AR219" s="133" t="s">
        <v>84</v>
      </c>
      <c r="AT219" s="137" t="s">
        <v>74</v>
      </c>
      <c r="AU219" s="137" t="s">
        <v>82</v>
      </c>
      <c r="AY219" s="133" t="s">
        <v>139</v>
      </c>
      <c r="BK219" s="138">
        <f>SUM(BK220:BK235)</f>
        <v>0</v>
      </c>
    </row>
    <row r="220" spans="2:65" s="8" customFormat="1" ht="16.5" customHeight="1">
      <c r="B220" s="187"/>
      <c r="C220" s="214" t="s">
        <v>284</v>
      </c>
      <c r="D220" s="214" t="s">
        <v>141</v>
      </c>
      <c r="E220" s="215" t="s">
        <v>927</v>
      </c>
      <c r="F220" s="184" t="s">
        <v>928</v>
      </c>
      <c r="G220" s="216" t="s">
        <v>144</v>
      </c>
      <c r="H220" s="217">
        <v>3188.86</v>
      </c>
      <c r="I220" s="6"/>
      <c r="J220" s="183">
        <f>ROUND(I220*H220,2)</f>
        <v>0</v>
      </c>
      <c r="K220" s="184" t="s">
        <v>3</v>
      </c>
      <c r="L220" s="5"/>
      <c r="M220" s="7" t="s">
        <v>3</v>
      </c>
      <c r="N220" s="139" t="s">
        <v>46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245</v>
      </c>
      <c r="AT220" s="142" t="s">
        <v>141</v>
      </c>
      <c r="AU220" s="142" t="s">
        <v>84</v>
      </c>
      <c r="AY220" s="97" t="s">
        <v>139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97" t="s">
        <v>82</v>
      </c>
      <c r="BK220" s="143">
        <f>ROUND(I220*H220,2)</f>
        <v>0</v>
      </c>
      <c r="BL220" s="97" t="s">
        <v>245</v>
      </c>
      <c r="BM220" s="142" t="s">
        <v>929</v>
      </c>
    </row>
    <row r="221" spans="2:65" s="8" customFormat="1" ht="16.5" customHeight="1">
      <c r="B221" s="187"/>
      <c r="C221" s="214" t="s">
        <v>289</v>
      </c>
      <c r="D221" s="214" t="s">
        <v>141</v>
      </c>
      <c r="E221" s="215" t="s">
        <v>930</v>
      </c>
      <c r="F221" s="184" t="s">
        <v>931</v>
      </c>
      <c r="G221" s="216" t="s">
        <v>144</v>
      </c>
      <c r="H221" s="217">
        <v>3188.86</v>
      </c>
      <c r="I221" s="6"/>
      <c r="J221" s="183">
        <f>ROUND(I221*H221,2)</f>
        <v>0</v>
      </c>
      <c r="K221" s="184" t="s">
        <v>145</v>
      </c>
      <c r="L221" s="5"/>
      <c r="M221" s="7" t="s">
        <v>3</v>
      </c>
      <c r="N221" s="139" t="s">
        <v>46</v>
      </c>
      <c r="P221" s="140">
        <f>O221*H221</f>
        <v>0</v>
      </c>
      <c r="Q221" s="140">
        <v>0</v>
      </c>
      <c r="R221" s="140">
        <f>Q221*H221</f>
        <v>0</v>
      </c>
      <c r="S221" s="140">
        <v>0.025</v>
      </c>
      <c r="T221" s="141">
        <f>S221*H221</f>
        <v>79.7215</v>
      </c>
      <c r="AR221" s="142" t="s">
        <v>245</v>
      </c>
      <c r="AT221" s="142" t="s">
        <v>141</v>
      </c>
      <c r="AU221" s="142" t="s">
        <v>84</v>
      </c>
      <c r="AY221" s="97" t="s">
        <v>139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97" t="s">
        <v>82</v>
      </c>
      <c r="BK221" s="143">
        <f>ROUND(I221*H221,2)</f>
        <v>0</v>
      </c>
      <c r="BL221" s="97" t="s">
        <v>245</v>
      </c>
      <c r="BM221" s="142" t="s">
        <v>932</v>
      </c>
    </row>
    <row r="222" spans="2:47" s="8" customFormat="1" ht="12">
      <c r="B222" s="187"/>
      <c r="C222" s="158"/>
      <c r="D222" s="218" t="s">
        <v>147</v>
      </c>
      <c r="E222" s="158"/>
      <c r="F222" s="219" t="s">
        <v>933</v>
      </c>
      <c r="G222" s="158"/>
      <c r="H222" s="158"/>
      <c r="J222" s="158"/>
      <c r="K222" s="158"/>
      <c r="L222" s="5"/>
      <c r="M222" s="144"/>
      <c r="T222" s="145"/>
      <c r="AT222" s="97" t="s">
        <v>147</v>
      </c>
      <c r="AU222" s="97" t="s">
        <v>84</v>
      </c>
    </row>
    <row r="223" spans="2:51" s="9" customFormat="1" ht="12">
      <c r="B223" s="220"/>
      <c r="C223" s="185"/>
      <c r="D223" s="221" t="s">
        <v>149</v>
      </c>
      <c r="E223" s="222" t="s">
        <v>3</v>
      </c>
      <c r="F223" s="223" t="s">
        <v>765</v>
      </c>
      <c r="G223" s="185"/>
      <c r="H223" s="222" t="s">
        <v>3</v>
      </c>
      <c r="J223" s="185"/>
      <c r="K223" s="185"/>
      <c r="L223" s="146"/>
      <c r="M223" s="148"/>
      <c r="T223" s="149"/>
      <c r="AT223" s="147" t="s">
        <v>149</v>
      </c>
      <c r="AU223" s="147" t="s">
        <v>84</v>
      </c>
      <c r="AV223" s="9" t="s">
        <v>82</v>
      </c>
      <c r="AW223" s="9" t="s">
        <v>35</v>
      </c>
      <c r="AX223" s="9" t="s">
        <v>75</v>
      </c>
      <c r="AY223" s="147" t="s">
        <v>139</v>
      </c>
    </row>
    <row r="224" spans="2:51" s="9" customFormat="1" ht="12">
      <c r="B224" s="220"/>
      <c r="C224" s="185"/>
      <c r="D224" s="221" t="s">
        <v>149</v>
      </c>
      <c r="E224" s="222" t="s">
        <v>3</v>
      </c>
      <c r="F224" s="223" t="s">
        <v>934</v>
      </c>
      <c r="G224" s="185"/>
      <c r="H224" s="222" t="s">
        <v>3</v>
      </c>
      <c r="J224" s="185"/>
      <c r="K224" s="185"/>
      <c r="L224" s="146"/>
      <c r="M224" s="148"/>
      <c r="T224" s="149"/>
      <c r="AT224" s="147" t="s">
        <v>149</v>
      </c>
      <c r="AU224" s="147" t="s">
        <v>84</v>
      </c>
      <c r="AV224" s="9" t="s">
        <v>82</v>
      </c>
      <c r="AW224" s="9" t="s">
        <v>35</v>
      </c>
      <c r="AX224" s="9" t="s">
        <v>75</v>
      </c>
      <c r="AY224" s="147" t="s">
        <v>139</v>
      </c>
    </row>
    <row r="225" spans="2:51" s="10" customFormat="1" ht="12">
      <c r="B225" s="224"/>
      <c r="C225" s="186"/>
      <c r="D225" s="221" t="s">
        <v>149</v>
      </c>
      <c r="E225" s="225" t="s">
        <v>3</v>
      </c>
      <c r="F225" s="226" t="s">
        <v>935</v>
      </c>
      <c r="G225" s="186"/>
      <c r="H225" s="227">
        <v>180.84</v>
      </c>
      <c r="J225" s="186"/>
      <c r="K225" s="186"/>
      <c r="L225" s="150"/>
      <c r="M225" s="152"/>
      <c r="T225" s="153"/>
      <c r="AT225" s="151" t="s">
        <v>149</v>
      </c>
      <c r="AU225" s="151" t="s">
        <v>84</v>
      </c>
      <c r="AV225" s="10" t="s">
        <v>84</v>
      </c>
      <c r="AW225" s="10" t="s">
        <v>35</v>
      </c>
      <c r="AX225" s="10" t="s">
        <v>75</v>
      </c>
      <c r="AY225" s="151" t="s">
        <v>139</v>
      </c>
    </row>
    <row r="226" spans="2:51" s="10" customFormat="1" ht="12">
      <c r="B226" s="224"/>
      <c r="C226" s="186"/>
      <c r="D226" s="221" t="s">
        <v>149</v>
      </c>
      <c r="E226" s="225" t="s">
        <v>3</v>
      </c>
      <c r="F226" s="226" t="s">
        <v>936</v>
      </c>
      <c r="G226" s="186"/>
      <c r="H226" s="227">
        <v>1115.77</v>
      </c>
      <c r="J226" s="186"/>
      <c r="K226" s="186"/>
      <c r="L226" s="150"/>
      <c r="M226" s="152"/>
      <c r="T226" s="153"/>
      <c r="AT226" s="151" t="s">
        <v>149</v>
      </c>
      <c r="AU226" s="151" t="s">
        <v>84</v>
      </c>
      <c r="AV226" s="10" t="s">
        <v>84</v>
      </c>
      <c r="AW226" s="10" t="s">
        <v>35</v>
      </c>
      <c r="AX226" s="10" t="s">
        <v>75</v>
      </c>
      <c r="AY226" s="151" t="s">
        <v>139</v>
      </c>
    </row>
    <row r="227" spans="2:51" s="10" customFormat="1" ht="12">
      <c r="B227" s="224"/>
      <c r="C227" s="186"/>
      <c r="D227" s="221" t="s">
        <v>149</v>
      </c>
      <c r="E227" s="225" t="s">
        <v>3</v>
      </c>
      <c r="F227" s="226" t="s">
        <v>937</v>
      </c>
      <c r="G227" s="186"/>
      <c r="H227" s="227">
        <v>54.45</v>
      </c>
      <c r="J227" s="186"/>
      <c r="K227" s="186"/>
      <c r="L227" s="150"/>
      <c r="M227" s="152"/>
      <c r="T227" s="153"/>
      <c r="AT227" s="151" t="s">
        <v>149</v>
      </c>
      <c r="AU227" s="151" t="s">
        <v>84</v>
      </c>
      <c r="AV227" s="10" t="s">
        <v>84</v>
      </c>
      <c r="AW227" s="10" t="s">
        <v>35</v>
      </c>
      <c r="AX227" s="10" t="s">
        <v>75</v>
      </c>
      <c r="AY227" s="151" t="s">
        <v>139</v>
      </c>
    </row>
    <row r="228" spans="2:51" s="10" customFormat="1" ht="12">
      <c r="B228" s="224"/>
      <c r="C228" s="186"/>
      <c r="D228" s="221" t="s">
        <v>149</v>
      </c>
      <c r="E228" s="225" t="s">
        <v>3</v>
      </c>
      <c r="F228" s="226" t="s">
        <v>938</v>
      </c>
      <c r="G228" s="186"/>
      <c r="H228" s="227">
        <v>907.35</v>
      </c>
      <c r="J228" s="186"/>
      <c r="K228" s="186"/>
      <c r="L228" s="150"/>
      <c r="M228" s="152"/>
      <c r="T228" s="153"/>
      <c r="AT228" s="151" t="s">
        <v>149</v>
      </c>
      <c r="AU228" s="151" t="s">
        <v>84</v>
      </c>
      <c r="AV228" s="10" t="s">
        <v>84</v>
      </c>
      <c r="AW228" s="10" t="s">
        <v>35</v>
      </c>
      <c r="AX228" s="10" t="s">
        <v>75</v>
      </c>
      <c r="AY228" s="151" t="s">
        <v>139</v>
      </c>
    </row>
    <row r="229" spans="2:51" s="10" customFormat="1" ht="12">
      <c r="B229" s="224"/>
      <c r="C229" s="186"/>
      <c r="D229" s="221" t="s">
        <v>149</v>
      </c>
      <c r="E229" s="225" t="s">
        <v>3</v>
      </c>
      <c r="F229" s="226" t="s">
        <v>939</v>
      </c>
      <c r="G229" s="186"/>
      <c r="H229" s="227">
        <v>930.45</v>
      </c>
      <c r="J229" s="186"/>
      <c r="K229" s="186"/>
      <c r="L229" s="150"/>
      <c r="M229" s="152"/>
      <c r="T229" s="153"/>
      <c r="AT229" s="151" t="s">
        <v>149</v>
      </c>
      <c r="AU229" s="151" t="s">
        <v>84</v>
      </c>
      <c r="AV229" s="10" t="s">
        <v>84</v>
      </c>
      <c r="AW229" s="10" t="s">
        <v>35</v>
      </c>
      <c r="AX229" s="10" t="s">
        <v>75</v>
      </c>
      <c r="AY229" s="151" t="s">
        <v>139</v>
      </c>
    </row>
    <row r="230" spans="2:51" s="11" customFormat="1" ht="12">
      <c r="B230" s="258"/>
      <c r="C230" s="255"/>
      <c r="D230" s="221" t="s">
        <v>149</v>
      </c>
      <c r="E230" s="259" t="s">
        <v>3</v>
      </c>
      <c r="F230" s="260" t="s">
        <v>227</v>
      </c>
      <c r="G230" s="255"/>
      <c r="H230" s="261">
        <v>3188.86</v>
      </c>
      <c r="J230" s="255"/>
      <c r="K230" s="255"/>
      <c r="L230" s="244"/>
      <c r="M230" s="246"/>
      <c r="T230" s="247"/>
      <c r="AT230" s="245" t="s">
        <v>149</v>
      </c>
      <c r="AU230" s="245" t="s">
        <v>84</v>
      </c>
      <c r="AV230" s="11" t="s">
        <v>94</v>
      </c>
      <c r="AW230" s="11" t="s">
        <v>35</v>
      </c>
      <c r="AX230" s="11" t="s">
        <v>82</v>
      </c>
      <c r="AY230" s="245" t="s">
        <v>139</v>
      </c>
    </row>
    <row r="231" spans="2:65" s="8" customFormat="1" ht="21.75" customHeight="1">
      <c r="B231" s="187"/>
      <c r="C231" s="214" t="s">
        <v>296</v>
      </c>
      <c r="D231" s="214" t="s">
        <v>141</v>
      </c>
      <c r="E231" s="215" t="s">
        <v>940</v>
      </c>
      <c r="F231" s="184" t="s">
        <v>941</v>
      </c>
      <c r="G231" s="216" t="s">
        <v>144</v>
      </c>
      <c r="H231" s="217">
        <v>241.82</v>
      </c>
      <c r="I231" s="6"/>
      <c r="J231" s="183">
        <f>ROUND(I231*H231,2)</f>
        <v>0</v>
      </c>
      <c r="K231" s="184" t="s">
        <v>145</v>
      </c>
      <c r="L231" s="5"/>
      <c r="M231" s="7" t="s">
        <v>3</v>
      </c>
      <c r="N231" s="139" t="s">
        <v>46</v>
      </c>
      <c r="P231" s="140">
        <f>O231*H231</f>
        <v>0</v>
      </c>
      <c r="Q231" s="140">
        <v>0</v>
      </c>
      <c r="R231" s="140">
        <f>Q231*H231</f>
        <v>0</v>
      </c>
      <c r="S231" s="140">
        <v>0.007</v>
      </c>
      <c r="T231" s="141">
        <f>S231*H231</f>
        <v>1.69274</v>
      </c>
      <c r="AR231" s="142" t="s">
        <v>245</v>
      </c>
      <c r="AT231" s="142" t="s">
        <v>141</v>
      </c>
      <c r="AU231" s="142" t="s">
        <v>84</v>
      </c>
      <c r="AY231" s="97" t="s">
        <v>139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97" t="s">
        <v>82</v>
      </c>
      <c r="BK231" s="143">
        <f>ROUND(I231*H231,2)</f>
        <v>0</v>
      </c>
      <c r="BL231" s="97" t="s">
        <v>245</v>
      </c>
      <c r="BM231" s="142" t="s">
        <v>942</v>
      </c>
    </row>
    <row r="232" spans="2:47" s="8" customFormat="1" ht="12">
      <c r="B232" s="187"/>
      <c r="C232" s="158"/>
      <c r="D232" s="218" t="s">
        <v>147</v>
      </c>
      <c r="E232" s="158"/>
      <c r="F232" s="219" t="s">
        <v>943</v>
      </c>
      <c r="G232" s="158"/>
      <c r="H232" s="158"/>
      <c r="J232" s="158"/>
      <c r="K232" s="158"/>
      <c r="L232" s="5"/>
      <c r="M232" s="144"/>
      <c r="T232" s="145"/>
      <c r="AT232" s="97" t="s">
        <v>147</v>
      </c>
      <c r="AU232" s="97" t="s">
        <v>84</v>
      </c>
    </row>
    <row r="233" spans="2:51" s="9" customFormat="1" ht="12">
      <c r="B233" s="220"/>
      <c r="C233" s="185"/>
      <c r="D233" s="221" t="s">
        <v>149</v>
      </c>
      <c r="E233" s="222" t="s">
        <v>3</v>
      </c>
      <c r="F233" s="223" t="s">
        <v>826</v>
      </c>
      <c r="G233" s="185"/>
      <c r="H233" s="222" t="s">
        <v>3</v>
      </c>
      <c r="J233" s="185"/>
      <c r="K233" s="185"/>
      <c r="L233" s="146"/>
      <c r="M233" s="148"/>
      <c r="T233" s="149"/>
      <c r="AT233" s="147" t="s">
        <v>149</v>
      </c>
      <c r="AU233" s="147" t="s">
        <v>84</v>
      </c>
      <c r="AV233" s="9" t="s">
        <v>82</v>
      </c>
      <c r="AW233" s="9" t="s">
        <v>35</v>
      </c>
      <c r="AX233" s="9" t="s">
        <v>75</v>
      </c>
      <c r="AY233" s="147" t="s">
        <v>139</v>
      </c>
    </row>
    <row r="234" spans="2:51" s="9" customFormat="1" ht="12">
      <c r="B234" s="220"/>
      <c r="C234" s="185"/>
      <c r="D234" s="221" t="s">
        <v>149</v>
      </c>
      <c r="E234" s="222" t="s">
        <v>3</v>
      </c>
      <c r="F234" s="223" t="s">
        <v>944</v>
      </c>
      <c r="G234" s="185"/>
      <c r="H234" s="222" t="s">
        <v>3</v>
      </c>
      <c r="J234" s="185"/>
      <c r="K234" s="185"/>
      <c r="L234" s="146"/>
      <c r="M234" s="148"/>
      <c r="T234" s="149"/>
      <c r="AT234" s="147" t="s">
        <v>149</v>
      </c>
      <c r="AU234" s="147" t="s">
        <v>84</v>
      </c>
      <c r="AV234" s="9" t="s">
        <v>82</v>
      </c>
      <c r="AW234" s="9" t="s">
        <v>35</v>
      </c>
      <c r="AX234" s="9" t="s">
        <v>75</v>
      </c>
      <c r="AY234" s="147" t="s">
        <v>139</v>
      </c>
    </row>
    <row r="235" spans="2:51" s="10" customFormat="1" ht="12">
      <c r="B235" s="224"/>
      <c r="C235" s="186"/>
      <c r="D235" s="221" t="s">
        <v>149</v>
      </c>
      <c r="E235" s="225" t="s">
        <v>3</v>
      </c>
      <c r="F235" s="226" t="s">
        <v>945</v>
      </c>
      <c r="G235" s="186"/>
      <c r="H235" s="227">
        <v>241.82</v>
      </c>
      <c r="J235" s="186"/>
      <c r="K235" s="186"/>
      <c r="L235" s="150"/>
      <c r="M235" s="152"/>
      <c r="T235" s="153"/>
      <c r="AT235" s="151" t="s">
        <v>149</v>
      </c>
      <c r="AU235" s="151" t="s">
        <v>84</v>
      </c>
      <c r="AV235" s="10" t="s">
        <v>84</v>
      </c>
      <c r="AW235" s="10" t="s">
        <v>35</v>
      </c>
      <c r="AX235" s="10" t="s">
        <v>82</v>
      </c>
      <c r="AY235" s="151" t="s">
        <v>139</v>
      </c>
    </row>
    <row r="236" spans="2:63" s="4" customFormat="1" ht="22.9" customHeight="1">
      <c r="B236" s="210"/>
      <c r="C236" s="181"/>
      <c r="D236" s="211" t="s">
        <v>74</v>
      </c>
      <c r="E236" s="213" t="s">
        <v>946</v>
      </c>
      <c r="F236" s="213" t="s">
        <v>947</v>
      </c>
      <c r="G236" s="181"/>
      <c r="H236" s="181"/>
      <c r="J236" s="182">
        <f>BK236</f>
        <v>0</v>
      </c>
      <c r="K236" s="181"/>
      <c r="L236" s="132"/>
      <c r="M236" s="134"/>
      <c r="P236" s="135">
        <f>SUM(P237:P279)</f>
        <v>0</v>
      </c>
      <c r="R236" s="135">
        <f>SUM(R237:R279)</f>
        <v>0</v>
      </c>
      <c r="T236" s="136">
        <f>SUM(T237:T279)</f>
        <v>20.030085</v>
      </c>
      <c r="AR236" s="133" t="s">
        <v>84</v>
      </c>
      <c r="AT236" s="137" t="s">
        <v>74</v>
      </c>
      <c r="AU236" s="137" t="s">
        <v>82</v>
      </c>
      <c r="AY236" s="133" t="s">
        <v>139</v>
      </c>
      <c r="BK236" s="138">
        <f>SUM(BK237:BK279)</f>
        <v>0</v>
      </c>
    </row>
    <row r="237" spans="2:65" s="8" customFormat="1" ht="16.5" customHeight="1">
      <c r="B237" s="187"/>
      <c r="C237" s="214" t="s">
        <v>302</v>
      </c>
      <c r="D237" s="214" t="s">
        <v>141</v>
      </c>
      <c r="E237" s="215" t="s">
        <v>948</v>
      </c>
      <c r="F237" s="184" t="s">
        <v>949</v>
      </c>
      <c r="G237" s="216" t="s">
        <v>144</v>
      </c>
      <c r="H237" s="217">
        <v>7752.69</v>
      </c>
      <c r="I237" s="6"/>
      <c r="J237" s="183">
        <f>ROUND(I237*H237,2)</f>
        <v>0</v>
      </c>
      <c r="K237" s="184" t="s">
        <v>145</v>
      </c>
      <c r="L237" s="5"/>
      <c r="M237" s="7" t="s">
        <v>3</v>
      </c>
      <c r="N237" s="139" t="s">
        <v>46</v>
      </c>
      <c r="P237" s="140">
        <f>O237*H237</f>
        <v>0</v>
      </c>
      <c r="Q237" s="140">
        <v>0</v>
      </c>
      <c r="R237" s="140">
        <f>Q237*H237</f>
        <v>0</v>
      </c>
      <c r="S237" s="140">
        <v>0.0025</v>
      </c>
      <c r="T237" s="141">
        <f>S237*H237</f>
        <v>19.381725</v>
      </c>
      <c r="AR237" s="142" t="s">
        <v>245</v>
      </c>
      <c r="AT237" s="142" t="s">
        <v>141</v>
      </c>
      <c r="AU237" s="142" t="s">
        <v>84</v>
      </c>
      <c r="AY237" s="97" t="s">
        <v>139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97" t="s">
        <v>82</v>
      </c>
      <c r="BK237" s="143">
        <f>ROUND(I237*H237,2)</f>
        <v>0</v>
      </c>
      <c r="BL237" s="97" t="s">
        <v>245</v>
      </c>
      <c r="BM237" s="142" t="s">
        <v>950</v>
      </c>
    </row>
    <row r="238" spans="2:47" s="8" customFormat="1" ht="12">
      <c r="B238" s="187"/>
      <c r="C238" s="158"/>
      <c r="D238" s="218" t="s">
        <v>147</v>
      </c>
      <c r="E238" s="158"/>
      <c r="F238" s="219" t="s">
        <v>951</v>
      </c>
      <c r="G238" s="158"/>
      <c r="H238" s="158"/>
      <c r="J238" s="158"/>
      <c r="K238" s="158"/>
      <c r="L238" s="5"/>
      <c r="M238" s="144"/>
      <c r="T238" s="145"/>
      <c r="AT238" s="97" t="s">
        <v>147</v>
      </c>
      <c r="AU238" s="97" t="s">
        <v>84</v>
      </c>
    </row>
    <row r="239" spans="2:51" s="9" customFormat="1" ht="12">
      <c r="B239" s="220"/>
      <c r="C239" s="185"/>
      <c r="D239" s="221" t="s">
        <v>149</v>
      </c>
      <c r="E239" s="222" t="s">
        <v>3</v>
      </c>
      <c r="F239" s="223" t="s">
        <v>826</v>
      </c>
      <c r="G239" s="185"/>
      <c r="H239" s="222" t="s">
        <v>3</v>
      </c>
      <c r="J239" s="185"/>
      <c r="K239" s="185"/>
      <c r="L239" s="146"/>
      <c r="M239" s="148"/>
      <c r="T239" s="149"/>
      <c r="AT239" s="147" t="s">
        <v>149</v>
      </c>
      <c r="AU239" s="147" t="s">
        <v>84</v>
      </c>
      <c r="AV239" s="9" t="s">
        <v>82</v>
      </c>
      <c r="AW239" s="9" t="s">
        <v>35</v>
      </c>
      <c r="AX239" s="9" t="s">
        <v>75</v>
      </c>
      <c r="AY239" s="147" t="s">
        <v>139</v>
      </c>
    </row>
    <row r="240" spans="2:51" s="9" customFormat="1" ht="12">
      <c r="B240" s="220"/>
      <c r="C240" s="185"/>
      <c r="D240" s="221" t="s">
        <v>149</v>
      </c>
      <c r="E240" s="222" t="s">
        <v>3</v>
      </c>
      <c r="F240" s="223" t="s">
        <v>952</v>
      </c>
      <c r="G240" s="185"/>
      <c r="H240" s="222" t="s">
        <v>3</v>
      </c>
      <c r="J240" s="185"/>
      <c r="K240" s="185"/>
      <c r="L240" s="146"/>
      <c r="M240" s="148"/>
      <c r="T240" s="149"/>
      <c r="AT240" s="147" t="s">
        <v>149</v>
      </c>
      <c r="AU240" s="147" t="s">
        <v>84</v>
      </c>
      <c r="AV240" s="9" t="s">
        <v>82</v>
      </c>
      <c r="AW240" s="9" t="s">
        <v>35</v>
      </c>
      <c r="AX240" s="9" t="s">
        <v>75</v>
      </c>
      <c r="AY240" s="147" t="s">
        <v>139</v>
      </c>
    </row>
    <row r="241" spans="2:51" s="9" customFormat="1" ht="12">
      <c r="B241" s="220"/>
      <c r="C241" s="185"/>
      <c r="D241" s="221" t="s">
        <v>149</v>
      </c>
      <c r="E241" s="222" t="s">
        <v>3</v>
      </c>
      <c r="F241" s="223" t="s">
        <v>953</v>
      </c>
      <c r="G241" s="185"/>
      <c r="H241" s="222" t="s">
        <v>3</v>
      </c>
      <c r="J241" s="185"/>
      <c r="K241" s="185"/>
      <c r="L241" s="146"/>
      <c r="M241" s="148"/>
      <c r="T241" s="149"/>
      <c r="AT241" s="147" t="s">
        <v>149</v>
      </c>
      <c r="AU241" s="147" t="s">
        <v>84</v>
      </c>
      <c r="AV241" s="9" t="s">
        <v>82</v>
      </c>
      <c r="AW241" s="9" t="s">
        <v>35</v>
      </c>
      <c r="AX241" s="9" t="s">
        <v>75</v>
      </c>
      <c r="AY241" s="147" t="s">
        <v>139</v>
      </c>
    </row>
    <row r="242" spans="2:51" s="10" customFormat="1" ht="12">
      <c r="B242" s="224"/>
      <c r="C242" s="186"/>
      <c r="D242" s="221" t="s">
        <v>149</v>
      </c>
      <c r="E242" s="225" t="s">
        <v>3</v>
      </c>
      <c r="F242" s="226" t="s">
        <v>954</v>
      </c>
      <c r="G242" s="186"/>
      <c r="H242" s="227">
        <v>7752.69</v>
      </c>
      <c r="J242" s="186"/>
      <c r="K242" s="186"/>
      <c r="L242" s="150"/>
      <c r="M242" s="152"/>
      <c r="T242" s="153"/>
      <c r="AT242" s="151" t="s">
        <v>149</v>
      </c>
      <c r="AU242" s="151" t="s">
        <v>84</v>
      </c>
      <c r="AV242" s="10" t="s">
        <v>84</v>
      </c>
      <c r="AW242" s="10" t="s">
        <v>35</v>
      </c>
      <c r="AX242" s="10" t="s">
        <v>82</v>
      </c>
      <c r="AY242" s="151" t="s">
        <v>139</v>
      </c>
    </row>
    <row r="243" spans="2:65" s="8" customFormat="1" ht="16.5" customHeight="1">
      <c r="B243" s="187"/>
      <c r="C243" s="214" t="s">
        <v>307</v>
      </c>
      <c r="D243" s="214" t="s">
        <v>141</v>
      </c>
      <c r="E243" s="215" t="s">
        <v>955</v>
      </c>
      <c r="F243" s="184" t="s">
        <v>956</v>
      </c>
      <c r="G243" s="216" t="s">
        <v>175</v>
      </c>
      <c r="H243" s="217">
        <v>2161.2</v>
      </c>
      <c r="I243" s="6"/>
      <c r="J243" s="183">
        <f>ROUND(I243*H243,2)</f>
        <v>0</v>
      </c>
      <c r="K243" s="184" t="s">
        <v>145</v>
      </c>
      <c r="L243" s="5"/>
      <c r="M243" s="7" t="s">
        <v>3</v>
      </c>
      <c r="N243" s="139" t="s">
        <v>46</v>
      </c>
      <c r="P243" s="140">
        <f>O243*H243</f>
        <v>0</v>
      </c>
      <c r="Q243" s="140">
        <v>0</v>
      </c>
      <c r="R243" s="140">
        <f>Q243*H243</f>
        <v>0</v>
      </c>
      <c r="S243" s="140">
        <v>0.0003</v>
      </c>
      <c r="T243" s="141">
        <f>S243*H243</f>
        <v>0.6483599999999999</v>
      </c>
      <c r="AR243" s="142" t="s">
        <v>245</v>
      </c>
      <c r="AT243" s="142" t="s">
        <v>141</v>
      </c>
      <c r="AU243" s="142" t="s">
        <v>84</v>
      </c>
      <c r="AY243" s="97" t="s">
        <v>139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97" t="s">
        <v>82</v>
      </c>
      <c r="BK243" s="143">
        <f>ROUND(I243*H243,2)</f>
        <v>0</v>
      </c>
      <c r="BL243" s="97" t="s">
        <v>245</v>
      </c>
      <c r="BM243" s="142" t="s">
        <v>957</v>
      </c>
    </row>
    <row r="244" spans="2:47" s="8" customFormat="1" ht="12">
      <c r="B244" s="187"/>
      <c r="C244" s="158"/>
      <c r="D244" s="218" t="s">
        <v>147</v>
      </c>
      <c r="E244" s="158"/>
      <c r="F244" s="219" t="s">
        <v>958</v>
      </c>
      <c r="G244" s="158"/>
      <c r="H244" s="158"/>
      <c r="J244" s="158"/>
      <c r="K244" s="158"/>
      <c r="L244" s="5"/>
      <c r="M244" s="144"/>
      <c r="T244" s="145"/>
      <c r="AT244" s="97" t="s">
        <v>147</v>
      </c>
      <c r="AU244" s="97" t="s">
        <v>84</v>
      </c>
    </row>
    <row r="245" spans="2:51" s="9" customFormat="1" ht="12">
      <c r="B245" s="220"/>
      <c r="C245" s="185"/>
      <c r="D245" s="221" t="s">
        <v>149</v>
      </c>
      <c r="E245" s="222" t="s">
        <v>3</v>
      </c>
      <c r="F245" s="223" t="s">
        <v>826</v>
      </c>
      <c r="G245" s="185"/>
      <c r="H245" s="222" t="s">
        <v>3</v>
      </c>
      <c r="J245" s="185"/>
      <c r="K245" s="185"/>
      <c r="L245" s="146"/>
      <c r="M245" s="148"/>
      <c r="T245" s="149"/>
      <c r="AT245" s="147" t="s">
        <v>149</v>
      </c>
      <c r="AU245" s="147" t="s">
        <v>84</v>
      </c>
      <c r="AV245" s="9" t="s">
        <v>82</v>
      </c>
      <c r="AW245" s="9" t="s">
        <v>35</v>
      </c>
      <c r="AX245" s="9" t="s">
        <v>75</v>
      </c>
      <c r="AY245" s="147" t="s">
        <v>139</v>
      </c>
    </row>
    <row r="246" spans="2:51" s="9" customFormat="1" ht="12">
      <c r="B246" s="220"/>
      <c r="C246" s="185"/>
      <c r="D246" s="221" t="s">
        <v>149</v>
      </c>
      <c r="E246" s="222" t="s">
        <v>3</v>
      </c>
      <c r="F246" s="223" t="s">
        <v>959</v>
      </c>
      <c r="G246" s="185"/>
      <c r="H246" s="222" t="s">
        <v>3</v>
      </c>
      <c r="J246" s="185"/>
      <c r="K246" s="185"/>
      <c r="L246" s="146"/>
      <c r="M246" s="148"/>
      <c r="T246" s="149"/>
      <c r="AT246" s="147" t="s">
        <v>149</v>
      </c>
      <c r="AU246" s="147" t="s">
        <v>84</v>
      </c>
      <c r="AV246" s="9" t="s">
        <v>82</v>
      </c>
      <c r="AW246" s="9" t="s">
        <v>35</v>
      </c>
      <c r="AX246" s="9" t="s">
        <v>75</v>
      </c>
      <c r="AY246" s="147" t="s">
        <v>139</v>
      </c>
    </row>
    <row r="247" spans="2:51" s="10" customFormat="1" ht="12">
      <c r="B247" s="224"/>
      <c r="C247" s="186"/>
      <c r="D247" s="221" t="s">
        <v>149</v>
      </c>
      <c r="E247" s="225" t="s">
        <v>3</v>
      </c>
      <c r="F247" s="226" t="s">
        <v>960</v>
      </c>
      <c r="G247" s="186"/>
      <c r="H247" s="227">
        <v>213</v>
      </c>
      <c r="J247" s="186"/>
      <c r="K247" s="186"/>
      <c r="L247" s="150"/>
      <c r="M247" s="152"/>
      <c r="T247" s="153"/>
      <c r="AT247" s="151" t="s">
        <v>149</v>
      </c>
      <c r="AU247" s="151" t="s">
        <v>84</v>
      </c>
      <c r="AV247" s="10" t="s">
        <v>84</v>
      </c>
      <c r="AW247" s="10" t="s">
        <v>35</v>
      </c>
      <c r="AX247" s="10" t="s">
        <v>75</v>
      </c>
      <c r="AY247" s="151" t="s">
        <v>139</v>
      </c>
    </row>
    <row r="248" spans="2:51" s="10" customFormat="1" ht="12">
      <c r="B248" s="224"/>
      <c r="C248" s="186"/>
      <c r="D248" s="221" t="s">
        <v>149</v>
      </c>
      <c r="E248" s="225" t="s">
        <v>3</v>
      </c>
      <c r="F248" s="226" t="s">
        <v>961</v>
      </c>
      <c r="G248" s="186"/>
      <c r="H248" s="227">
        <v>15</v>
      </c>
      <c r="J248" s="186"/>
      <c r="K248" s="186"/>
      <c r="L248" s="150"/>
      <c r="M248" s="152"/>
      <c r="T248" s="153"/>
      <c r="AT248" s="151" t="s">
        <v>149</v>
      </c>
      <c r="AU248" s="151" t="s">
        <v>84</v>
      </c>
      <c r="AV248" s="10" t="s">
        <v>84</v>
      </c>
      <c r="AW248" s="10" t="s">
        <v>35</v>
      </c>
      <c r="AX248" s="10" t="s">
        <v>75</v>
      </c>
      <c r="AY248" s="151" t="s">
        <v>139</v>
      </c>
    </row>
    <row r="249" spans="2:51" s="10" customFormat="1" ht="12">
      <c r="B249" s="224"/>
      <c r="C249" s="186"/>
      <c r="D249" s="221" t="s">
        <v>149</v>
      </c>
      <c r="E249" s="225" t="s">
        <v>3</v>
      </c>
      <c r="F249" s="226" t="s">
        <v>962</v>
      </c>
      <c r="G249" s="186"/>
      <c r="H249" s="227">
        <v>28.5</v>
      </c>
      <c r="J249" s="186"/>
      <c r="K249" s="186"/>
      <c r="L249" s="150"/>
      <c r="M249" s="152"/>
      <c r="T249" s="153"/>
      <c r="AT249" s="151" t="s">
        <v>149</v>
      </c>
      <c r="AU249" s="151" t="s">
        <v>84</v>
      </c>
      <c r="AV249" s="10" t="s">
        <v>84</v>
      </c>
      <c r="AW249" s="10" t="s">
        <v>35</v>
      </c>
      <c r="AX249" s="10" t="s">
        <v>75</v>
      </c>
      <c r="AY249" s="151" t="s">
        <v>139</v>
      </c>
    </row>
    <row r="250" spans="2:51" s="10" customFormat="1" ht="12">
      <c r="B250" s="224"/>
      <c r="C250" s="186"/>
      <c r="D250" s="221" t="s">
        <v>149</v>
      </c>
      <c r="E250" s="225" t="s">
        <v>3</v>
      </c>
      <c r="F250" s="226" t="s">
        <v>963</v>
      </c>
      <c r="G250" s="186"/>
      <c r="H250" s="227">
        <v>48</v>
      </c>
      <c r="J250" s="186"/>
      <c r="K250" s="186"/>
      <c r="L250" s="150"/>
      <c r="M250" s="152"/>
      <c r="T250" s="153"/>
      <c r="AT250" s="151" t="s">
        <v>149</v>
      </c>
      <c r="AU250" s="151" t="s">
        <v>84</v>
      </c>
      <c r="AV250" s="10" t="s">
        <v>84</v>
      </c>
      <c r="AW250" s="10" t="s">
        <v>35</v>
      </c>
      <c r="AX250" s="10" t="s">
        <v>75</v>
      </c>
      <c r="AY250" s="151" t="s">
        <v>139</v>
      </c>
    </row>
    <row r="251" spans="2:51" s="12" customFormat="1" ht="12">
      <c r="B251" s="262"/>
      <c r="C251" s="256"/>
      <c r="D251" s="221" t="s">
        <v>149</v>
      </c>
      <c r="E251" s="263" t="s">
        <v>3</v>
      </c>
      <c r="F251" s="264" t="s">
        <v>236</v>
      </c>
      <c r="G251" s="256"/>
      <c r="H251" s="265">
        <v>304.5</v>
      </c>
      <c r="J251" s="256"/>
      <c r="K251" s="256"/>
      <c r="L251" s="248"/>
      <c r="M251" s="250"/>
      <c r="T251" s="251"/>
      <c r="AT251" s="249" t="s">
        <v>149</v>
      </c>
      <c r="AU251" s="249" t="s">
        <v>84</v>
      </c>
      <c r="AV251" s="12" t="s">
        <v>91</v>
      </c>
      <c r="AW251" s="12" t="s">
        <v>35</v>
      </c>
      <c r="AX251" s="12" t="s">
        <v>75</v>
      </c>
      <c r="AY251" s="249" t="s">
        <v>139</v>
      </c>
    </row>
    <row r="252" spans="2:51" s="9" customFormat="1" ht="12">
      <c r="B252" s="220"/>
      <c r="C252" s="185"/>
      <c r="D252" s="221" t="s">
        <v>149</v>
      </c>
      <c r="E252" s="222" t="s">
        <v>3</v>
      </c>
      <c r="F252" s="223" t="s">
        <v>964</v>
      </c>
      <c r="G252" s="185"/>
      <c r="H252" s="222" t="s">
        <v>3</v>
      </c>
      <c r="J252" s="185"/>
      <c r="K252" s="185"/>
      <c r="L252" s="146"/>
      <c r="M252" s="148"/>
      <c r="T252" s="149"/>
      <c r="AT252" s="147" t="s">
        <v>149</v>
      </c>
      <c r="AU252" s="147" t="s">
        <v>84</v>
      </c>
      <c r="AV252" s="9" t="s">
        <v>82</v>
      </c>
      <c r="AW252" s="9" t="s">
        <v>35</v>
      </c>
      <c r="AX252" s="9" t="s">
        <v>75</v>
      </c>
      <c r="AY252" s="147" t="s">
        <v>139</v>
      </c>
    </row>
    <row r="253" spans="2:51" s="10" customFormat="1" ht="12">
      <c r="B253" s="224"/>
      <c r="C253" s="186"/>
      <c r="D253" s="221" t="s">
        <v>149</v>
      </c>
      <c r="E253" s="225" t="s">
        <v>3</v>
      </c>
      <c r="F253" s="226" t="s">
        <v>965</v>
      </c>
      <c r="G253" s="186"/>
      <c r="H253" s="227">
        <v>35</v>
      </c>
      <c r="J253" s="186"/>
      <c r="K253" s="186"/>
      <c r="L253" s="150"/>
      <c r="M253" s="152"/>
      <c r="T253" s="153"/>
      <c r="AT253" s="151" t="s">
        <v>149</v>
      </c>
      <c r="AU253" s="151" t="s">
        <v>84</v>
      </c>
      <c r="AV253" s="10" t="s">
        <v>84</v>
      </c>
      <c r="AW253" s="10" t="s">
        <v>35</v>
      </c>
      <c r="AX253" s="10" t="s">
        <v>75</v>
      </c>
      <c r="AY253" s="151" t="s">
        <v>139</v>
      </c>
    </row>
    <row r="254" spans="2:51" s="10" customFormat="1" ht="12">
      <c r="B254" s="224"/>
      <c r="C254" s="186"/>
      <c r="D254" s="221" t="s">
        <v>149</v>
      </c>
      <c r="E254" s="225" t="s">
        <v>3</v>
      </c>
      <c r="F254" s="226" t="s">
        <v>966</v>
      </c>
      <c r="G254" s="186"/>
      <c r="H254" s="227">
        <v>119.5</v>
      </c>
      <c r="J254" s="186"/>
      <c r="K254" s="186"/>
      <c r="L254" s="150"/>
      <c r="M254" s="152"/>
      <c r="T254" s="153"/>
      <c r="AT254" s="151" t="s">
        <v>149</v>
      </c>
      <c r="AU254" s="151" t="s">
        <v>84</v>
      </c>
      <c r="AV254" s="10" t="s">
        <v>84</v>
      </c>
      <c r="AW254" s="10" t="s">
        <v>35</v>
      </c>
      <c r="AX254" s="10" t="s">
        <v>75</v>
      </c>
      <c r="AY254" s="151" t="s">
        <v>139</v>
      </c>
    </row>
    <row r="255" spans="2:51" s="10" customFormat="1" ht="12">
      <c r="B255" s="224"/>
      <c r="C255" s="186"/>
      <c r="D255" s="221" t="s">
        <v>149</v>
      </c>
      <c r="E255" s="225" t="s">
        <v>3</v>
      </c>
      <c r="F255" s="226" t="s">
        <v>967</v>
      </c>
      <c r="G255" s="186"/>
      <c r="H255" s="227">
        <v>8</v>
      </c>
      <c r="J255" s="186"/>
      <c r="K255" s="186"/>
      <c r="L255" s="150"/>
      <c r="M255" s="152"/>
      <c r="T255" s="153"/>
      <c r="AT255" s="151" t="s">
        <v>149</v>
      </c>
      <c r="AU255" s="151" t="s">
        <v>84</v>
      </c>
      <c r="AV255" s="10" t="s">
        <v>84</v>
      </c>
      <c r="AW255" s="10" t="s">
        <v>35</v>
      </c>
      <c r="AX255" s="10" t="s">
        <v>75</v>
      </c>
      <c r="AY255" s="151" t="s">
        <v>139</v>
      </c>
    </row>
    <row r="256" spans="2:51" s="10" customFormat="1" ht="12">
      <c r="B256" s="224"/>
      <c r="C256" s="186"/>
      <c r="D256" s="221" t="s">
        <v>149</v>
      </c>
      <c r="E256" s="225" t="s">
        <v>3</v>
      </c>
      <c r="F256" s="226" t="s">
        <v>968</v>
      </c>
      <c r="G256" s="186"/>
      <c r="H256" s="227">
        <v>150</v>
      </c>
      <c r="J256" s="186"/>
      <c r="K256" s="186"/>
      <c r="L256" s="150"/>
      <c r="M256" s="152"/>
      <c r="T256" s="153"/>
      <c r="AT256" s="151" t="s">
        <v>149</v>
      </c>
      <c r="AU256" s="151" t="s">
        <v>84</v>
      </c>
      <c r="AV256" s="10" t="s">
        <v>84</v>
      </c>
      <c r="AW256" s="10" t="s">
        <v>35</v>
      </c>
      <c r="AX256" s="10" t="s">
        <v>75</v>
      </c>
      <c r="AY256" s="151" t="s">
        <v>139</v>
      </c>
    </row>
    <row r="257" spans="2:51" s="12" customFormat="1" ht="12">
      <c r="B257" s="262"/>
      <c r="C257" s="256"/>
      <c r="D257" s="221" t="s">
        <v>149</v>
      </c>
      <c r="E257" s="263" t="s">
        <v>3</v>
      </c>
      <c r="F257" s="264" t="s">
        <v>236</v>
      </c>
      <c r="G257" s="256"/>
      <c r="H257" s="265">
        <v>312.5</v>
      </c>
      <c r="J257" s="256"/>
      <c r="K257" s="256"/>
      <c r="L257" s="248"/>
      <c r="M257" s="250"/>
      <c r="T257" s="251"/>
      <c r="AT257" s="249" t="s">
        <v>149</v>
      </c>
      <c r="AU257" s="249" t="s">
        <v>84</v>
      </c>
      <c r="AV257" s="12" t="s">
        <v>91</v>
      </c>
      <c r="AW257" s="12" t="s">
        <v>35</v>
      </c>
      <c r="AX257" s="12" t="s">
        <v>75</v>
      </c>
      <c r="AY257" s="249" t="s">
        <v>139</v>
      </c>
    </row>
    <row r="258" spans="2:51" s="9" customFormat="1" ht="12">
      <c r="B258" s="220"/>
      <c r="C258" s="185"/>
      <c r="D258" s="221" t="s">
        <v>149</v>
      </c>
      <c r="E258" s="222" t="s">
        <v>3</v>
      </c>
      <c r="F258" s="223" t="s">
        <v>969</v>
      </c>
      <c r="G258" s="185"/>
      <c r="H258" s="222" t="s">
        <v>3</v>
      </c>
      <c r="J258" s="185"/>
      <c r="K258" s="185"/>
      <c r="L258" s="146"/>
      <c r="M258" s="148"/>
      <c r="T258" s="149"/>
      <c r="AT258" s="147" t="s">
        <v>149</v>
      </c>
      <c r="AU258" s="147" t="s">
        <v>84</v>
      </c>
      <c r="AV258" s="9" t="s">
        <v>82</v>
      </c>
      <c r="AW258" s="9" t="s">
        <v>35</v>
      </c>
      <c r="AX258" s="9" t="s">
        <v>75</v>
      </c>
      <c r="AY258" s="147" t="s">
        <v>139</v>
      </c>
    </row>
    <row r="259" spans="2:51" s="10" customFormat="1" ht="12">
      <c r="B259" s="224"/>
      <c r="C259" s="186"/>
      <c r="D259" s="221" t="s">
        <v>149</v>
      </c>
      <c r="E259" s="225" t="s">
        <v>3</v>
      </c>
      <c r="F259" s="226" t="s">
        <v>970</v>
      </c>
      <c r="G259" s="186"/>
      <c r="H259" s="227">
        <v>75</v>
      </c>
      <c r="J259" s="186"/>
      <c r="K259" s="186"/>
      <c r="L259" s="150"/>
      <c r="M259" s="152"/>
      <c r="T259" s="153"/>
      <c r="AT259" s="151" t="s">
        <v>149</v>
      </c>
      <c r="AU259" s="151" t="s">
        <v>84</v>
      </c>
      <c r="AV259" s="10" t="s">
        <v>84</v>
      </c>
      <c r="AW259" s="10" t="s">
        <v>35</v>
      </c>
      <c r="AX259" s="10" t="s">
        <v>75</v>
      </c>
      <c r="AY259" s="151" t="s">
        <v>139</v>
      </c>
    </row>
    <row r="260" spans="2:51" s="10" customFormat="1" ht="12">
      <c r="B260" s="224"/>
      <c r="C260" s="186"/>
      <c r="D260" s="221" t="s">
        <v>149</v>
      </c>
      <c r="E260" s="225" t="s">
        <v>3</v>
      </c>
      <c r="F260" s="226" t="s">
        <v>971</v>
      </c>
      <c r="G260" s="186"/>
      <c r="H260" s="227">
        <v>195</v>
      </c>
      <c r="J260" s="186"/>
      <c r="K260" s="186"/>
      <c r="L260" s="150"/>
      <c r="M260" s="152"/>
      <c r="T260" s="153"/>
      <c r="AT260" s="151" t="s">
        <v>149</v>
      </c>
      <c r="AU260" s="151" t="s">
        <v>84</v>
      </c>
      <c r="AV260" s="10" t="s">
        <v>84</v>
      </c>
      <c r="AW260" s="10" t="s">
        <v>35</v>
      </c>
      <c r="AX260" s="10" t="s">
        <v>75</v>
      </c>
      <c r="AY260" s="151" t="s">
        <v>139</v>
      </c>
    </row>
    <row r="261" spans="2:51" s="12" customFormat="1" ht="12">
      <c r="B261" s="262"/>
      <c r="C261" s="256"/>
      <c r="D261" s="221" t="s">
        <v>149</v>
      </c>
      <c r="E261" s="263" t="s">
        <v>3</v>
      </c>
      <c r="F261" s="264" t="s">
        <v>236</v>
      </c>
      <c r="G261" s="256"/>
      <c r="H261" s="265">
        <v>270</v>
      </c>
      <c r="J261" s="256"/>
      <c r="K261" s="256"/>
      <c r="L261" s="248"/>
      <c r="M261" s="250"/>
      <c r="T261" s="251"/>
      <c r="AT261" s="249" t="s">
        <v>149</v>
      </c>
      <c r="AU261" s="249" t="s">
        <v>84</v>
      </c>
      <c r="AV261" s="12" t="s">
        <v>91</v>
      </c>
      <c r="AW261" s="12" t="s">
        <v>35</v>
      </c>
      <c r="AX261" s="12" t="s">
        <v>75</v>
      </c>
      <c r="AY261" s="249" t="s">
        <v>139</v>
      </c>
    </row>
    <row r="262" spans="2:51" s="9" customFormat="1" ht="12">
      <c r="B262" s="220"/>
      <c r="C262" s="185"/>
      <c r="D262" s="221" t="s">
        <v>149</v>
      </c>
      <c r="E262" s="222" t="s">
        <v>3</v>
      </c>
      <c r="F262" s="223" t="s">
        <v>972</v>
      </c>
      <c r="G262" s="185"/>
      <c r="H262" s="222" t="s">
        <v>3</v>
      </c>
      <c r="J262" s="185"/>
      <c r="K262" s="185"/>
      <c r="L262" s="146"/>
      <c r="M262" s="148"/>
      <c r="T262" s="149"/>
      <c r="AT262" s="147" t="s">
        <v>149</v>
      </c>
      <c r="AU262" s="147" t="s">
        <v>84</v>
      </c>
      <c r="AV262" s="9" t="s">
        <v>82</v>
      </c>
      <c r="AW262" s="9" t="s">
        <v>35</v>
      </c>
      <c r="AX262" s="9" t="s">
        <v>75</v>
      </c>
      <c r="AY262" s="147" t="s">
        <v>139</v>
      </c>
    </row>
    <row r="263" spans="2:51" s="10" customFormat="1" ht="12">
      <c r="B263" s="224"/>
      <c r="C263" s="186"/>
      <c r="D263" s="221" t="s">
        <v>149</v>
      </c>
      <c r="E263" s="225" t="s">
        <v>3</v>
      </c>
      <c r="F263" s="226" t="s">
        <v>973</v>
      </c>
      <c r="G263" s="186"/>
      <c r="H263" s="227">
        <v>126</v>
      </c>
      <c r="J263" s="186"/>
      <c r="K263" s="186"/>
      <c r="L263" s="150"/>
      <c r="M263" s="152"/>
      <c r="T263" s="153"/>
      <c r="AT263" s="151" t="s">
        <v>149</v>
      </c>
      <c r="AU263" s="151" t="s">
        <v>84</v>
      </c>
      <c r="AV263" s="10" t="s">
        <v>84</v>
      </c>
      <c r="AW263" s="10" t="s">
        <v>35</v>
      </c>
      <c r="AX263" s="10" t="s">
        <v>75</v>
      </c>
      <c r="AY263" s="151" t="s">
        <v>139</v>
      </c>
    </row>
    <row r="264" spans="2:51" s="10" customFormat="1" ht="12">
      <c r="B264" s="224"/>
      <c r="C264" s="186"/>
      <c r="D264" s="221" t="s">
        <v>149</v>
      </c>
      <c r="E264" s="225" t="s">
        <v>3</v>
      </c>
      <c r="F264" s="226" t="s">
        <v>974</v>
      </c>
      <c r="G264" s="186"/>
      <c r="H264" s="227">
        <v>241</v>
      </c>
      <c r="J264" s="186"/>
      <c r="K264" s="186"/>
      <c r="L264" s="150"/>
      <c r="M264" s="152"/>
      <c r="T264" s="153"/>
      <c r="AT264" s="151" t="s">
        <v>149</v>
      </c>
      <c r="AU264" s="151" t="s">
        <v>84</v>
      </c>
      <c r="AV264" s="10" t="s">
        <v>84</v>
      </c>
      <c r="AW264" s="10" t="s">
        <v>35</v>
      </c>
      <c r="AX264" s="10" t="s">
        <v>75</v>
      </c>
      <c r="AY264" s="151" t="s">
        <v>139</v>
      </c>
    </row>
    <row r="265" spans="2:51" s="12" customFormat="1" ht="12">
      <c r="B265" s="262"/>
      <c r="C265" s="256"/>
      <c r="D265" s="221" t="s">
        <v>149</v>
      </c>
      <c r="E265" s="263" t="s">
        <v>3</v>
      </c>
      <c r="F265" s="264" t="s">
        <v>236</v>
      </c>
      <c r="G265" s="256"/>
      <c r="H265" s="265">
        <v>367</v>
      </c>
      <c r="J265" s="256"/>
      <c r="K265" s="256"/>
      <c r="L265" s="248"/>
      <c r="M265" s="250"/>
      <c r="T265" s="251"/>
      <c r="AT265" s="249" t="s">
        <v>149</v>
      </c>
      <c r="AU265" s="249" t="s">
        <v>84</v>
      </c>
      <c r="AV265" s="12" t="s">
        <v>91</v>
      </c>
      <c r="AW265" s="12" t="s">
        <v>35</v>
      </c>
      <c r="AX265" s="12" t="s">
        <v>75</v>
      </c>
      <c r="AY265" s="249" t="s">
        <v>139</v>
      </c>
    </row>
    <row r="266" spans="2:51" s="9" customFormat="1" ht="12">
      <c r="B266" s="220"/>
      <c r="C266" s="185"/>
      <c r="D266" s="221" t="s">
        <v>149</v>
      </c>
      <c r="E266" s="222" t="s">
        <v>3</v>
      </c>
      <c r="F266" s="223" t="s">
        <v>834</v>
      </c>
      <c r="G266" s="185"/>
      <c r="H266" s="222" t="s">
        <v>3</v>
      </c>
      <c r="J266" s="185"/>
      <c r="K266" s="185"/>
      <c r="L266" s="146"/>
      <c r="M266" s="148"/>
      <c r="T266" s="149"/>
      <c r="AT266" s="147" t="s">
        <v>149</v>
      </c>
      <c r="AU266" s="147" t="s">
        <v>84</v>
      </c>
      <c r="AV266" s="9" t="s">
        <v>82</v>
      </c>
      <c r="AW266" s="9" t="s">
        <v>35</v>
      </c>
      <c r="AX266" s="9" t="s">
        <v>75</v>
      </c>
      <c r="AY266" s="147" t="s">
        <v>139</v>
      </c>
    </row>
    <row r="267" spans="2:51" s="10" customFormat="1" ht="12">
      <c r="B267" s="224"/>
      <c r="C267" s="186"/>
      <c r="D267" s="221" t="s">
        <v>149</v>
      </c>
      <c r="E267" s="225" t="s">
        <v>3</v>
      </c>
      <c r="F267" s="226" t="s">
        <v>975</v>
      </c>
      <c r="G267" s="186"/>
      <c r="H267" s="227">
        <v>252</v>
      </c>
      <c r="J267" s="186"/>
      <c r="K267" s="186"/>
      <c r="L267" s="150"/>
      <c r="M267" s="152"/>
      <c r="T267" s="153"/>
      <c r="AT267" s="151" t="s">
        <v>149</v>
      </c>
      <c r="AU267" s="151" t="s">
        <v>84</v>
      </c>
      <c r="AV267" s="10" t="s">
        <v>84</v>
      </c>
      <c r="AW267" s="10" t="s">
        <v>35</v>
      </c>
      <c r="AX267" s="10" t="s">
        <v>75</v>
      </c>
      <c r="AY267" s="151" t="s">
        <v>139</v>
      </c>
    </row>
    <row r="268" spans="2:51" s="10" customFormat="1" ht="12">
      <c r="B268" s="224"/>
      <c r="C268" s="186"/>
      <c r="D268" s="221" t="s">
        <v>149</v>
      </c>
      <c r="E268" s="225" t="s">
        <v>3</v>
      </c>
      <c r="F268" s="226" t="s">
        <v>976</v>
      </c>
      <c r="G268" s="186"/>
      <c r="H268" s="227">
        <v>33</v>
      </c>
      <c r="J268" s="186"/>
      <c r="K268" s="186"/>
      <c r="L268" s="150"/>
      <c r="M268" s="152"/>
      <c r="T268" s="153"/>
      <c r="AT268" s="151" t="s">
        <v>149</v>
      </c>
      <c r="AU268" s="151" t="s">
        <v>84</v>
      </c>
      <c r="AV268" s="10" t="s">
        <v>84</v>
      </c>
      <c r="AW268" s="10" t="s">
        <v>35</v>
      </c>
      <c r="AX268" s="10" t="s">
        <v>75</v>
      </c>
      <c r="AY268" s="151" t="s">
        <v>139</v>
      </c>
    </row>
    <row r="269" spans="2:51" s="10" customFormat="1" ht="12">
      <c r="B269" s="224"/>
      <c r="C269" s="186"/>
      <c r="D269" s="221" t="s">
        <v>149</v>
      </c>
      <c r="E269" s="225" t="s">
        <v>3</v>
      </c>
      <c r="F269" s="226" t="s">
        <v>977</v>
      </c>
      <c r="G269" s="186"/>
      <c r="H269" s="227">
        <v>32.2</v>
      </c>
      <c r="J269" s="186"/>
      <c r="K269" s="186"/>
      <c r="L269" s="150"/>
      <c r="M269" s="152"/>
      <c r="T269" s="153"/>
      <c r="AT269" s="151" t="s">
        <v>149</v>
      </c>
      <c r="AU269" s="151" t="s">
        <v>84</v>
      </c>
      <c r="AV269" s="10" t="s">
        <v>84</v>
      </c>
      <c r="AW269" s="10" t="s">
        <v>35</v>
      </c>
      <c r="AX269" s="10" t="s">
        <v>75</v>
      </c>
      <c r="AY269" s="151" t="s">
        <v>139</v>
      </c>
    </row>
    <row r="270" spans="2:51" s="12" customFormat="1" ht="12">
      <c r="B270" s="262"/>
      <c r="C270" s="256"/>
      <c r="D270" s="221" t="s">
        <v>149</v>
      </c>
      <c r="E270" s="263" t="s">
        <v>3</v>
      </c>
      <c r="F270" s="264" t="s">
        <v>236</v>
      </c>
      <c r="G270" s="256"/>
      <c r="H270" s="265">
        <v>317.2</v>
      </c>
      <c r="J270" s="256"/>
      <c r="K270" s="256"/>
      <c r="L270" s="248"/>
      <c r="M270" s="250"/>
      <c r="T270" s="251"/>
      <c r="AT270" s="249" t="s">
        <v>149</v>
      </c>
      <c r="AU270" s="249" t="s">
        <v>84</v>
      </c>
      <c r="AV270" s="12" t="s">
        <v>91</v>
      </c>
      <c r="AW270" s="12" t="s">
        <v>35</v>
      </c>
      <c r="AX270" s="12" t="s">
        <v>75</v>
      </c>
      <c r="AY270" s="249" t="s">
        <v>139</v>
      </c>
    </row>
    <row r="271" spans="2:51" s="9" customFormat="1" ht="12">
      <c r="B271" s="220"/>
      <c r="C271" s="185"/>
      <c r="D271" s="221" t="s">
        <v>149</v>
      </c>
      <c r="E271" s="222" t="s">
        <v>3</v>
      </c>
      <c r="F271" s="223" t="s">
        <v>836</v>
      </c>
      <c r="G271" s="185"/>
      <c r="H271" s="222" t="s">
        <v>3</v>
      </c>
      <c r="J271" s="185"/>
      <c r="K271" s="185"/>
      <c r="L271" s="146"/>
      <c r="M271" s="148"/>
      <c r="T271" s="149"/>
      <c r="AT271" s="147" t="s">
        <v>149</v>
      </c>
      <c r="AU271" s="147" t="s">
        <v>84</v>
      </c>
      <c r="AV271" s="9" t="s">
        <v>82</v>
      </c>
      <c r="AW271" s="9" t="s">
        <v>35</v>
      </c>
      <c r="AX271" s="9" t="s">
        <v>75</v>
      </c>
      <c r="AY271" s="147" t="s">
        <v>139</v>
      </c>
    </row>
    <row r="272" spans="2:51" s="10" customFormat="1" ht="12">
      <c r="B272" s="224"/>
      <c r="C272" s="186"/>
      <c r="D272" s="221" t="s">
        <v>149</v>
      </c>
      <c r="E272" s="225" t="s">
        <v>3</v>
      </c>
      <c r="F272" s="226" t="s">
        <v>978</v>
      </c>
      <c r="G272" s="186"/>
      <c r="H272" s="227">
        <v>250</v>
      </c>
      <c r="J272" s="186"/>
      <c r="K272" s="186"/>
      <c r="L272" s="150"/>
      <c r="M272" s="152"/>
      <c r="T272" s="153"/>
      <c r="AT272" s="151" t="s">
        <v>149</v>
      </c>
      <c r="AU272" s="151" t="s">
        <v>84</v>
      </c>
      <c r="AV272" s="10" t="s">
        <v>84</v>
      </c>
      <c r="AW272" s="10" t="s">
        <v>35</v>
      </c>
      <c r="AX272" s="10" t="s">
        <v>75</v>
      </c>
      <c r="AY272" s="151" t="s">
        <v>139</v>
      </c>
    </row>
    <row r="273" spans="2:51" s="10" customFormat="1" ht="12">
      <c r="B273" s="224"/>
      <c r="C273" s="186"/>
      <c r="D273" s="221" t="s">
        <v>149</v>
      </c>
      <c r="E273" s="225" t="s">
        <v>3</v>
      </c>
      <c r="F273" s="226" t="s">
        <v>979</v>
      </c>
      <c r="G273" s="186"/>
      <c r="H273" s="227">
        <v>70</v>
      </c>
      <c r="J273" s="186"/>
      <c r="K273" s="186"/>
      <c r="L273" s="150"/>
      <c r="M273" s="152"/>
      <c r="T273" s="153"/>
      <c r="AT273" s="151" t="s">
        <v>149</v>
      </c>
      <c r="AU273" s="151" t="s">
        <v>84</v>
      </c>
      <c r="AV273" s="10" t="s">
        <v>84</v>
      </c>
      <c r="AW273" s="10" t="s">
        <v>35</v>
      </c>
      <c r="AX273" s="10" t="s">
        <v>75</v>
      </c>
      <c r="AY273" s="151" t="s">
        <v>139</v>
      </c>
    </row>
    <row r="274" spans="2:51" s="12" customFormat="1" ht="12">
      <c r="B274" s="262"/>
      <c r="C274" s="256"/>
      <c r="D274" s="221" t="s">
        <v>149</v>
      </c>
      <c r="E274" s="263" t="s">
        <v>3</v>
      </c>
      <c r="F274" s="264" t="s">
        <v>236</v>
      </c>
      <c r="G274" s="256"/>
      <c r="H274" s="265">
        <v>320</v>
      </c>
      <c r="J274" s="256"/>
      <c r="K274" s="256"/>
      <c r="L274" s="248"/>
      <c r="M274" s="250"/>
      <c r="T274" s="251"/>
      <c r="AT274" s="249" t="s">
        <v>149</v>
      </c>
      <c r="AU274" s="249" t="s">
        <v>84</v>
      </c>
      <c r="AV274" s="12" t="s">
        <v>91</v>
      </c>
      <c r="AW274" s="12" t="s">
        <v>35</v>
      </c>
      <c r="AX274" s="12" t="s">
        <v>75</v>
      </c>
      <c r="AY274" s="249" t="s">
        <v>139</v>
      </c>
    </row>
    <row r="275" spans="2:51" s="9" customFormat="1" ht="12">
      <c r="B275" s="220"/>
      <c r="C275" s="185"/>
      <c r="D275" s="221" t="s">
        <v>149</v>
      </c>
      <c r="E275" s="222" t="s">
        <v>3</v>
      </c>
      <c r="F275" s="223" t="s">
        <v>980</v>
      </c>
      <c r="G275" s="185"/>
      <c r="H275" s="222" t="s">
        <v>3</v>
      </c>
      <c r="J275" s="185"/>
      <c r="K275" s="185"/>
      <c r="L275" s="146"/>
      <c r="M275" s="148"/>
      <c r="T275" s="149"/>
      <c r="AT275" s="147" t="s">
        <v>149</v>
      </c>
      <c r="AU275" s="147" t="s">
        <v>84</v>
      </c>
      <c r="AV275" s="9" t="s">
        <v>82</v>
      </c>
      <c r="AW275" s="9" t="s">
        <v>35</v>
      </c>
      <c r="AX275" s="9" t="s">
        <v>75</v>
      </c>
      <c r="AY275" s="147" t="s">
        <v>139</v>
      </c>
    </row>
    <row r="276" spans="2:51" s="10" customFormat="1" ht="12">
      <c r="B276" s="224"/>
      <c r="C276" s="186"/>
      <c r="D276" s="221" t="s">
        <v>149</v>
      </c>
      <c r="E276" s="225" t="s">
        <v>3</v>
      </c>
      <c r="F276" s="226" t="s">
        <v>981</v>
      </c>
      <c r="G276" s="186"/>
      <c r="H276" s="227">
        <v>116</v>
      </c>
      <c r="J276" s="186"/>
      <c r="K276" s="186"/>
      <c r="L276" s="150"/>
      <c r="M276" s="152"/>
      <c r="T276" s="153"/>
      <c r="AT276" s="151" t="s">
        <v>149</v>
      </c>
      <c r="AU276" s="151" t="s">
        <v>84</v>
      </c>
      <c r="AV276" s="10" t="s">
        <v>84</v>
      </c>
      <c r="AW276" s="10" t="s">
        <v>35</v>
      </c>
      <c r="AX276" s="10" t="s">
        <v>75</v>
      </c>
      <c r="AY276" s="151" t="s">
        <v>139</v>
      </c>
    </row>
    <row r="277" spans="2:51" s="10" customFormat="1" ht="12">
      <c r="B277" s="224"/>
      <c r="C277" s="186"/>
      <c r="D277" s="221" t="s">
        <v>149</v>
      </c>
      <c r="E277" s="225" t="s">
        <v>3</v>
      </c>
      <c r="F277" s="226" t="s">
        <v>982</v>
      </c>
      <c r="G277" s="186"/>
      <c r="H277" s="227">
        <v>154</v>
      </c>
      <c r="J277" s="186"/>
      <c r="K277" s="186"/>
      <c r="L277" s="150"/>
      <c r="M277" s="152"/>
      <c r="T277" s="153"/>
      <c r="AT277" s="151" t="s">
        <v>149</v>
      </c>
      <c r="AU277" s="151" t="s">
        <v>84</v>
      </c>
      <c r="AV277" s="10" t="s">
        <v>84</v>
      </c>
      <c r="AW277" s="10" t="s">
        <v>35</v>
      </c>
      <c r="AX277" s="10" t="s">
        <v>75</v>
      </c>
      <c r="AY277" s="151" t="s">
        <v>139</v>
      </c>
    </row>
    <row r="278" spans="2:51" s="12" customFormat="1" ht="12">
      <c r="B278" s="262"/>
      <c r="C278" s="256"/>
      <c r="D278" s="221" t="s">
        <v>149</v>
      </c>
      <c r="E278" s="263" t="s">
        <v>3</v>
      </c>
      <c r="F278" s="264" t="s">
        <v>236</v>
      </c>
      <c r="G278" s="256"/>
      <c r="H278" s="265">
        <v>270</v>
      </c>
      <c r="J278" s="256"/>
      <c r="K278" s="256"/>
      <c r="L278" s="248"/>
      <c r="M278" s="250"/>
      <c r="T278" s="251"/>
      <c r="AT278" s="249" t="s">
        <v>149</v>
      </c>
      <c r="AU278" s="249" t="s">
        <v>84</v>
      </c>
      <c r="AV278" s="12" t="s">
        <v>91</v>
      </c>
      <c r="AW278" s="12" t="s">
        <v>35</v>
      </c>
      <c r="AX278" s="12" t="s">
        <v>75</v>
      </c>
      <c r="AY278" s="249" t="s">
        <v>139</v>
      </c>
    </row>
    <row r="279" spans="2:51" s="11" customFormat="1" ht="12">
      <c r="B279" s="258"/>
      <c r="C279" s="255"/>
      <c r="D279" s="221" t="s">
        <v>149</v>
      </c>
      <c r="E279" s="259" t="s">
        <v>3</v>
      </c>
      <c r="F279" s="260" t="s">
        <v>227</v>
      </c>
      <c r="G279" s="255"/>
      <c r="H279" s="261">
        <v>2161.2</v>
      </c>
      <c r="J279" s="255"/>
      <c r="K279" s="255"/>
      <c r="L279" s="244"/>
      <c r="M279" s="252"/>
      <c r="N279" s="253"/>
      <c r="O279" s="253"/>
      <c r="P279" s="253"/>
      <c r="Q279" s="253"/>
      <c r="R279" s="253"/>
      <c r="S279" s="253"/>
      <c r="T279" s="254"/>
      <c r="AT279" s="245" t="s">
        <v>149</v>
      </c>
      <c r="AU279" s="245" t="s">
        <v>84</v>
      </c>
      <c r="AV279" s="11" t="s">
        <v>94</v>
      </c>
      <c r="AW279" s="11" t="s">
        <v>35</v>
      </c>
      <c r="AX279" s="11" t="s">
        <v>82</v>
      </c>
      <c r="AY279" s="245" t="s">
        <v>139</v>
      </c>
    </row>
    <row r="280" spans="2:12" s="8" customFormat="1" ht="6.95" customHeight="1">
      <c r="B280" s="112"/>
      <c r="C280" s="113"/>
      <c r="D280" s="113"/>
      <c r="E280" s="113"/>
      <c r="F280" s="113"/>
      <c r="G280" s="113"/>
      <c r="H280" s="113"/>
      <c r="I280" s="113"/>
      <c r="J280" s="166"/>
      <c r="K280" s="166"/>
      <c r="L280" s="5"/>
    </row>
  </sheetData>
  <sheetProtection algorithmName="SHA-512" hashValue="Aih3y30wjSSPawYwJsKYx2+V7FdbV/GLDRYaVNf3z61XWFiuzGO26MLbmZFDpV7KmcQqSLpGb9KTGS7jkAE2BQ==" saltValue="7tr51buUO7xJEZERljTd/w==" spinCount="100000" sheet="1" objects="1" scenarios="1"/>
  <autoFilter ref="C94:K27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3_01/949101111"/>
    <hyperlink ref="F109" r:id="rId2" display="https://podminky.urs.cz/item/CS_URS_2023_01/952902121"/>
    <hyperlink ref="F121" r:id="rId3" display="https://podminky.urs.cz/item/CS_URS_2023_01/965081213"/>
    <hyperlink ref="F128" r:id="rId4" display="https://podminky.urs.cz/item/CS_URS_2023_01/965081611"/>
    <hyperlink ref="F137" r:id="rId5" display="https://podminky.urs.cz/item/CS_URS_2023_01/968062747"/>
    <hyperlink ref="F142" r:id="rId6" display="https://podminky.urs.cz/item/CS_URS_2023_01/968072455"/>
    <hyperlink ref="F153" r:id="rId7" display="https://podminky.urs.cz/item/CS_URS_2023_01/968072456"/>
    <hyperlink ref="F160" r:id="rId8" display="https://podminky.urs.cz/item/CS_URS_2023_01/976074121"/>
    <hyperlink ref="F168" r:id="rId9" display="https://podminky.urs.cz/item/CS_URS_2023_01/997013111"/>
    <hyperlink ref="F170" r:id="rId10" display="https://podminky.urs.cz/item/CS_URS_2023_01/997013501"/>
    <hyperlink ref="F175" r:id="rId11" display="https://podminky.urs.cz/item/CS_URS_2023_01/997013509"/>
    <hyperlink ref="F178" r:id="rId12" display="https://podminky.urs.cz/item/CS_URS_2023_01/997013631"/>
    <hyperlink ref="F180" r:id="rId13" display="https://podminky.urs.cz/item/CS_URS_2023_01/997013804"/>
    <hyperlink ref="F182" r:id="rId14" display="https://podminky.urs.cz/item/CS_URS_2023_01/997013811"/>
    <hyperlink ref="F184" r:id="rId15" display="https://podminky.urs.cz/item/CS_URS_2023_01/997013813"/>
    <hyperlink ref="F187" r:id="rId16" display="https://podminky.urs.cz/item/CS_URS_2023_01/998017004"/>
    <hyperlink ref="F197" r:id="rId17" display="https://podminky.urs.cz/item/CS_URS_2023_01/763111811"/>
    <hyperlink ref="F202" r:id="rId18" display="https://podminky.urs.cz/item/CS_URS_2023_01/763131821"/>
    <hyperlink ref="F207" r:id="rId19" display="https://podminky.urs.cz/item/CS_URS_2023_01/763431801"/>
    <hyperlink ref="F213" r:id="rId20" display="https://podminky.urs.cz/item/CS_URS_2023_01/767996702"/>
    <hyperlink ref="F222" r:id="rId21" display="https://podminky.urs.cz/item/CS_URS_2023_01/775511800"/>
    <hyperlink ref="F232" r:id="rId22" display="https://podminky.urs.cz/item/CS_URS_2023_01/775541821"/>
    <hyperlink ref="F238" r:id="rId23" display="https://podminky.urs.cz/item/CS_URS_2023_01/776201811"/>
    <hyperlink ref="F244" r:id="rId24" display="https://podminky.urs.cz/item/CS_URS_2023_01/7764108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0"/>
  <sheetViews>
    <sheetView showGridLines="0" zoomScale="85" zoomScaleNormal="85" workbookViewId="0" topLeftCell="A94">
      <selection activeCell="I109" sqref="I109"/>
    </sheetView>
  </sheetViews>
  <sheetFormatPr defaultColWidth="9.140625" defaultRowHeight="12"/>
  <cols>
    <col min="1" max="1" width="8.28125" style="96" customWidth="1"/>
    <col min="2" max="2" width="1.1484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7.421875" style="96" customWidth="1"/>
    <col min="8" max="8" width="14.00390625" style="96" customWidth="1"/>
    <col min="9" max="9" width="15.8515625" style="96" customWidth="1"/>
    <col min="10" max="11" width="22.2812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484" t="s">
        <v>6</v>
      </c>
      <c r="M2" s="485"/>
      <c r="N2" s="485"/>
      <c r="O2" s="485"/>
      <c r="P2" s="485"/>
      <c r="Q2" s="485"/>
      <c r="R2" s="485"/>
      <c r="S2" s="485"/>
      <c r="T2" s="485"/>
      <c r="U2" s="485"/>
      <c r="V2" s="485"/>
      <c r="AT2" s="97" t="s">
        <v>99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AT3" s="97" t="s">
        <v>84</v>
      </c>
    </row>
    <row r="4" spans="2:46" ht="24.95" customHeight="1">
      <c r="B4" s="100"/>
      <c r="C4" s="167"/>
      <c r="D4" s="198" t="s">
        <v>104</v>
      </c>
      <c r="E4" s="167"/>
      <c r="F4" s="167"/>
      <c r="G4" s="167"/>
      <c r="H4" s="167"/>
      <c r="I4" s="167"/>
      <c r="J4" s="167"/>
      <c r="K4" s="167"/>
      <c r="L4" s="100"/>
      <c r="M4" s="101" t="s">
        <v>11</v>
      </c>
      <c r="AT4" s="97" t="s">
        <v>4</v>
      </c>
    </row>
    <row r="5" spans="2:12" ht="6.95" customHeight="1">
      <c r="B5" s="100"/>
      <c r="C5" s="167"/>
      <c r="D5" s="167"/>
      <c r="E5" s="167"/>
      <c r="F5" s="167"/>
      <c r="G5" s="167"/>
      <c r="H5" s="167"/>
      <c r="I5" s="167"/>
      <c r="J5" s="167"/>
      <c r="K5" s="167"/>
      <c r="L5" s="100"/>
    </row>
    <row r="6" spans="2:12" ht="12" customHeight="1">
      <c r="B6" s="100"/>
      <c r="C6" s="167"/>
      <c r="D6" s="188" t="s">
        <v>17</v>
      </c>
      <c r="E6" s="167"/>
      <c r="F6" s="167"/>
      <c r="G6" s="167"/>
      <c r="H6" s="167"/>
      <c r="I6" s="167"/>
      <c r="J6" s="167"/>
      <c r="K6" s="167"/>
      <c r="L6" s="100"/>
    </row>
    <row r="7" spans="2:12" ht="16.5" customHeight="1">
      <c r="B7" s="100"/>
      <c r="C7" s="167"/>
      <c r="D7" s="167"/>
      <c r="E7" s="500" t="str">
        <f>'Rekapitulace stavby'!K6</f>
        <v>Breda</v>
      </c>
      <c r="F7" s="501"/>
      <c r="G7" s="501"/>
      <c r="H7" s="501"/>
      <c r="I7" s="167"/>
      <c r="J7" s="167"/>
      <c r="K7" s="167"/>
      <c r="L7" s="100"/>
    </row>
    <row r="8" spans="2:12" ht="12" customHeight="1">
      <c r="B8" s="100"/>
      <c r="C8" s="167"/>
      <c r="D8" s="188" t="s">
        <v>105</v>
      </c>
      <c r="E8" s="167"/>
      <c r="F8" s="167"/>
      <c r="G8" s="167"/>
      <c r="H8" s="167"/>
      <c r="I8" s="167"/>
      <c r="J8" s="167"/>
      <c r="K8" s="167"/>
      <c r="L8" s="100"/>
    </row>
    <row r="9" spans="2:12" s="8" customFormat="1" ht="16.5" customHeight="1">
      <c r="B9" s="5"/>
      <c r="C9" s="158"/>
      <c r="D9" s="158"/>
      <c r="E9" s="500" t="s">
        <v>106</v>
      </c>
      <c r="F9" s="499"/>
      <c r="G9" s="499"/>
      <c r="H9" s="499"/>
      <c r="I9" s="158"/>
      <c r="J9" s="158"/>
      <c r="K9" s="158"/>
      <c r="L9" s="5"/>
    </row>
    <row r="10" spans="2:12" s="8" customFormat="1" ht="12" customHeight="1">
      <c r="B10" s="5"/>
      <c r="C10" s="158"/>
      <c r="D10" s="188" t="s">
        <v>107</v>
      </c>
      <c r="E10" s="158"/>
      <c r="F10" s="158"/>
      <c r="G10" s="158"/>
      <c r="H10" s="158"/>
      <c r="I10" s="158"/>
      <c r="J10" s="158"/>
      <c r="K10" s="158"/>
      <c r="L10" s="5"/>
    </row>
    <row r="11" spans="2:12" s="8" customFormat="1" ht="16.5" customHeight="1">
      <c r="B11" s="5"/>
      <c r="C11" s="158"/>
      <c r="D11" s="158"/>
      <c r="E11" s="478" t="s">
        <v>983</v>
      </c>
      <c r="F11" s="499"/>
      <c r="G11" s="499"/>
      <c r="H11" s="499"/>
      <c r="I11" s="158"/>
      <c r="J11" s="158"/>
      <c r="K11" s="158"/>
      <c r="L11" s="5"/>
    </row>
    <row r="12" spans="2:12" s="8" customFormat="1" ht="12">
      <c r="B12" s="5"/>
      <c r="C12" s="158"/>
      <c r="D12" s="158"/>
      <c r="E12" s="158"/>
      <c r="F12" s="158"/>
      <c r="G12" s="158"/>
      <c r="H12" s="158"/>
      <c r="I12" s="158"/>
      <c r="J12" s="158"/>
      <c r="K12" s="158"/>
      <c r="L12" s="5"/>
    </row>
    <row r="13" spans="2:12" s="8" customFormat="1" ht="12" customHeight="1">
      <c r="B13" s="5"/>
      <c r="C13" s="158"/>
      <c r="D13" s="188" t="s">
        <v>19</v>
      </c>
      <c r="E13" s="158"/>
      <c r="F13" s="157" t="s">
        <v>3</v>
      </c>
      <c r="G13" s="158"/>
      <c r="H13" s="158"/>
      <c r="I13" s="188" t="s">
        <v>21</v>
      </c>
      <c r="J13" s="157" t="s">
        <v>3</v>
      </c>
      <c r="K13" s="158"/>
      <c r="L13" s="5"/>
    </row>
    <row r="14" spans="2:12" s="8" customFormat="1" ht="12" customHeight="1">
      <c r="B14" s="5"/>
      <c r="C14" s="158"/>
      <c r="D14" s="188" t="s">
        <v>23</v>
      </c>
      <c r="E14" s="158"/>
      <c r="F14" s="157" t="s">
        <v>24</v>
      </c>
      <c r="G14" s="158"/>
      <c r="H14" s="158"/>
      <c r="I14" s="188" t="s">
        <v>25</v>
      </c>
      <c r="J14" s="169" t="str">
        <f>'Rekapitulace stavby'!AN8</f>
        <v>2. 2. 2023</v>
      </c>
      <c r="K14" s="158"/>
      <c r="L14" s="5"/>
    </row>
    <row r="15" spans="2:12" s="8" customFormat="1" ht="21.75" customHeight="1">
      <c r="B15" s="5"/>
      <c r="C15" s="158"/>
      <c r="D15" s="229" t="s">
        <v>109</v>
      </c>
      <c r="E15" s="158"/>
      <c r="F15" s="230" t="s">
        <v>984</v>
      </c>
      <c r="G15" s="158"/>
      <c r="H15" s="158"/>
      <c r="I15" s="158"/>
      <c r="J15" s="158"/>
      <c r="K15" s="158"/>
      <c r="L15" s="5"/>
    </row>
    <row r="16" spans="2:12" s="8" customFormat="1" ht="12" customHeight="1">
      <c r="B16" s="5"/>
      <c r="C16" s="158"/>
      <c r="D16" s="188" t="s">
        <v>27</v>
      </c>
      <c r="E16" s="158"/>
      <c r="F16" s="158"/>
      <c r="G16" s="158"/>
      <c r="H16" s="158"/>
      <c r="I16" s="188" t="s">
        <v>28</v>
      </c>
      <c r="J16" s="157" t="s">
        <v>3</v>
      </c>
      <c r="K16" s="158"/>
      <c r="L16" s="5"/>
    </row>
    <row r="17" spans="2:12" s="8" customFormat="1" ht="18" customHeight="1">
      <c r="B17" s="5"/>
      <c r="C17" s="158"/>
      <c r="D17" s="158"/>
      <c r="E17" s="157" t="s">
        <v>29</v>
      </c>
      <c r="F17" s="158"/>
      <c r="G17" s="158"/>
      <c r="H17" s="158"/>
      <c r="I17" s="188" t="s">
        <v>30</v>
      </c>
      <c r="J17" s="157" t="s">
        <v>3</v>
      </c>
      <c r="K17" s="158"/>
      <c r="L17" s="5"/>
    </row>
    <row r="18" spans="2:12" s="8" customFormat="1" ht="6.95" customHeight="1">
      <c r="B18" s="5"/>
      <c r="C18" s="158"/>
      <c r="D18" s="158"/>
      <c r="E18" s="158"/>
      <c r="F18" s="158"/>
      <c r="G18" s="158"/>
      <c r="H18" s="158"/>
      <c r="I18" s="158"/>
      <c r="J18" s="158"/>
      <c r="K18" s="158"/>
      <c r="L18" s="5"/>
    </row>
    <row r="19" spans="2:12" s="8" customFormat="1" ht="12" customHeight="1">
      <c r="B19" s="5"/>
      <c r="D19" s="102" t="s">
        <v>31</v>
      </c>
      <c r="I19" s="102" t="s">
        <v>28</v>
      </c>
      <c r="J19" s="2" t="str">
        <f>'Rekapitulace stavby'!AN13</f>
        <v>Vyplň údaj</v>
      </c>
      <c r="L19" s="5"/>
    </row>
    <row r="20" spans="2:12" s="8" customFormat="1" ht="18" customHeight="1">
      <c r="B20" s="5"/>
      <c r="E20" s="502">
        <f>'Rekapitulace stavby'!E14</f>
        <v>0</v>
      </c>
      <c r="F20" s="503"/>
      <c r="G20" s="503"/>
      <c r="H20" s="503"/>
      <c r="I20" s="102" t="s">
        <v>30</v>
      </c>
      <c r="J20" s="2" t="str">
        <f>'Rekapitulace stavby'!AN14</f>
        <v>Vyplň údaj</v>
      </c>
      <c r="L20" s="5"/>
    </row>
    <row r="21" spans="2:12" s="8" customFormat="1" ht="6.95" customHeight="1">
      <c r="B21" s="5"/>
      <c r="J21" s="158"/>
      <c r="K21" s="158"/>
      <c r="L21" s="5"/>
    </row>
    <row r="22" spans="2:12" s="8" customFormat="1" ht="12" customHeight="1">
      <c r="B22" s="5"/>
      <c r="C22" s="158"/>
      <c r="D22" s="188" t="s">
        <v>33</v>
      </c>
      <c r="E22" s="158"/>
      <c r="F22" s="158"/>
      <c r="G22" s="158"/>
      <c r="H22" s="158"/>
      <c r="I22" s="102" t="s">
        <v>28</v>
      </c>
      <c r="J22" s="157" t="s">
        <v>3</v>
      </c>
      <c r="K22" s="158"/>
      <c r="L22" s="5"/>
    </row>
    <row r="23" spans="2:12" s="8" customFormat="1" ht="18" customHeight="1">
      <c r="B23" s="5"/>
      <c r="C23" s="158"/>
      <c r="D23" s="158"/>
      <c r="E23" s="157" t="s">
        <v>34</v>
      </c>
      <c r="F23" s="158"/>
      <c r="G23" s="158"/>
      <c r="H23" s="158"/>
      <c r="I23" s="102" t="s">
        <v>30</v>
      </c>
      <c r="J23" s="157" t="s">
        <v>3</v>
      </c>
      <c r="K23" s="158"/>
      <c r="L23" s="5"/>
    </row>
    <row r="24" spans="2:12" s="8" customFormat="1" ht="6.95" customHeight="1">
      <c r="B24" s="5"/>
      <c r="C24" s="158"/>
      <c r="D24" s="158"/>
      <c r="E24" s="158"/>
      <c r="F24" s="158"/>
      <c r="G24" s="158"/>
      <c r="H24" s="158"/>
      <c r="J24" s="158"/>
      <c r="K24" s="158"/>
      <c r="L24" s="5"/>
    </row>
    <row r="25" spans="2:12" s="8" customFormat="1" ht="12" customHeight="1">
      <c r="B25" s="5"/>
      <c r="C25" s="158"/>
      <c r="D25" s="188" t="s">
        <v>36</v>
      </c>
      <c r="E25" s="158"/>
      <c r="F25" s="158"/>
      <c r="G25" s="158"/>
      <c r="H25" s="158"/>
      <c r="I25" s="102" t="s">
        <v>28</v>
      </c>
      <c r="J25" s="157" t="str">
        <f>IF('Rekapitulace stavby'!AN19="","",'Rekapitulace stavby'!AN19)</f>
        <v>76445755</v>
      </c>
      <c r="K25" s="158"/>
      <c r="L25" s="5"/>
    </row>
    <row r="26" spans="2:12" s="8" customFormat="1" ht="18" customHeight="1">
      <c r="B26" s="5"/>
      <c r="C26" s="158"/>
      <c r="D26" s="158"/>
      <c r="E26" s="157" t="str">
        <f>IF('Rekapitulace stavby'!E20="","",'Rekapitulace stavby'!E20)</f>
        <v>Ing. Alena Chmelová, Opava</v>
      </c>
      <c r="F26" s="158"/>
      <c r="G26" s="158"/>
      <c r="H26" s="158"/>
      <c r="I26" s="102" t="s">
        <v>30</v>
      </c>
      <c r="J26" s="157" t="str">
        <f>IF('Rekapitulace stavby'!AN20="","",'Rekapitulace stavby'!AN20)</f>
        <v/>
      </c>
      <c r="K26" s="158"/>
      <c r="L26" s="5"/>
    </row>
    <row r="27" spans="2:12" s="8" customFormat="1" ht="6.95" customHeight="1">
      <c r="B27" s="5"/>
      <c r="C27" s="158"/>
      <c r="D27" s="158"/>
      <c r="E27" s="158"/>
      <c r="F27" s="158"/>
      <c r="G27" s="158"/>
      <c r="H27" s="158"/>
      <c r="J27" s="158"/>
      <c r="K27" s="158"/>
      <c r="L27" s="5"/>
    </row>
    <row r="28" spans="2:12" s="8" customFormat="1" ht="12" customHeight="1">
      <c r="B28" s="5"/>
      <c r="C28" s="158"/>
      <c r="D28" s="188" t="s">
        <v>39</v>
      </c>
      <c r="E28" s="158"/>
      <c r="F28" s="158"/>
      <c r="G28" s="158"/>
      <c r="H28" s="158"/>
      <c r="J28" s="158"/>
      <c r="K28" s="158"/>
      <c r="L28" s="5"/>
    </row>
    <row r="29" spans="2:12" s="105" customFormat="1" ht="16.5" customHeight="1">
      <c r="B29" s="104"/>
      <c r="C29" s="159"/>
      <c r="D29" s="159"/>
      <c r="E29" s="498" t="s">
        <v>3</v>
      </c>
      <c r="F29" s="498"/>
      <c r="G29" s="498"/>
      <c r="H29" s="498"/>
      <c r="J29" s="159"/>
      <c r="K29" s="159"/>
      <c r="L29" s="104"/>
    </row>
    <row r="30" spans="2:12" s="8" customFormat="1" ht="6.95" customHeight="1">
      <c r="B30" s="5"/>
      <c r="C30" s="158"/>
      <c r="D30" s="158"/>
      <c r="E30" s="158"/>
      <c r="F30" s="158"/>
      <c r="G30" s="158"/>
      <c r="H30" s="158"/>
      <c r="J30" s="158"/>
      <c r="K30" s="158"/>
      <c r="L30" s="5"/>
    </row>
    <row r="31" spans="2:12" s="8" customFormat="1" ht="6.95" customHeight="1">
      <c r="B31" s="5"/>
      <c r="C31" s="158"/>
      <c r="D31" s="160"/>
      <c r="E31" s="160"/>
      <c r="F31" s="160"/>
      <c r="G31" s="160"/>
      <c r="H31" s="160"/>
      <c r="I31" s="106"/>
      <c r="J31" s="160"/>
      <c r="K31" s="160"/>
      <c r="L31" s="5"/>
    </row>
    <row r="32" spans="2:12" s="8" customFormat="1" ht="25.35" customHeight="1">
      <c r="B32" s="5"/>
      <c r="C32" s="158"/>
      <c r="D32" s="190" t="s">
        <v>41</v>
      </c>
      <c r="E32" s="158"/>
      <c r="F32" s="158"/>
      <c r="G32" s="158"/>
      <c r="H32" s="158"/>
      <c r="J32" s="161">
        <f>ROUND(J94,2)</f>
        <v>0</v>
      </c>
      <c r="K32" s="158"/>
      <c r="L32" s="5"/>
    </row>
    <row r="33" spans="2:12" s="8" customFormat="1" ht="6.95" customHeight="1">
      <c r="B33" s="5"/>
      <c r="C33" s="158"/>
      <c r="D33" s="160"/>
      <c r="E33" s="160"/>
      <c r="F33" s="160"/>
      <c r="G33" s="160"/>
      <c r="H33" s="160"/>
      <c r="I33" s="106"/>
      <c r="J33" s="160"/>
      <c r="K33" s="160"/>
      <c r="L33" s="5"/>
    </row>
    <row r="34" spans="2:12" s="8" customFormat="1" ht="14.45" customHeight="1">
      <c r="B34" s="5"/>
      <c r="C34" s="158"/>
      <c r="D34" s="158"/>
      <c r="E34" s="158"/>
      <c r="F34" s="162" t="s">
        <v>43</v>
      </c>
      <c r="G34" s="158"/>
      <c r="H34" s="158"/>
      <c r="I34" s="107" t="s">
        <v>42</v>
      </c>
      <c r="J34" s="162" t="s">
        <v>44</v>
      </c>
      <c r="K34" s="158"/>
      <c r="L34" s="5"/>
    </row>
    <row r="35" spans="2:12" s="8" customFormat="1" ht="14.45" customHeight="1">
      <c r="B35" s="5"/>
      <c r="C35" s="158"/>
      <c r="D35" s="191" t="s">
        <v>45</v>
      </c>
      <c r="E35" s="188" t="s">
        <v>46</v>
      </c>
      <c r="F35" s="163">
        <f>ROUND((SUM(BE94:BE239)),2)</f>
        <v>0</v>
      </c>
      <c r="G35" s="158"/>
      <c r="H35" s="158"/>
      <c r="I35" s="109">
        <v>0.21</v>
      </c>
      <c r="J35" s="163">
        <f>ROUND(((SUM(BE94:BE239))*I35),2)</f>
        <v>0</v>
      </c>
      <c r="K35" s="158"/>
      <c r="L35" s="5"/>
    </row>
    <row r="36" spans="2:12" s="8" customFormat="1" ht="14.45" customHeight="1">
      <c r="B36" s="5"/>
      <c r="C36" s="158"/>
      <c r="D36" s="158"/>
      <c r="E36" s="188" t="s">
        <v>47</v>
      </c>
      <c r="F36" s="163">
        <f>ROUND((SUM(BF94:BF239)),2)</f>
        <v>0</v>
      </c>
      <c r="G36" s="158"/>
      <c r="H36" s="158"/>
      <c r="I36" s="109">
        <v>0.15</v>
      </c>
      <c r="J36" s="163">
        <f>ROUND(((SUM(BF94:BF239))*I36),2)</f>
        <v>0</v>
      </c>
      <c r="K36" s="158"/>
      <c r="L36" s="5"/>
    </row>
    <row r="37" spans="2:12" s="8" customFormat="1" ht="14.45" customHeight="1" hidden="1">
      <c r="B37" s="5"/>
      <c r="C37" s="158"/>
      <c r="D37" s="158"/>
      <c r="E37" s="188" t="s">
        <v>48</v>
      </c>
      <c r="F37" s="163">
        <f>ROUND((SUM(BG94:BG239)),2)</f>
        <v>0</v>
      </c>
      <c r="G37" s="158"/>
      <c r="H37" s="158"/>
      <c r="I37" s="109">
        <v>0.21</v>
      </c>
      <c r="J37" s="163">
        <f>0</f>
        <v>0</v>
      </c>
      <c r="K37" s="158"/>
      <c r="L37" s="5"/>
    </row>
    <row r="38" spans="2:12" s="8" customFormat="1" ht="14.45" customHeight="1" hidden="1">
      <c r="B38" s="5"/>
      <c r="C38" s="158"/>
      <c r="D38" s="158"/>
      <c r="E38" s="188" t="s">
        <v>49</v>
      </c>
      <c r="F38" s="163">
        <f>ROUND((SUM(BH94:BH239)),2)</f>
        <v>0</v>
      </c>
      <c r="G38" s="158"/>
      <c r="H38" s="158"/>
      <c r="I38" s="109">
        <v>0.15</v>
      </c>
      <c r="J38" s="163">
        <f>0</f>
        <v>0</v>
      </c>
      <c r="K38" s="158"/>
      <c r="L38" s="5"/>
    </row>
    <row r="39" spans="2:12" s="8" customFormat="1" ht="14.45" customHeight="1" hidden="1">
      <c r="B39" s="5"/>
      <c r="C39" s="158"/>
      <c r="D39" s="158"/>
      <c r="E39" s="188" t="s">
        <v>50</v>
      </c>
      <c r="F39" s="163">
        <f>ROUND((SUM(BI94:BI239)),2)</f>
        <v>0</v>
      </c>
      <c r="G39" s="158"/>
      <c r="H39" s="158"/>
      <c r="I39" s="109">
        <v>0</v>
      </c>
      <c r="J39" s="163">
        <f>0</f>
        <v>0</v>
      </c>
      <c r="K39" s="158"/>
      <c r="L39" s="5"/>
    </row>
    <row r="40" spans="2:12" s="8" customFormat="1" ht="6.95" customHeight="1">
      <c r="B40" s="5"/>
      <c r="C40" s="158"/>
      <c r="D40" s="158"/>
      <c r="E40" s="158"/>
      <c r="F40" s="158"/>
      <c r="G40" s="158"/>
      <c r="H40" s="158"/>
      <c r="J40" s="158"/>
      <c r="K40" s="158"/>
      <c r="L40" s="5"/>
    </row>
    <row r="41" spans="2:12" s="8" customFormat="1" ht="25.35" customHeight="1">
      <c r="B41" s="5"/>
      <c r="C41" s="172"/>
      <c r="D41" s="192" t="s">
        <v>51</v>
      </c>
      <c r="E41" s="193"/>
      <c r="F41" s="193"/>
      <c r="G41" s="194" t="s">
        <v>52</v>
      </c>
      <c r="H41" s="195" t="s">
        <v>53</v>
      </c>
      <c r="I41" s="111"/>
      <c r="J41" s="164">
        <f>SUM(J32:J39)</f>
        <v>0</v>
      </c>
      <c r="K41" s="165"/>
      <c r="L41" s="5"/>
    </row>
    <row r="42" spans="2:12" s="8" customFormat="1" ht="14.45" customHeight="1">
      <c r="B42" s="112"/>
      <c r="C42" s="166"/>
      <c r="D42" s="166"/>
      <c r="E42" s="166"/>
      <c r="F42" s="166"/>
      <c r="G42" s="166"/>
      <c r="H42" s="166"/>
      <c r="I42" s="113"/>
      <c r="J42" s="166"/>
      <c r="K42" s="166"/>
      <c r="L42" s="5"/>
    </row>
    <row r="43" spans="3:11" ht="12">
      <c r="C43" s="167"/>
      <c r="D43" s="167"/>
      <c r="E43" s="167"/>
      <c r="F43" s="167"/>
      <c r="G43" s="167"/>
      <c r="H43" s="167"/>
      <c r="J43" s="167"/>
      <c r="K43" s="167"/>
    </row>
    <row r="44" spans="3:11" ht="12">
      <c r="C44" s="167"/>
      <c r="D44" s="167"/>
      <c r="E44" s="167"/>
      <c r="F44" s="167"/>
      <c r="G44" s="167"/>
      <c r="H44" s="167"/>
      <c r="J44" s="167"/>
      <c r="K44" s="167"/>
    </row>
    <row r="45" spans="3:11" ht="12">
      <c r="C45" s="167"/>
      <c r="D45" s="167"/>
      <c r="E45" s="167"/>
      <c r="F45" s="167"/>
      <c r="G45" s="167"/>
      <c r="H45" s="167"/>
      <c r="J45" s="167"/>
      <c r="K45" s="167"/>
    </row>
    <row r="46" spans="2:12" s="8" customFormat="1" ht="6.95" customHeight="1">
      <c r="B46" s="114"/>
      <c r="C46" s="168"/>
      <c r="D46" s="168"/>
      <c r="E46" s="168"/>
      <c r="F46" s="168"/>
      <c r="G46" s="168"/>
      <c r="H46" s="168"/>
      <c r="I46" s="115"/>
      <c r="J46" s="168"/>
      <c r="K46" s="168"/>
      <c r="L46" s="5"/>
    </row>
    <row r="47" spans="2:12" s="8" customFormat="1" ht="24.95" customHeight="1">
      <c r="B47" s="5"/>
      <c r="C47" s="198" t="s">
        <v>111</v>
      </c>
      <c r="D47" s="158"/>
      <c r="E47" s="158"/>
      <c r="F47" s="158"/>
      <c r="G47" s="158"/>
      <c r="H47" s="158"/>
      <c r="J47" s="158"/>
      <c r="K47" s="158"/>
      <c r="L47" s="5"/>
    </row>
    <row r="48" spans="2:12" s="8" customFormat="1" ht="6.95" customHeight="1">
      <c r="B48" s="5"/>
      <c r="C48" s="158"/>
      <c r="D48" s="158"/>
      <c r="E48" s="158"/>
      <c r="F48" s="158"/>
      <c r="G48" s="158"/>
      <c r="H48" s="158"/>
      <c r="J48" s="158"/>
      <c r="K48" s="158"/>
      <c r="L48" s="5"/>
    </row>
    <row r="49" spans="2:12" s="8" customFormat="1" ht="12" customHeight="1">
      <c r="B49" s="5"/>
      <c r="C49" s="188" t="s">
        <v>17</v>
      </c>
      <c r="D49" s="158"/>
      <c r="E49" s="158"/>
      <c r="F49" s="158"/>
      <c r="G49" s="158"/>
      <c r="H49" s="158"/>
      <c r="J49" s="158"/>
      <c r="K49" s="158"/>
      <c r="L49" s="5"/>
    </row>
    <row r="50" spans="2:12" s="8" customFormat="1" ht="16.5" customHeight="1">
      <c r="B50" s="5"/>
      <c r="C50" s="158"/>
      <c r="D50" s="158"/>
      <c r="E50" s="500" t="str">
        <f>E7</f>
        <v>Breda</v>
      </c>
      <c r="F50" s="501"/>
      <c r="G50" s="501"/>
      <c r="H50" s="501"/>
      <c r="J50" s="158"/>
      <c r="K50" s="158"/>
      <c r="L50" s="5"/>
    </row>
    <row r="51" spans="2:12" ht="12" customHeight="1">
      <c r="B51" s="100"/>
      <c r="C51" s="188" t="s">
        <v>105</v>
      </c>
      <c r="D51" s="167"/>
      <c r="E51" s="167"/>
      <c r="F51" s="167"/>
      <c r="G51" s="167"/>
      <c r="H51" s="167"/>
      <c r="J51" s="167"/>
      <c r="K51" s="167"/>
      <c r="L51" s="100"/>
    </row>
    <row r="52" spans="2:12" s="8" customFormat="1" ht="16.5" customHeight="1">
      <c r="B52" s="5"/>
      <c r="C52" s="158"/>
      <c r="D52" s="158"/>
      <c r="E52" s="500" t="s">
        <v>106</v>
      </c>
      <c r="F52" s="499"/>
      <c r="G52" s="499"/>
      <c r="H52" s="499"/>
      <c r="J52" s="158"/>
      <c r="K52" s="158"/>
      <c r="L52" s="5"/>
    </row>
    <row r="53" spans="2:12" s="8" customFormat="1" ht="12" customHeight="1">
      <c r="B53" s="5"/>
      <c r="C53" s="188" t="s">
        <v>107</v>
      </c>
      <c r="D53" s="158"/>
      <c r="E53" s="158"/>
      <c r="F53" s="158"/>
      <c r="G53" s="158"/>
      <c r="H53" s="158"/>
      <c r="J53" s="158"/>
      <c r="K53" s="158"/>
      <c r="L53" s="5"/>
    </row>
    <row r="54" spans="2:12" s="8" customFormat="1" ht="16.5" customHeight="1">
      <c r="B54" s="5"/>
      <c r="C54" s="158"/>
      <c r="D54" s="158"/>
      <c r="E54" s="478" t="str">
        <f>E11</f>
        <v>6 - Výměna vodovodní přípojky</v>
      </c>
      <c r="F54" s="499"/>
      <c r="G54" s="499"/>
      <c r="H54" s="499"/>
      <c r="J54" s="158"/>
      <c r="K54" s="158"/>
      <c r="L54" s="5"/>
    </row>
    <row r="55" spans="2:12" s="8" customFormat="1" ht="6.95" customHeight="1">
      <c r="B55" s="5"/>
      <c r="C55" s="158"/>
      <c r="D55" s="158"/>
      <c r="E55" s="158"/>
      <c r="F55" s="158"/>
      <c r="G55" s="158"/>
      <c r="H55" s="158"/>
      <c r="J55" s="158"/>
      <c r="K55" s="158"/>
      <c r="L55" s="5"/>
    </row>
    <row r="56" spans="2:12" s="8" customFormat="1" ht="12" customHeight="1">
      <c r="B56" s="5"/>
      <c r="C56" s="188" t="s">
        <v>23</v>
      </c>
      <c r="D56" s="158"/>
      <c r="E56" s="158"/>
      <c r="F56" s="157" t="str">
        <f>F14</f>
        <v>Nám. Republiky 159/10, Opava</v>
      </c>
      <c r="G56" s="158"/>
      <c r="H56" s="158"/>
      <c r="I56" s="102" t="s">
        <v>25</v>
      </c>
      <c r="J56" s="169" t="str">
        <f>IF(J14="","",J14)</f>
        <v>2. 2. 2023</v>
      </c>
      <c r="K56" s="158"/>
      <c r="L56" s="5"/>
    </row>
    <row r="57" spans="2:12" s="8" customFormat="1" ht="6.95" customHeight="1">
      <c r="B57" s="5"/>
      <c r="C57" s="158"/>
      <c r="D57" s="158"/>
      <c r="E57" s="158"/>
      <c r="F57" s="158"/>
      <c r="G57" s="158"/>
      <c r="H57" s="158"/>
      <c r="J57" s="158"/>
      <c r="K57" s="158"/>
      <c r="L57" s="5"/>
    </row>
    <row r="58" spans="2:12" s="8" customFormat="1" ht="15.2" customHeight="1">
      <c r="B58" s="5"/>
      <c r="C58" s="188" t="s">
        <v>27</v>
      </c>
      <c r="D58" s="158"/>
      <c r="E58" s="158"/>
      <c r="F58" s="157" t="str">
        <f>E17</f>
        <v>Statutární město Opava</v>
      </c>
      <c r="G58" s="158"/>
      <c r="H58" s="158"/>
      <c r="I58" s="102" t="s">
        <v>33</v>
      </c>
      <c r="J58" s="170" t="str">
        <f>E23</f>
        <v>INFO Home, Opava</v>
      </c>
      <c r="K58" s="158"/>
      <c r="L58" s="5"/>
    </row>
    <row r="59" spans="2:12" s="8" customFormat="1" ht="25.7" customHeight="1">
      <c r="B59" s="5"/>
      <c r="C59" s="188" t="s">
        <v>31</v>
      </c>
      <c r="D59" s="158"/>
      <c r="E59" s="158"/>
      <c r="F59" s="157">
        <f>IF(E20="","",E20)</f>
        <v>0</v>
      </c>
      <c r="G59" s="158"/>
      <c r="H59" s="158"/>
      <c r="I59" s="102" t="s">
        <v>36</v>
      </c>
      <c r="J59" s="170" t="str">
        <f>E26</f>
        <v>Ing. Alena Chmelová, Opava</v>
      </c>
      <c r="K59" s="158"/>
      <c r="L59" s="5"/>
    </row>
    <row r="60" spans="2:12" s="8" customFormat="1" ht="10.35" customHeight="1">
      <c r="B60" s="5"/>
      <c r="C60" s="158"/>
      <c r="D60" s="158"/>
      <c r="E60" s="158"/>
      <c r="F60" s="158"/>
      <c r="G60" s="158"/>
      <c r="H60" s="158"/>
      <c r="J60" s="158"/>
      <c r="K60" s="158"/>
      <c r="L60" s="5"/>
    </row>
    <row r="61" spans="2:12" s="8" customFormat="1" ht="29.25" customHeight="1">
      <c r="B61" s="5"/>
      <c r="C61" s="199" t="s">
        <v>112</v>
      </c>
      <c r="D61" s="172"/>
      <c r="E61" s="172"/>
      <c r="F61" s="172"/>
      <c r="G61" s="172"/>
      <c r="H61" s="172"/>
      <c r="I61" s="110"/>
      <c r="J61" s="171" t="s">
        <v>113</v>
      </c>
      <c r="K61" s="172"/>
      <c r="L61" s="5"/>
    </row>
    <row r="62" spans="2:12" s="8" customFormat="1" ht="10.35" customHeight="1">
      <c r="B62" s="5"/>
      <c r="C62" s="158"/>
      <c r="D62" s="158"/>
      <c r="E62" s="158"/>
      <c r="F62" s="158"/>
      <c r="G62" s="158"/>
      <c r="H62" s="158"/>
      <c r="J62" s="158"/>
      <c r="K62" s="158"/>
      <c r="L62" s="5"/>
    </row>
    <row r="63" spans="2:47" s="8" customFormat="1" ht="22.9" customHeight="1">
      <c r="B63" s="5"/>
      <c r="C63" s="200" t="s">
        <v>73</v>
      </c>
      <c r="D63" s="158"/>
      <c r="E63" s="158"/>
      <c r="F63" s="158"/>
      <c r="G63" s="158"/>
      <c r="H63" s="158"/>
      <c r="J63" s="161">
        <f>J94</f>
        <v>0</v>
      </c>
      <c r="K63" s="158"/>
      <c r="L63" s="5"/>
      <c r="AU63" s="97" t="s">
        <v>114</v>
      </c>
    </row>
    <row r="64" spans="2:12" s="117" customFormat="1" ht="24.95" customHeight="1">
      <c r="B64" s="116"/>
      <c r="C64" s="174"/>
      <c r="D64" s="202" t="s">
        <v>985</v>
      </c>
      <c r="E64" s="203"/>
      <c r="F64" s="203"/>
      <c r="G64" s="203"/>
      <c r="H64" s="203"/>
      <c r="I64" s="118"/>
      <c r="J64" s="173">
        <f>J95</f>
        <v>0</v>
      </c>
      <c r="K64" s="174"/>
      <c r="L64" s="116"/>
    </row>
    <row r="65" spans="2:12" s="120" customFormat="1" ht="19.9" customHeight="1">
      <c r="B65" s="119"/>
      <c r="C65" s="176"/>
      <c r="D65" s="205" t="s">
        <v>986</v>
      </c>
      <c r="E65" s="206"/>
      <c r="F65" s="206"/>
      <c r="G65" s="206"/>
      <c r="H65" s="206"/>
      <c r="I65" s="121"/>
      <c r="J65" s="175">
        <f>J96</f>
        <v>0</v>
      </c>
      <c r="K65" s="176"/>
      <c r="L65" s="119"/>
    </row>
    <row r="66" spans="2:12" s="120" customFormat="1" ht="19.9" customHeight="1">
      <c r="B66" s="119"/>
      <c r="C66" s="176"/>
      <c r="D66" s="205" t="s">
        <v>987</v>
      </c>
      <c r="E66" s="206"/>
      <c r="F66" s="206"/>
      <c r="G66" s="206"/>
      <c r="H66" s="206"/>
      <c r="I66" s="121"/>
      <c r="J66" s="175">
        <f>J155</f>
        <v>0</v>
      </c>
      <c r="K66" s="176"/>
      <c r="L66" s="119"/>
    </row>
    <row r="67" spans="2:12" s="120" customFormat="1" ht="19.9" customHeight="1">
      <c r="B67" s="119"/>
      <c r="C67" s="176"/>
      <c r="D67" s="205" t="s">
        <v>988</v>
      </c>
      <c r="E67" s="206"/>
      <c r="F67" s="206"/>
      <c r="G67" s="206"/>
      <c r="H67" s="206"/>
      <c r="I67" s="121"/>
      <c r="J67" s="175">
        <f>J160</f>
        <v>0</v>
      </c>
      <c r="K67" s="176"/>
      <c r="L67" s="119"/>
    </row>
    <row r="68" spans="2:12" s="120" customFormat="1" ht="19.9" customHeight="1">
      <c r="B68" s="119"/>
      <c r="C68" s="176"/>
      <c r="D68" s="205" t="s">
        <v>989</v>
      </c>
      <c r="E68" s="206"/>
      <c r="F68" s="206"/>
      <c r="G68" s="206"/>
      <c r="H68" s="206"/>
      <c r="I68" s="121"/>
      <c r="J68" s="175">
        <f>J177</f>
        <v>0</v>
      </c>
      <c r="K68" s="176"/>
      <c r="L68" s="119"/>
    </row>
    <row r="69" spans="2:12" s="120" customFormat="1" ht="19.9" customHeight="1">
      <c r="B69" s="119"/>
      <c r="C69" s="176"/>
      <c r="D69" s="205" t="s">
        <v>118</v>
      </c>
      <c r="E69" s="206"/>
      <c r="F69" s="206"/>
      <c r="G69" s="206"/>
      <c r="H69" s="206"/>
      <c r="I69" s="121"/>
      <c r="J69" s="175">
        <f>J201</f>
        <v>0</v>
      </c>
      <c r="K69" s="176"/>
      <c r="L69" s="119"/>
    </row>
    <row r="70" spans="2:12" s="120" customFormat="1" ht="19.9" customHeight="1">
      <c r="B70" s="119"/>
      <c r="C70" s="176"/>
      <c r="D70" s="205" t="s">
        <v>119</v>
      </c>
      <c r="E70" s="206"/>
      <c r="F70" s="206"/>
      <c r="G70" s="206"/>
      <c r="H70" s="206"/>
      <c r="I70" s="121"/>
      <c r="J70" s="175">
        <f>J218</f>
        <v>0</v>
      </c>
      <c r="K70" s="176"/>
      <c r="L70" s="119"/>
    </row>
    <row r="71" spans="2:12" s="120" customFormat="1" ht="19.9" customHeight="1">
      <c r="B71" s="119"/>
      <c r="C71" s="176"/>
      <c r="D71" s="205" t="s">
        <v>120</v>
      </c>
      <c r="E71" s="206"/>
      <c r="F71" s="206"/>
      <c r="G71" s="206"/>
      <c r="H71" s="206"/>
      <c r="I71" s="121"/>
      <c r="J71" s="175">
        <f>J231</f>
        <v>0</v>
      </c>
      <c r="K71" s="176"/>
      <c r="L71" s="119"/>
    </row>
    <row r="72" spans="2:12" s="120" customFormat="1" ht="19.9" customHeight="1">
      <c r="B72" s="119"/>
      <c r="C72" s="176"/>
      <c r="D72" s="205" t="s">
        <v>990</v>
      </c>
      <c r="E72" s="206"/>
      <c r="F72" s="206"/>
      <c r="G72" s="206"/>
      <c r="H72" s="206"/>
      <c r="I72" s="121"/>
      <c r="J72" s="175">
        <f>J234</f>
        <v>0</v>
      </c>
      <c r="K72" s="176"/>
      <c r="L72" s="119"/>
    </row>
    <row r="73" spans="2:12" s="8" customFormat="1" ht="21.75" customHeight="1">
      <c r="B73" s="5"/>
      <c r="C73" s="158"/>
      <c r="D73" s="158"/>
      <c r="E73" s="158"/>
      <c r="F73" s="158"/>
      <c r="G73" s="158"/>
      <c r="H73" s="158"/>
      <c r="J73" s="158"/>
      <c r="K73" s="158"/>
      <c r="L73" s="5"/>
    </row>
    <row r="74" spans="2:12" s="8" customFormat="1" ht="6.95" customHeight="1">
      <c r="B74" s="112"/>
      <c r="C74" s="166"/>
      <c r="D74" s="166"/>
      <c r="E74" s="166"/>
      <c r="F74" s="166"/>
      <c r="G74" s="166"/>
      <c r="H74" s="166"/>
      <c r="I74" s="113"/>
      <c r="J74" s="166"/>
      <c r="K74" s="166"/>
      <c r="L74" s="5"/>
    </row>
    <row r="75" spans="3:11" ht="12">
      <c r="C75" s="167"/>
      <c r="D75" s="167"/>
      <c r="E75" s="167"/>
      <c r="F75" s="167"/>
      <c r="G75" s="167"/>
      <c r="H75" s="167"/>
      <c r="J75" s="167"/>
      <c r="K75" s="167"/>
    </row>
    <row r="76" spans="3:11" ht="12">
      <c r="C76" s="167"/>
      <c r="D76" s="167"/>
      <c r="E76" s="167"/>
      <c r="F76" s="167"/>
      <c r="G76" s="167"/>
      <c r="H76" s="167"/>
      <c r="J76" s="167"/>
      <c r="K76" s="167"/>
    </row>
    <row r="77" spans="3:11" ht="12">
      <c r="C77" s="167"/>
      <c r="D77" s="167"/>
      <c r="E77" s="167"/>
      <c r="F77" s="167"/>
      <c r="G77" s="167"/>
      <c r="H77" s="167"/>
      <c r="J77" s="167"/>
      <c r="K77" s="167"/>
    </row>
    <row r="78" spans="2:12" s="8" customFormat="1" ht="6.95" customHeight="1">
      <c r="B78" s="114"/>
      <c r="C78" s="168"/>
      <c r="D78" s="168"/>
      <c r="E78" s="168"/>
      <c r="F78" s="168"/>
      <c r="G78" s="168"/>
      <c r="H78" s="168"/>
      <c r="I78" s="115"/>
      <c r="J78" s="168"/>
      <c r="K78" s="168"/>
      <c r="L78" s="5"/>
    </row>
    <row r="79" spans="2:12" s="8" customFormat="1" ht="24.95" customHeight="1">
      <c r="B79" s="5"/>
      <c r="C79" s="198" t="s">
        <v>124</v>
      </c>
      <c r="D79" s="158"/>
      <c r="E79" s="158"/>
      <c r="F79" s="158"/>
      <c r="G79" s="158"/>
      <c r="H79" s="158"/>
      <c r="J79" s="158"/>
      <c r="K79" s="158"/>
      <c r="L79" s="5"/>
    </row>
    <row r="80" spans="2:12" s="8" customFormat="1" ht="6.95" customHeight="1">
      <c r="B80" s="5"/>
      <c r="C80" s="158"/>
      <c r="D80" s="158"/>
      <c r="E80" s="158"/>
      <c r="F80" s="158"/>
      <c r="G80" s="158"/>
      <c r="H80" s="158"/>
      <c r="J80" s="158"/>
      <c r="K80" s="158"/>
      <c r="L80" s="5"/>
    </row>
    <row r="81" spans="2:12" s="8" customFormat="1" ht="12" customHeight="1">
      <c r="B81" s="5"/>
      <c r="C81" s="188" t="s">
        <v>17</v>
      </c>
      <c r="D81" s="158"/>
      <c r="E81" s="158"/>
      <c r="F81" s="158"/>
      <c r="G81" s="158"/>
      <c r="H81" s="158"/>
      <c r="J81" s="158"/>
      <c r="K81" s="158"/>
      <c r="L81" s="5"/>
    </row>
    <row r="82" spans="2:12" s="8" customFormat="1" ht="16.5" customHeight="1">
      <c r="B82" s="5"/>
      <c r="C82" s="158"/>
      <c r="D82" s="158"/>
      <c r="E82" s="500" t="str">
        <f>E7</f>
        <v>Breda</v>
      </c>
      <c r="F82" s="501"/>
      <c r="G82" s="501"/>
      <c r="H82" s="501"/>
      <c r="J82" s="158"/>
      <c r="K82" s="158"/>
      <c r="L82" s="5"/>
    </row>
    <row r="83" spans="2:12" ht="12" customHeight="1">
      <c r="B83" s="100"/>
      <c r="C83" s="188" t="s">
        <v>105</v>
      </c>
      <c r="D83" s="167"/>
      <c r="E83" s="167"/>
      <c r="F83" s="167"/>
      <c r="G83" s="167"/>
      <c r="H83" s="167"/>
      <c r="J83" s="167"/>
      <c r="K83" s="167"/>
      <c r="L83" s="100"/>
    </row>
    <row r="84" spans="2:12" s="8" customFormat="1" ht="16.5" customHeight="1">
      <c r="B84" s="5"/>
      <c r="C84" s="158"/>
      <c r="D84" s="158"/>
      <c r="E84" s="500" t="s">
        <v>106</v>
      </c>
      <c r="F84" s="499"/>
      <c r="G84" s="499"/>
      <c r="H84" s="499"/>
      <c r="J84" s="158"/>
      <c r="K84" s="158"/>
      <c r="L84" s="5"/>
    </row>
    <row r="85" spans="2:12" s="8" customFormat="1" ht="12" customHeight="1">
      <c r="B85" s="5"/>
      <c r="C85" s="188" t="s">
        <v>107</v>
      </c>
      <c r="D85" s="158"/>
      <c r="E85" s="158"/>
      <c r="F85" s="158"/>
      <c r="G85" s="158"/>
      <c r="H85" s="158"/>
      <c r="J85" s="158"/>
      <c r="K85" s="158"/>
      <c r="L85" s="5"/>
    </row>
    <row r="86" spans="2:12" s="8" customFormat="1" ht="16.5" customHeight="1">
      <c r="B86" s="5"/>
      <c r="C86" s="158"/>
      <c r="D86" s="158"/>
      <c r="E86" s="478" t="str">
        <f>E11</f>
        <v>6 - Výměna vodovodní přípojky</v>
      </c>
      <c r="F86" s="499"/>
      <c r="G86" s="499"/>
      <c r="H86" s="499"/>
      <c r="J86" s="158"/>
      <c r="K86" s="158"/>
      <c r="L86" s="5"/>
    </row>
    <row r="87" spans="2:12" s="8" customFormat="1" ht="6.95" customHeight="1">
      <c r="B87" s="5"/>
      <c r="C87" s="158"/>
      <c r="D87" s="158"/>
      <c r="E87" s="158"/>
      <c r="F87" s="158"/>
      <c r="G87" s="158"/>
      <c r="H87" s="158"/>
      <c r="J87" s="158"/>
      <c r="K87" s="158"/>
      <c r="L87" s="5"/>
    </row>
    <row r="88" spans="2:12" s="8" customFormat="1" ht="12" customHeight="1">
      <c r="B88" s="5"/>
      <c r="C88" s="188" t="s">
        <v>23</v>
      </c>
      <c r="D88" s="158"/>
      <c r="E88" s="158"/>
      <c r="F88" s="157" t="str">
        <f>F14</f>
        <v>Nám. Republiky 159/10, Opava</v>
      </c>
      <c r="G88" s="158"/>
      <c r="H88" s="158"/>
      <c r="I88" s="102" t="s">
        <v>25</v>
      </c>
      <c r="J88" s="169" t="str">
        <f>IF(J14="","",J14)</f>
        <v>2. 2. 2023</v>
      </c>
      <c r="K88" s="158"/>
      <c r="L88" s="5"/>
    </row>
    <row r="89" spans="2:12" s="8" customFormat="1" ht="6.95" customHeight="1">
      <c r="B89" s="5"/>
      <c r="C89" s="158"/>
      <c r="D89" s="158"/>
      <c r="E89" s="158"/>
      <c r="F89" s="158"/>
      <c r="G89" s="158"/>
      <c r="H89" s="158"/>
      <c r="J89" s="158"/>
      <c r="K89" s="158"/>
      <c r="L89" s="5"/>
    </row>
    <row r="90" spans="2:12" s="8" customFormat="1" ht="15.2" customHeight="1">
      <c r="B90" s="5"/>
      <c r="C90" s="188" t="s">
        <v>27</v>
      </c>
      <c r="D90" s="158"/>
      <c r="E90" s="158"/>
      <c r="F90" s="157" t="str">
        <f>E17</f>
        <v>Statutární město Opava</v>
      </c>
      <c r="G90" s="158"/>
      <c r="H90" s="158"/>
      <c r="I90" s="102" t="s">
        <v>33</v>
      </c>
      <c r="J90" s="170" t="str">
        <f>E23</f>
        <v>INFO Home, Opava</v>
      </c>
      <c r="K90" s="158"/>
      <c r="L90" s="5"/>
    </row>
    <row r="91" spans="2:12" s="8" customFormat="1" ht="25.7" customHeight="1">
      <c r="B91" s="5"/>
      <c r="C91" s="188" t="s">
        <v>31</v>
      </c>
      <c r="D91" s="158"/>
      <c r="E91" s="158"/>
      <c r="F91" s="157">
        <f>IF(E20="","",E20)</f>
        <v>0</v>
      </c>
      <c r="G91" s="158"/>
      <c r="H91" s="158"/>
      <c r="I91" s="102" t="s">
        <v>36</v>
      </c>
      <c r="J91" s="170" t="str">
        <f>E26</f>
        <v>Ing. Alena Chmelová, Opava</v>
      </c>
      <c r="K91" s="158"/>
      <c r="L91" s="5"/>
    </row>
    <row r="92" spans="2:12" s="8" customFormat="1" ht="10.35" customHeight="1">
      <c r="B92" s="5"/>
      <c r="C92" s="158"/>
      <c r="D92" s="158"/>
      <c r="E92" s="158"/>
      <c r="F92" s="158"/>
      <c r="G92" s="158"/>
      <c r="H92" s="158"/>
      <c r="J92" s="158"/>
      <c r="K92" s="158"/>
      <c r="L92" s="5"/>
    </row>
    <row r="93" spans="2:20" s="127" customFormat="1" ht="29.25" customHeight="1">
      <c r="B93" s="122"/>
      <c r="C93" s="208" t="s">
        <v>125</v>
      </c>
      <c r="D93" s="177" t="s">
        <v>60</v>
      </c>
      <c r="E93" s="177" t="s">
        <v>56</v>
      </c>
      <c r="F93" s="177" t="s">
        <v>57</v>
      </c>
      <c r="G93" s="177" t="s">
        <v>126</v>
      </c>
      <c r="H93" s="177" t="s">
        <v>127</v>
      </c>
      <c r="I93" s="123" t="s">
        <v>128</v>
      </c>
      <c r="J93" s="177" t="s">
        <v>113</v>
      </c>
      <c r="K93" s="178" t="s">
        <v>129</v>
      </c>
      <c r="L93" s="122"/>
      <c r="M93" s="124" t="s">
        <v>3</v>
      </c>
      <c r="N93" s="125" t="s">
        <v>45</v>
      </c>
      <c r="O93" s="125" t="s">
        <v>130</v>
      </c>
      <c r="P93" s="125" t="s">
        <v>131</v>
      </c>
      <c r="Q93" s="125" t="s">
        <v>132</v>
      </c>
      <c r="R93" s="125" t="s">
        <v>133</v>
      </c>
      <c r="S93" s="125" t="s">
        <v>134</v>
      </c>
      <c r="T93" s="126" t="s">
        <v>135</v>
      </c>
    </row>
    <row r="94" spans="2:63" s="8" customFormat="1" ht="22.9" customHeight="1">
      <c r="B94" s="5"/>
      <c r="C94" s="209" t="s">
        <v>136</v>
      </c>
      <c r="D94" s="158"/>
      <c r="E94" s="158"/>
      <c r="F94" s="158"/>
      <c r="G94" s="158"/>
      <c r="H94" s="158"/>
      <c r="J94" s="179">
        <f>BK94</f>
        <v>0</v>
      </c>
      <c r="K94" s="158"/>
      <c r="L94" s="5"/>
      <c r="M94" s="128"/>
      <c r="N94" s="106"/>
      <c r="O94" s="106"/>
      <c r="P94" s="129">
        <f>P95</f>
        <v>0</v>
      </c>
      <c r="Q94" s="106"/>
      <c r="R94" s="129">
        <f>R95</f>
        <v>54.37847692</v>
      </c>
      <c r="S94" s="106"/>
      <c r="T94" s="130">
        <f>T95</f>
        <v>8.98</v>
      </c>
      <c r="AT94" s="97" t="s">
        <v>74</v>
      </c>
      <c r="AU94" s="97" t="s">
        <v>114</v>
      </c>
      <c r="BK94" s="131">
        <f>BK95</f>
        <v>0</v>
      </c>
    </row>
    <row r="95" spans="2:63" s="4" customFormat="1" ht="25.9" customHeight="1">
      <c r="B95" s="132"/>
      <c r="C95" s="181"/>
      <c r="D95" s="211" t="s">
        <v>74</v>
      </c>
      <c r="E95" s="212" t="s">
        <v>137</v>
      </c>
      <c r="F95" s="212" t="s">
        <v>991</v>
      </c>
      <c r="G95" s="181"/>
      <c r="H95" s="181"/>
      <c r="J95" s="180">
        <f>BK95</f>
        <v>0</v>
      </c>
      <c r="K95" s="181"/>
      <c r="L95" s="132"/>
      <c r="M95" s="134"/>
      <c r="P95" s="135">
        <f>P96+P155+P160+P177+P201+P218+P231+P234</f>
        <v>0</v>
      </c>
      <c r="R95" s="135">
        <f>R96+R155+R160+R177+R201+R218+R231+R234</f>
        <v>54.37847692</v>
      </c>
      <c r="T95" s="136">
        <f>T96+T155+T160+T177+T201+T218+T231+T234</f>
        <v>8.98</v>
      </c>
      <c r="AR95" s="133" t="s">
        <v>82</v>
      </c>
      <c r="AT95" s="137" t="s">
        <v>74</v>
      </c>
      <c r="AU95" s="137" t="s">
        <v>75</v>
      </c>
      <c r="AY95" s="133" t="s">
        <v>139</v>
      </c>
      <c r="BK95" s="138">
        <f>BK96+BK155+BK160+BK177+BK201+BK218+BK231+BK234</f>
        <v>0</v>
      </c>
    </row>
    <row r="96" spans="2:63" s="4" customFormat="1" ht="22.9" customHeight="1">
      <c r="B96" s="132"/>
      <c r="C96" s="181"/>
      <c r="D96" s="211" t="s">
        <v>74</v>
      </c>
      <c r="E96" s="213" t="s">
        <v>82</v>
      </c>
      <c r="F96" s="213" t="s">
        <v>992</v>
      </c>
      <c r="G96" s="181"/>
      <c r="H96" s="181"/>
      <c r="J96" s="182">
        <f>BK96</f>
        <v>0</v>
      </c>
      <c r="K96" s="181"/>
      <c r="L96" s="132"/>
      <c r="M96" s="134"/>
      <c r="P96" s="135">
        <f>SUM(P97:P154)</f>
        <v>0</v>
      </c>
      <c r="R96" s="135">
        <f>SUM(R97:R154)</f>
        <v>12.75713</v>
      </c>
      <c r="T96" s="136">
        <f>SUM(T97:T154)</f>
        <v>8.1</v>
      </c>
      <c r="AR96" s="133" t="s">
        <v>82</v>
      </c>
      <c r="AT96" s="137" t="s">
        <v>74</v>
      </c>
      <c r="AU96" s="137" t="s">
        <v>82</v>
      </c>
      <c r="AY96" s="133" t="s">
        <v>139</v>
      </c>
      <c r="BK96" s="138">
        <f>SUM(BK97:BK154)</f>
        <v>0</v>
      </c>
    </row>
    <row r="97" spans="2:65" s="8" customFormat="1" ht="37.9" customHeight="1">
      <c r="B97" s="5"/>
      <c r="C97" s="214" t="s">
        <v>82</v>
      </c>
      <c r="D97" s="214" t="s">
        <v>141</v>
      </c>
      <c r="E97" s="215" t="s">
        <v>993</v>
      </c>
      <c r="F97" s="184" t="s">
        <v>994</v>
      </c>
      <c r="G97" s="216" t="s">
        <v>144</v>
      </c>
      <c r="H97" s="217">
        <v>18</v>
      </c>
      <c r="I97" s="6"/>
      <c r="J97" s="183">
        <f>ROUND(I97*H97,2)</f>
        <v>0</v>
      </c>
      <c r="K97" s="184" t="s">
        <v>145</v>
      </c>
      <c r="L97" s="5"/>
      <c r="M97" s="7" t="s">
        <v>3</v>
      </c>
      <c r="N97" s="139" t="s">
        <v>46</v>
      </c>
      <c r="P97" s="140">
        <f>O97*H97</f>
        <v>0</v>
      </c>
      <c r="Q97" s="140">
        <v>0</v>
      </c>
      <c r="R97" s="140">
        <f>Q97*H97</f>
        <v>0</v>
      </c>
      <c r="S97" s="140">
        <v>0.45</v>
      </c>
      <c r="T97" s="141">
        <f>S97*H97</f>
        <v>8.1</v>
      </c>
      <c r="AR97" s="142" t="s">
        <v>94</v>
      </c>
      <c r="AT97" s="142" t="s">
        <v>141</v>
      </c>
      <c r="AU97" s="142" t="s">
        <v>84</v>
      </c>
      <c r="AY97" s="97" t="s">
        <v>139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97" t="s">
        <v>82</v>
      </c>
      <c r="BK97" s="143">
        <f>ROUND(I97*H97,2)</f>
        <v>0</v>
      </c>
      <c r="BL97" s="97" t="s">
        <v>94</v>
      </c>
      <c r="BM97" s="142" t="s">
        <v>995</v>
      </c>
    </row>
    <row r="98" spans="2:47" s="8" customFormat="1" ht="12">
      <c r="B98" s="5"/>
      <c r="C98" s="158"/>
      <c r="D98" s="218" t="s">
        <v>147</v>
      </c>
      <c r="E98" s="158"/>
      <c r="F98" s="219" t="s">
        <v>996</v>
      </c>
      <c r="G98" s="158"/>
      <c r="H98" s="158"/>
      <c r="J98" s="158"/>
      <c r="K98" s="158"/>
      <c r="L98" s="5"/>
      <c r="M98" s="144"/>
      <c r="T98" s="145"/>
      <c r="AT98" s="97" t="s">
        <v>147</v>
      </c>
      <c r="AU98" s="97" t="s">
        <v>84</v>
      </c>
    </row>
    <row r="99" spans="2:51" s="9" customFormat="1" ht="12">
      <c r="B99" s="146"/>
      <c r="C99" s="185"/>
      <c r="D99" s="221" t="s">
        <v>149</v>
      </c>
      <c r="E99" s="222" t="s">
        <v>3</v>
      </c>
      <c r="F99" s="223" t="s">
        <v>997</v>
      </c>
      <c r="G99" s="185"/>
      <c r="H99" s="222" t="s">
        <v>3</v>
      </c>
      <c r="J99" s="185"/>
      <c r="K99" s="185"/>
      <c r="L99" s="146"/>
      <c r="M99" s="148"/>
      <c r="T99" s="149"/>
      <c r="AT99" s="147" t="s">
        <v>149</v>
      </c>
      <c r="AU99" s="147" t="s">
        <v>84</v>
      </c>
      <c r="AV99" s="9" t="s">
        <v>82</v>
      </c>
      <c r="AW99" s="9" t="s">
        <v>35</v>
      </c>
      <c r="AX99" s="9" t="s">
        <v>75</v>
      </c>
      <c r="AY99" s="147" t="s">
        <v>139</v>
      </c>
    </row>
    <row r="100" spans="2:51" s="10" customFormat="1" ht="12">
      <c r="B100" s="150"/>
      <c r="C100" s="186"/>
      <c r="D100" s="221" t="s">
        <v>149</v>
      </c>
      <c r="E100" s="225" t="s">
        <v>3</v>
      </c>
      <c r="F100" s="226" t="s">
        <v>998</v>
      </c>
      <c r="G100" s="186"/>
      <c r="H100" s="227">
        <v>18</v>
      </c>
      <c r="J100" s="186"/>
      <c r="K100" s="186"/>
      <c r="L100" s="150"/>
      <c r="M100" s="152"/>
      <c r="T100" s="153"/>
      <c r="AT100" s="151" t="s">
        <v>149</v>
      </c>
      <c r="AU100" s="151" t="s">
        <v>84</v>
      </c>
      <c r="AV100" s="10" t="s">
        <v>84</v>
      </c>
      <c r="AW100" s="10" t="s">
        <v>35</v>
      </c>
      <c r="AX100" s="10" t="s">
        <v>82</v>
      </c>
      <c r="AY100" s="151" t="s">
        <v>139</v>
      </c>
    </row>
    <row r="101" spans="2:65" s="8" customFormat="1" ht="24.2" customHeight="1">
      <c r="B101" s="5"/>
      <c r="C101" s="214" t="s">
        <v>84</v>
      </c>
      <c r="D101" s="214" t="s">
        <v>141</v>
      </c>
      <c r="E101" s="215" t="s">
        <v>999</v>
      </c>
      <c r="F101" s="184" t="s">
        <v>1000</v>
      </c>
      <c r="G101" s="216" t="s">
        <v>175</v>
      </c>
      <c r="H101" s="217">
        <v>4</v>
      </c>
      <c r="I101" s="6"/>
      <c r="J101" s="183">
        <f>ROUND(I101*H101,2)</f>
        <v>0</v>
      </c>
      <c r="K101" s="184" t="s">
        <v>145</v>
      </c>
      <c r="L101" s="5"/>
      <c r="M101" s="7" t="s">
        <v>3</v>
      </c>
      <c r="N101" s="139" t="s">
        <v>46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94</v>
      </c>
      <c r="AT101" s="142" t="s">
        <v>141</v>
      </c>
      <c r="AU101" s="142" t="s">
        <v>84</v>
      </c>
      <c r="AY101" s="97" t="s">
        <v>139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97" t="s">
        <v>82</v>
      </c>
      <c r="BK101" s="143">
        <f>ROUND(I101*H101,2)</f>
        <v>0</v>
      </c>
      <c r="BL101" s="97" t="s">
        <v>94</v>
      </c>
      <c r="BM101" s="142" t="s">
        <v>1001</v>
      </c>
    </row>
    <row r="102" spans="2:47" s="8" customFormat="1" ht="12">
      <c r="B102" s="5"/>
      <c r="C102" s="158"/>
      <c r="D102" s="218" t="s">
        <v>147</v>
      </c>
      <c r="E102" s="158"/>
      <c r="F102" s="219" t="s">
        <v>1002</v>
      </c>
      <c r="G102" s="158"/>
      <c r="H102" s="158"/>
      <c r="J102" s="158"/>
      <c r="K102" s="158"/>
      <c r="L102" s="5"/>
      <c r="M102" s="144"/>
      <c r="T102" s="145"/>
      <c r="AT102" s="97" t="s">
        <v>147</v>
      </c>
      <c r="AU102" s="97" t="s">
        <v>84</v>
      </c>
    </row>
    <row r="103" spans="2:51" s="9" customFormat="1" ht="12">
      <c r="B103" s="146"/>
      <c r="C103" s="185"/>
      <c r="D103" s="221" t="s">
        <v>149</v>
      </c>
      <c r="E103" s="222" t="s">
        <v>3</v>
      </c>
      <c r="F103" s="223" t="s">
        <v>997</v>
      </c>
      <c r="G103" s="185"/>
      <c r="H103" s="222" t="s">
        <v>3</v>
      </c>
      <c r="J103" s="185"/>
      <c r="K103" s="185"/>
      <c r="L103" s="146"/>
      <c r="M103" s="148"/>
      <c r="T103" s="149"/>
      <c r="AT103" s="147" t="s">
        <v>149</v>
      </c>
      <c r="AU103" s="147" t="s">
        <v>84</v>
      </c>
      <c r="AV103" s="9" t="s">
        <v>82</v>
      </c>
      <c r="AW103" s="9" t="s">
        <v>35</v>
      </c>
      <c r="AX103" s="9" t="s">
        <v>75</v>
      </c>
      <c r="AY103" s="147" t="s">
        <v>139</v>
      </c>
    </row>
    <row r="104" spans="2:51" s="10" customFormat="1" ht="12">
      <c r="B104" s="150"/>
      <c r="C104" s="186"/>
      <c r="D104" s="221" t="s">
        <v>149</v>
      </c>
      <c r="E104" s="225" t="s">
        <v>3</v>
      </c>
      <c r="F104" s="226" t="s">
        <v>1003</v>
      </c>
      <c r="G104" s="186"/>
      <c r="H104" s="227">
        <v>4</v>
      </c>
      <c r="J104" s="186"/>
      <c r="K104" s="186"/>
      <c r="L104" s="150"/>
      <c r="M104" s="152"/>
      <c r="T104" s="153"/>
      <c r="AT104" s="151" t="s">
        <v>149</v>
      </c>
      <c r="AU104" s="151" t="s">
        <v>84</v>
      </c>
      <c r="AV104" s="10" t="s">
        <v>84</v>
      </c>
      <c r="AW104" s="10" t="s">
        <v>35</v>
      </c>
      <c r="AX104" s="10" t="s">
        <v>82</v>
      </c>
      <c r="AY104" s="151" t="s">
        <v>139</v>
      </c>
    </row>
    <row r="105" spans="2:65" s="8" customFormat="1" ht="49.15" customHeight="1">
      <c r="B105" s="5"/>
      <c r="C105" s="214" t="s">
        <v>91</v>
      </c>
      <c r="D105" s="214" t="s">
        <v>141</v>
      </c>
      <c r="E105" s="215" t="s">
        <v>1004</v>
      </c>
      <c r="F105" s="184" t="s">
        <v>1005</v>
      </c>
      <c r="G105" s="216" t="s">
        <v>175</v>
      </c>
      <c r="H105" s="217">
        <v>1</v>
      </c>
      <c r="I105" s="6"/>
      <c r="J105" s="183">
        <f>ROUND(I105*H105,2)</f>
        <v>0</v>
      </c>
      <c r="K105" s="184" t="s">
        <v>145</v>
      </c>
      <c r="L105" s="5"/>
      <c r="M105" s="7" t="s">
        <v>3</v>
      </c>
      <c r="N105" s="139" t="s">
        <v>46</v>
      </c>
      <c r="P105" s="140">
        <f>O105*H105</f>
        <v>0</v>
      </c>
      <c r="Q105" s="140">
        <v>0.00868</v>
      </c>
      <c r="R105" s="140">
        <f>Q105*H105</f>
        <v>0.00868</v>
      </c>
      <c r="S105" s="140">
        <v>0</v>
      </c>
      <c r="T105" s="141">
        <f>S105*H105</f>
        <v>0</v>
      </c>
      <c r="AR105" s="142" t="s">
        <v>94</v>
      </c>
      <c r="AT105" s="142" t="s">
        <v>141</v>
      </c>
      <c r="AU105" s="142" t="s">
        <v>84</v>
      </c>
      <c r="AY105" s="97" t="s">
        <v>139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97" t="s">
        <v>82</v>
      </c>
      <c r="BK105" s="143">
        <f>ROUND(I105*H105,2)</f>
        <v>0</v>
      </c>
      <c r="BL105" s="97" t="s">
        <v>94</v>
      </c>
      <c r="BM105" s="142" t="s">
        <v>1006</v>
      </c>
    </row>
    <row r="106" spans="2:47" s="8" customFormat="1" ht="12">
      <c r="B106" s="5"/>
      <c r="C106" s="158"/>
      <c r="D106" s="218" t="s">
        <v>147</v>
      </c>
      <c r="E106" s="158"/>
      <c r="F106" s="219" t="s">
        <v>1007</v>
      </c>
      <c r="G106" s="158"/>
      <c r="H106" s="158"/>
      <c r="J106" s="158"/>
      <c r="K106" s="158"/>
      <c r="L106" s="5"/>
      <c r="M106" s="144"/>
      <c r="T106" s="145"/>
      <c r="AT106" s="97" t="s">
        <v>147</v>
      </c>
      <c r="AU106" s="97" t="s">
        <v>84</v>
      </c>
    </row>
    <row r="107" spans="2:51" s="9" customFormat="1" ht="12">
      <c r="B107" s="146"/>
      <c r="C107" s="185"/>
      <c r="D107" s="221" t="s">
        <v>149</v>
      </c>
      <c r="E107" s="222" t="s">
        <v>3</v>
      </c>
      <c r="F107" s="223" t="s">
        <v>997</v>
      </c>
      <c r="G107" s="185"/>
      <c r="H107" s="222" t="s">
        <v>3</v>
      </c>
      <c r="J107" s="185"/>
      <c r="K107" s="185"/>
      <c r="L107" s="146"/>
      <c r="M107" s="148"/>
      <c r="T107" s="149"/>
      <c r="AT107" s="147" t="s">
        <v>149</v>
      </c>
      <c r="AU107" s="147" t="s">
        <v>84</v>
      </c>
      <c r="AV107" s="9" t="s">
        <v>82</v>
      </c>
      <c r="AW107" s="9" t="s">
        <v>35</v>
      </c>
      <c r="AX107" s="9" t="s">
        <v>75</v>
      </c>
      <c r="AY107" s="147" t="s">
        <v>139</v>
      </c>
    </row>
    <row r="108" spans="2:51" s="10" customFormat="1" ht="12">
      <c r="B108" s="150"/>
      <c r="C108" s="186"/>
      <c r="D108" s="221" t="s">
        <v>149</v>
      </c>
      <c r="E108" s="225" t="s">
        <v>3</v>
      </c>
      <c r="F108" s="226" t="s">
        <v>1008</v>
      </c>
      <c r="G108" s="186"/>
      <c r="H108" s="227">
        <v>1</v>
      </c>
      <c r="J108" s="186"/>
      <c r="K108" s="186"/>
      <c r="L108" s="150"/>
      <c r="M108" s="152"/>
      <c r="T108" s="153"/>
      <c r="AT108" s="151" t="s">
        <v>149</v>
      </c>
      <c r="AU108" s="151" t="s">
        <v>84</v>
      </c>
      <c r="AV108" s="10" t="s">
        <v>84</v>
      </c>
      <c r="AW108" s="10" t="s">
        <v>35</v>
      </c>
      <c r="AX108" s="10" t="s">
        <v>82</v>
      </c>
      <c r="AY108" s="151" t="s">
        <v>139</v>
      </c>
    </row>
    <row r="109" spans="2:65" s="8" customFormat="1" ht="49.15" customHeight="1">
      <c r="B109" s="5"/>
      <c r="C109" s="214" t="s">
        <v>94</v>
      </c>
      <c r="D109" s="214" t="s">
        <v>141</v>
      </c>
      <c r="E109" s="215" t="s">
        <v>1009</v>
      </c>
      <c r="F109" s="184" t="s">
        <v>1010</v>
      </c>
      <c r="G109" s="216" t="s">
        <v>175</v>
      </c>
      <c r="H109" s="217">
        <v>1</v>
      </c>
      <c r="I109" s="6"/>
      <c r="J109" s="183">
        <f>ROUND(I109*H109,2)</f>
        <v>0</v>
      </c>
      <c r="K109" s="184" t="s">
        <v>145</v>
      </c>
      <c r="L109" s="5"/>
      <c r="M109" s="7" t="s">
        <v>3</v>
      </c>
      <c r="N109" s="139" t="s">
        <v>46</v>
      </c>
      <c r="P109" s="140">
        <f>O109*H109</f>
        <v>0</v>
      </c>
      <c r="Q109" s="140">
        <v>0.01269</v>
      </c>
      <c r="R109" s="140">
        <f>Q109*H109</f>
        <v>0.01269</v>
      </c>
      <c r="S109" s="140">
        <v>0</v>
      </c>
      <c r="T109" s="141">
        <f>S109*H109</f>
        <v>0</v>
      </c>
      <c r="AR109" s="142" t="s">
        <v>94</v>
      </c>
      <c r="AT109" s="142" t="s">
        <v>141</v>
      </c>
      <c r="AU109" s="142" t="s">
        <v>84</v>
      </c>
      <c r="AY109" s="97" t="s">
        <v>139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97" t="s">
        <v>82</v>
      </c>
      <c r="BK109" s="143">
        <f>ROUND(I109*H109,2)</f>
        <v>0</v>
      </c>
      <c r="BL109" s="97" t="s">
        <v>94</v>
      </c>
      <c r="BM109" s="142" t="s">
        <v>1011</v>
      </c>
    </row>
    <row r="110" spans="2:47" s="8" customFormat="1" ht="12">
      <c r="B110" s="5"/>
      <c r="C110" s="158"/>
      <c r="D110" s="218" t="s">
        <v>147</v>
      </c>
      <c r="E110" s="158"/>
      <c r="F110" s="219" t="s">
        <v>1012</v>
      </c>
      <c r="G110" s="158"/>
      <c r="H110" s="158"/>
      <c r="J110" s="158"/>
      <c r="K110" s="158"/>
      <c r="L110" s="5"/>
      <c r="M110" s="144"/>
      <c r="T110" s="145"/>
      <c r="AT110" s="97" t="s">
        <v>147</v>
      </c>
      <c r="AU110" s="97" t="s">
        <v>84</v>
      </c>
    </row>
    <row r="111" spans="2:51" s="9" customFormat="1" ht="12">
      <c r="B111" s="146"/>
      <c r="C111" s="185"/>
      <c r="D111" s="221" t="s">
        <v>149</v>
      </c>
      <c r="E111" s="222" t="s">
        <v>3</v>
      </c>
      <c r="F111" s="223" t="s">
        <v>997</v>
      </c>
      <c r="G111" s="185"/>
      <c r="H111" s="222" t="s">
        <v>3</v>
      </c>
      <c r="J111" s="185"/>
      <c r="K111" s="185"/>
      <c r="L111" s="146"/>
      <c r="M111" s="148"/>
      <c r="T111" s="149"/>
      <c r="AT111" s="147" t="s">
        <v>149</v>
      </c>
      <c r="AU111" s="147" t="s">
        <v>84</v>
      </c>
      <c r="AV111" s="9" t="s">
        <v>82</v>
      </c>
      <c r="AW111" s="9" t="s">
        <v>35</v>
      </c>
      <c r="AX111" s="9" t="s">
        <v>75</v>
      </c>
      <c r="AY111" s="147" t="s">
        <v>139</v>
      </c>
    </row>
    <row r="112" spans="2:51" s="10" customFormat="1" ht="12">
      <c r="B112" s="150"/>
      <c r="C112" s="186"/>
      <c r="D112" s="221" t="s">
        <v>149</v>
      </c>
      <c r="E112" s="225" t="s">
        <v>3</v>
      </c>
      <c r="F112" s="226" t="s">
        <v>1013</v>
      </c>
      <c r="G112" s="186"/>
      <c r="H112" s="227">
        <v>1</v>
      </c>
      <c r="J112" s="186"/>
      <c r="K112" s="186"/>
      <c r="L112" s="150"/>
      <c r="M112" s="152"/>
      <c r="T112" s="153"/>
      <c r="AT112" s="151" t="s">
        <v>149</v>
      </c>
      <c r="AU112" s="151" t="s">
        <v>84</v>
      </c>
      <c r="AV112" s="10" t="s">
        <v>84</v>
      </c>
      <c r="AW112" s="10" t="s">
        <v>35</v>
      </c>
      <c r="AX112" s="10" t="s">
        <v>82</v>
      </c>
      <c r="AY112" s="151" t="s">
        <v>139</v>
      </c>
    </row>
    <row r="113" spans="2:65" s="8" customFormat="1" ht="24.2" customHeight="1">
      <c r="B113" s="5"/>
      <c r="C113" s="214" t="s">
        <v>172</v>
      </c>
      <c r="D113" s="214" t="s">
        <v>141</v>
      </c>
      <c r="E113" s="215" t="s">
        <v>1014</v>
      </c>
      <c r="F113" s="184" t="s">
        <v>1015</v>
      </c>
      <c r="G113" s="216" t="s">
        <v>1016</v>
      </c>
      <c r="H113" s="217">
        <v>5.2</v>
      </c>
      <c r="I113" s="6"/>
      <c r="J113" s="183">
        <f>ROUND(I113*H113,2)</f>
        <v>0</v>
      </c>
      <c r="K113" s="184" t="s">
        <v>145</v>
      </c>
      <c r="L113" s="5"/>
      <c r="M113" s="7" t="s">
        <v>3</v>
      </c>
      <c r="N113" s="139" t="s">
        <v>46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94</v>
      </c>
      <c r="AT113" s="142" t="s">
        <v>141</v>
      </c>
      <c r="AU113" s="142" t="s">
        <v>84</v>
      </c>
      <c r="AY113" s="97" t="s">
        <v>139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97" t="s">
        <v>82</v>
      </c>
      <c r="BK113" s="143">
        <f>ROUND(I113*H113,2)</f>
        <v>0</v>
      </c>
      <c r="BL113" s="97" t="s">
        <v>94</v>
      </c>
      <c r="BM113" s="142" t="s">
        <v>1017</v>
      </c>
    </row>
    <row r="114" spans="2:47" s="8" customFormat="1" ht="12">
      <c r="B114" s="5"/>
      <c r="C114" s="158"/>
      <c r="D114" s="218" t="s">
        <v>147</v>
      </c>
      <c r="E114" s="158"/>
      <c r="F114" s="219" t="s">
        <v>1018</v>
      </c>
      <c r="G114" s="158"/>
      <c r="H114" s="158"/>
      <c r="J114" s="158"/>
      <c r="K114" s="158"/>
      <c r="L114" s="5"/>
      <c r="M114" s="144"/>
      <c r="T114" s="145"/>
      <c r="AT114" s="97" t="s">
        <v>147</v>
      </c>
      <c r="AU114" s="97" t="s">
        <v>84</v>
      </c>
    </row>
    <row r="115" spans="2:51" s="9" customFormat="1" ht="12">
      <c r="B115" s="146"/>
      <c r="C115" s="185"/>
      <c r="D115" s="221" t="s">
        <v>149</v>
      </c>
      <c r="E115" s="222" t="s">
        <v>3</v>
      </c>
      <c r="F115" s="223" t="s">
        <v>997</v>
      </c>
      <c r="G115" s="185"/>
      <c r="H115" s="222" t="s">
        <v>3</v>
      </c>
      <c r="J115" s="185"/>
      <c r="K115" s="185"/>
      <c r="L115" s="146"/>
      <c r="M115" s="148"/>
      <c r="T115" s="149"/>
      <c r="AT115" s="147" t="s">
        <v>149</v>
      </c>
      <c r="AU115" s="147" t="s">
        <v>84</v>
      </c>
      <c r="AV115" s="9" t="s">
        <v>82</v>
      </c>
      <c r="AW115" s="9" t="s">
        <v>35</v>
      </c>
      <c r="AX115" s="9" t="s">
        <v>75</v>
      </c>
      <c r="AY115" s="147" t="s">
        <v>139</v>
      </c>
    </row>
    <row r="116" spans="2:51" s="10" customFormat="1" ht="12">
      <c r="B116" s="150"/>
      <c r="C116" s="186"/>
      <c r="D116" s="221" t="s">
        <v>149</v>
      </c>
      <c r="E116" s="225" t="s">
        <v>3</v>
      </c>
      <c r="F116" s="226" t="s">
        <v>1019</v>
      </c>
      <c r="G116" s="186"/>
      <c r="H116" s="227">
        <v>5.2</v>
      </c>
      <c r="J116" s="186"/>
      <c r="K116" s="186"/>
      <c r="L116" s="150"/>
      <c r="M116" s="152"/>
      <c r="T116" s="153"/>
      <c r="AT116" s="151" t="s">
        <v>149</v>
      </c>
      <c r="AU116" s="151" t="s">
        <v>84</v>
      </c>
      <c r="AV116" s="10" t="s">
        <v>84</v>
      </c>
      <c r="AW116" s="10" t="s">
        <v>35</v>
      </c>
      <c r="AX116" s="10" t="s">
        <v>82</v>
      </c>
      <c r="AY116" s="151" t="s">
        <v>139</v>
      </c>
    </row>
    <row r="117" spans="2:65" s="8" customFormat="1" ht="24.2" customHeight="1">
      <c r="B117" s="5"/>
      <c r="C117" s="214" t="s">
        <v>97</v>
      </c>
      <c r="D117" s="214" t="s">
        <v>141</v>
      </c>
      <c r="E117" s="215" t="s">
        <v>1020</v>
      </c>
      <c r="F117" s="184" t="s">
        <v>1021</v>
      </c>
      <c r="G117" s="216" t="s">
        <v>1016</v>
      </c>
      <c r="H117" s="217">
        <v>5.2</v>
      </c>
      <c r="I117" s="6"/>
      <c r="J117" s="183">
        <f>ROUND(I117*H117,2)</f>
        <v>0</v>
      </c>
      <c r="K117" s="184" t="s">
        <v>145</v>
      </c>
      <c r="L117" s="5"/>
      <c r="M117" s="7" t="s">
        <v>3</v>
      </c>
      <c r="N117" s="139" t="s">
        <v>46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94</v>
      </c>
      <c r="AT117" s="142" t="s">
        <v>141</v>
      </c>
      <c r="AU117" s="142" t="s">
        <v>84</v>
      </c>
      <c r="AY117" s="97" t="s">
        <v>139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97" t="s">
        <v>82</v>
      </c>
      <c r="BK117" s="143">
        <f>ROUND(I117*H117,2)</f>
        <v>0</v>
      </c>
      <c r="BL117" s="97" t="s">
        <v>94</v>
      </c>
      <c r="BM117" s="142" t="s">
        <v>1022</v>
      </c>
    </row>
    <row r="118" spans="2:47" s="8" customFormat="1" ht="12">
      <c r="B118" s="5"/>
      <c r="C118" s="158"/>
      <c r="D118" s="218" t="s">
        <v>147</v>
      </c>
      <c r="E118" s="158"/>
      <c r="F118" s="219" t="s">
        <v>1023</v>
      </c>
      <c r="G118" s="158"/>
      <c r="H118" s="158"/>
      <c r="J118" s="158"/>
      <c r="K118" s="158"/>
      <c r="L118" s="5"/>
      <c r="M118" s="144"/>
      <c r="T118" s="145"/>
      <c r="AT118" s="97" t="s">
        <v>147</v>
      </c>
      <c r="AU118" s="97" t="s">
        <v>84</v>
      </c>
    </row>
    <row r="119" spans="2:51" s="9" customFormat="1" ht="12">
      <c r="B119" s="146"/>
      <c r="C119" s="185"/>
      <c r="D119" s="221" t="s">
        <v>149</v>
      </c>
      <c r="E119" s="222" t="s">
        <v>3</v>
      </c>
      <c r="F119" s="223" t="s">
        <v>997</v>
      </c>
      <c r="G119" s="185"/>
      <c r="H119" s="222" t="s">
        <v>3</v>
      </c>
      <c r="J119" s="185"/>
      <c r="K119" s="185"/>
      <c r="L119" s="146"/>
      <c r="M119" s="148"/>
      <c r="T119" s="149"/>
      <c r="AT119" s="147" t="s">
        <v>149</v>
      </c>
      <c r="AU119" s="147" t="s">
        <v>84</v>
      </c>
      <c r="AV119" s="9" t="s">
        <v>82</v>
      </c>
      <c r="AW119" s="9" t="s">
        <v>35</v>
      </c>
      <c r="AX119" s="9" t="s">
        <v>75</v>
      </c>
      <c r="AY119" s="147" t="s">
        <v>139</v>
      </c>
    </row>
    <row r="120" spans="2:51" s="10" customFormat="1" ht="12">
      <c r="B120" s="150"/>
      <c r="C120" s="186"/>
      <c r="D120" s="221" t="s">
        <v>149</v>
      </c>
      <c r="E120" s="225" t="s">
        <v>3</v>
      </c>
      <c r="F120" s="226" t="s">
        <v>1019</v>
      </c>
      <c r="G120" s="186"/>
      <c r="H120" s="227">
        <v>5.2</v>
      </c>
      <c r="J120" s="186"/>
      <c r="K120" s="186"/>
      <c r="L120" s="150"/>
      <c r="M120" s="152"/>
      <c r="T120" s="153"/>
      <c r="AT120" s="151" t="s">
        <v>149</v>
      </c>
      <c r="AU120" s="151" t="s">
        <v>84</v>
      </c>
      <c r="AV120" s="10" t="s">
        <v>84</v>
      </c>
      <c r="AW120" s="10" t="s">
        <v>35</v>
      </c>
      <c r="AX120" s="10" t="s">
        <v>82</v>
      </c>
      <c r="AY120" s="151" t="s">
        <v>139</v>
      </c>
    </row>
    <row r="121" spans="2:65" s="8" customFormat="1" ht="24.2" customHeight="1">
      <c r="B121" s="5"/>
      <c r="C121" s="214" t="s">
        <v>184</v>
      </c>
      <c r="D121" s="214" t="s">
        <v>141</v>
      </c>
      <c r="E121" s="215" t="s">
        <v>1024</v>
      </c>
      <c r="F121" s="184" t="s">
        <v>1025</v>
      </c>
      <c r="G121" s="216" t="s">
        <v>144</v>
      </c>
      <c r="H121" s="217">
        <v>30</v>
      </c>
      <c r="I121" s="6"/>
      <c r="J121" s="183">
        <f>ROUND(I121*H121,2)</f>
        <v>0</v>
      </c>
      <c r="K121" s="184" t="s">
        <v>145</v>
      </c>
      <c r="L121" s="5"/>
      <c r="M121" s="7" t="s">
        <v>3</v>
      </c>
      <c r="N121" s="139" t="s">
        <v>46</v>
      </c>
      <c r="P121" s="140">
        <f>O121*H121</f>
        <v>0</v>
      </c>
      <c r="Q121" s="140">
        <v>0.003</v>
      </c>
      <c r="R121" s="140">
        <f>Q121*H121</f>
        <v>0.09</v>
      </c>
      <c r="S121" s="140">
        <v>0</v>
      </c>
      <c r="T121" s="141">
        <f>S121*H121</f>
        <v>0</v>
      </c>
      <c r="AR121" s="142" t="s">
        <v>94</v>
      </c>
      <c r="AT121" s="142" t="s">
        <v>141</v>
      </c>
      <c r="AU121" s="142" t="s">
        <v>84</v>
      </c>
      <c r="AY121" s="97" t="s">
        <v>139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97" t="s">
        <v>82</v>
      </c>
      <c r="BK121" s="143">
        <f>ROUND(I121*H121,2)</f>
        <v>0</v>
      </c>
      <c r="BL121" s="97" t="s">
        <v>94</v>
      </c>
      <c r="BM121" s="142" t="s">
        <v>1026</v>
      </c>
    </row>
    <row r="122" spans="2:47" s="8" customFormat="1" ht="12">
      <c r="B122" s="5"/>
      <c r="C122" s="158"/>
      <c r="D122" s="218" t="s">
        <v>147</v>
      </c>
      <c r="E122" s="158"/>
      <c r="F122" s="219" t="s">
        <v>1027</v>
      </c>
      <c r="G122" s="158"/>
      <c r="H122" s="158"/>
      <c r="J122" s="158"/>
      <c r="K122" s="158"/>
      <c r="L122" s="5"/>
      <c r="M122" s="144"/>
      <c r="T122" s="145"/>
      <c r="AT122" s="97" t="s">
        <v>147</v>
      </c>
      <c r="AU122" s="97" t="s">
        <v>84</v>
      </c>
    </row>
    <row r="123" spans="2:51" s="9" customFormat="1" ht="12">
      <c r="B123" s="146"/>
      <c r="C123" s="185"/>
      <c r="D123" s="221" t="s">
        <v>149</v>
      </c>
      <c r="E123" s="222" t="s">
        <v>3</v>
      </c>
      <c r="F123" s="223" t="s">
        <v>997</v>
      </c>
      <c r="G123" s="185"/>
      <c r="H123" s="222" t="s">
        <v>3</v>
      </c>
      <c r="J123" s="185"/>
      <c r="K123" s="185"/>
      <c r="L123" s="146"/>
      <c r="M123" s="148"/>
      <c r="T123" s="149"/>
      <c r="AT123" s="147" t="s">
        <v>149</v>
      </c>
      <c r="AU123" s="147" t="s">
        <v>84</v>
      </c>
      <c r="AV123" s="9" t="s">
        <v>82</v>
      </c>
      <c r="AW123" s="9" t="s">
        <v>35</v>
      </c>
      <c r="AX123" s="9" t="s">
        <v>75</v>
      </c>
      <c r="AY123" s="147" t="s">
        <v>139</v>
      </c>
    </row>
    <row r="124" spans="2:51" s="10" customFormat="1" ht="12">
      <c r="B124" s="150"/>
      <c r="C124" s="186"/>
      <c r="D124" s="221" t="s">
        <v>149</v>
      </c>
      <c r="E124" s="225" t="s">
        <v>3</v>
      </c>
      <c r="F124" s="226" t="s">
        <v>1028</v>
      </c>
      <c r="G124" s="186"/>
      <c r="H124" s="227">
        <v>30</v>
      </c>
      <c r="J124" s="186"/>
      <c r="K124" s="186"/>
      <c r="L124" s="150"/>
      <c r="M124" s="152"/>
      <c r="T124" s="153"/>
      <c r="AT124" s="151" t="s">
        <v>149</v>
      </c>
      <c r="AU124" s="151" t="s">
        <v>84</v>
      </c>
      <c r="AV124" s="10" t="s">
        <v>84</v>
      </c>
      <c r="AW124" s="10" t="s">
        <v>35</v>
      </c>
      <c r="AX124" s="10" t="s">
        <v>82</v>
      </c>
      <c r="AY124" s="151" t="s">
        <v>139</v>
      </c>
    </row>
    <row r="125" spans="2:65" s="8" customFormat="1" ht="24.2" customHeight="1">
      <c r="B125" s="5"/>
      <c r="C125" s="214" t="s">
        <v>192</v>
      </c>
      <c r="D125" s="214" t="s">
        <v>141</v>
      </c>
      <c r="E125" s="215" t="s">
        <v>1029</v>
      </c>
      <c r="F125" s="184" t="s">
        <v>1030</v>
      </c>
      <c r="G125" s="216" t="s">
        <v>144</v>
      </c>
      <c r="H125" s="217">
        <v>30</v>
      </c>
      <c r="I125" s="6"/>
      <c r="J125" s="183">
        <f>ROUND(I125*H125,2)</f>
        <v>0</v>
      </c>
      <c r="K125" s="184" t="s">
        <v>145</v>
      </c>
      <c r="L125" s="5"/>
      <c r="M125" s="7" t="s">
        <v>3</v>
      </c>
      <c r="N125" s="139" t="s">
        <v>46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94</v>
      </c>
      <c r="AT125" s="142" t="s">
        <v>141</v>
      </c>
      <c r="AU125" s="142" t="s">
        <v>84</v>
      </c>
      <c r="AY125" s="97" t="s">
        <v>139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97" t="s">
        <v>82</v>
      </c>
      <c r="BK125" s="143">
        <f>ROUND(I125*H125,2)</f>
        <v>0</v>
      </c>
      <c r="BL125" s="97" t="s">
        <v>94</v>
      </c>
      <c r="BM125" s="142" t="s">
        <v>1031</v>
      </c>
    </row>
    <row r="126" spans="2:47" s="8" customFormat="1" ht="12">
      <c r="B126" s="5"/>
      <c r="C126" s="158"/>
      <c r="D126" s="218" t="s">
        <v>147</v>
      </c>
      <c r="E126" s="158"/>
      <c r="F126" s="219" t="s">
        <v>1032</v>
      </c>
      <c r="G126" s="158"/>
      <c r="H126" s="158"/>
      <c r="J126" s="158"/>
      <c r="K126" s="158"/>
      <c r="L126" s="5"/>
      <c r="M126" s="144"/>
      <c r="T126" s="145"/>
      <c r="AT126" s="97" t="s">
        <v>147</v>
      </c>
      <c r="AU126" s="97" t="s">
        <v>84</v>
      </c>
    </row>
    <row r="127" spans="2:65" s="8" customFormat="1" ht="24.2" customHeight="1">
      <c r="B127" s="5"/>
      <c r="C127" s="214" t="s">
        <v>190</v>
      </c>
      <c r="D127" s="214" t="s">
        <v>141</v>
      </c>
      <c r="E127" s="215" t="s">
        <v>1033</v>
      </c>
      <c r="F127" s="184" t="s">
        <v>1034</v>
      </c>
      <c r="G127" s="216" t="s">
        <v>1016</v>
      </c>
      <c r="H127" s="217">
        <v>12</v>
      </c>
      <c r="I127" s="6"/>
      <c r="J127" s="183">
        <f>ROUND(I127*H127,2)</f>
        <v>0</v>
      </c>
      <c r="K127" s="184" t="s">
        <v>145</v>
      </c>
      <c r="L127" s="5"/>
      <c r="M127" s="7" t="s">
        <v>3</v>
      </c>
      <c r="N127" s="139" t="s">
        <v>46</v>
      </c>
      <c r="P127" s="140">
        <f>O127*H127</f>
        <v>0</v>
      </c>
      <c r="Q127" s="140">
        <v>0.00048</v>
      </c>
      <c r="R127" s="140">
        <f>Q127*H127</f>
        <v>0.00576</v>
      </c>
      <c r="S127" s="140">
        <v>0</v>
      </c>
      <c r="T127" s="141">
        <f>S127*H127</f>
        <v>0</v>
      </c>
      <c r="AR127" s="142" t="s">
        <v>94</v>
      </c>
      <c r="AT127" s="142" t="s">
        <v>141</v>
      </c>
      <c r="AU127" s="142" t="s">
        <v>84</v>
      </c>
      <c r="AY127" s="97" t="s">
        <v>139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97" t="s">
        <v>82</v>
      </c>
      <c r="BK127" s="143">
        <f>ROUND(I127*H127,2)</f>
        <v>0</v>
      </c>
      <c r="BL127" s="97" t="s">
        <v>94</v>
      </c>
      <c r="BM127" s="142" t="s">
        <v>1035</v>
      </c>
    </row>
    <row r="128" spans="2:47" s="8" customFormat="1" ht="12">
      <c r="B128" s="5"/>
      <c r="C128" s="158"/>
      <c r="D128" s="218" t="s">
        <v>147</v>
      </c>
      <c r="E128" s="158"/>
      <c r="F128" s="219" t="s">
        <v>1036</v>
      </c>
      <c r="G128" s="158"/>
      <c r="H128" s="158"/>
      <c r="J128" s="158"/>
      <c r="K128" s="158"/>
      <c r="L128" s="5"/>
      <c r="M128" s="144"/>
      <c r="T128" s="145"/>
      <c r="AT128" s="97" t="s">
        <v>147</v>
      </c>
      <c r="AU128" s="97" t="s">
        <v>84</v>
      </c>
    </row>
    <row r="129" spans="2:51" s="9" customFormat="1" ht="12">
      <c r="B129" s="146"/>
      <c r="C129" s="185"/>
      <c r="D129" s="221" t="s">
        <v>149</v>
      </c>
      <c r="E129" s="222" t="s">
        <v>3</v>
      </c>
      <c r="F129" s="223" t="s">
        <v>997</v>
      </c>
      <c r="G129" s="185"/>
      <c r="H129" s="222" t="s">
        <v>3</v>
      </c>
      <c r="J129" s="185"/>
      <c r="K129" s="185"/>
      <c r="L129" s="146"/>
      <c r="M129" s="148"/>
      <c r="T129" s="149"/>
      <c r="AT129" s="147" t="s">
        <v>149</v>
      </c>
      <c r="AU129" s="147" t="s">
        <v>84</v>
      </c>
      <c r="AV129" s="9" t="s">
        <v>82</v>
      </c>
      <c r="AW129" s="9" t="s">
        <v>35</v>
      </c>
      <c r="AX129" s="9" t="s">
        <v>75</v>
      </c>
      <c r="AY129" s="147" t="s">
        <v>139</v>
      </c>
    </row>
    <row r="130" spans="2:51" s="10" customFormat="1" ht="12">
      <c r="B130" s="150"/>
      <c r="C130" s="186"/>
      <c r="D130" s="221" t="s">
        <v>149</v>
      </c>
      <c r="E130" s="225" t="s">
        <v>3</v>
      </c>
      <c r="F130" s="226" t="s">
        <v>1037</v>
      </c>
      <c r="G130" s="186"/>
      <c r="H130" s="227">
        <v>12</v>
      </c>
      <c r="J130" s="186"/>
      <c r="K130" s="186"/>
      <c r="L130" s="150"/>
      <c r="M130" s="152"/>
      <c r="T130" s="153"/>
      <c r="AT130" s="151" t="s">
        <v>149</v>
      </c>
      <c r="AU130" s="151" t="s">
        <v>84</v>
      </c>
      <c r="AV130" s="10" t="s">
        <v>84</v>
      </c>
      <c r="AW130" s="10" t="s">
        <v>35</v>
      </c>
      <c r="AX130" s="10" t="s">
        <v>82</v>
      </c>
      <c r="AY130" s="151" t="s">
        <v>139</v>
      </c>
    </row>
    <row r="131" spans="2:65" s="8" customFormat="1" ht="24.2" customHeight="1">
      <c r="B131" s="5"/>
      <c r="C131" s="214" t="s">
        <v>203</v>
      </c>
      <c r="D131" s="214" t="s">
        <v>141</v>
      </c>
      <c r="E131" s="215" t="s">
        <v>1038</v>
      </c>
      <c r="F131" s="184" t="s">
        <v>1039</v>
      </c>
      <c r="G131" s="216" t="s">
        <v>1016</v>
      </c>
      <c r="H131" s="217">
        <v>12</v>
      </c>
      <c r="I131" s="6"/>
      <c r="J131" s="183">
        <f>ROUND(I131*H131,2)</f>
        <v>0</v>
      </c>
      <c r="K131" s="184" t="s">
        <v>145</v>
      </c>
      <c r="L131" s="5"/>
      <c r="M131" s="7" t="s">
        <v>3</v>
      </c>
      <c r="N131" s="139" t="s">
        <v>46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94</v>
      </c>
      <c r="AT131" s="142" t="s">
        <v>141</v>
      </c>
      <c r="AU131" s="142" t="s">
        <v>84</v>
      </c>
      <c r="AY131" s="97" t="s">
        <v>139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97" t="s">
        <v>82</v>
      </c>
      <c r="BK131" s="143">
        <f>ROUND(I131*H131,2)</f>
        <v>0</v>
      </c>
      <c r="BL131" s="97" t="s">
        <v>94</v>
      </c>
      <c r="BM131" s="142" t="s">
        <v>1040</v>
      </c>
    </row>
    <row r="132" spans="2:47" s="8" customFormat="1" ht="12">
      <c r="B132" s="5"/>
      <c r="C132" s="158"/>
      <c r="D132" s="218" t="s">
        <v>147</v>
      </c>
      <c r="E132" s="158"/>
      <c r="F132" s="219" t="s">
        <v>1041</v>
      </c>
      <c r="G132" s="158"/>
      <c r="H132" s="158"/>
      <c r="J132" s="158"/>
      <c r="K132" s="158"/>
      <c r="L132" s="5"/>
      <c r="M132" s="144"/>
      <c r="T132" s="145"/>
      <c r="AT132" s="97" t="s">
        <v>147</v>
      </c>
      <c r="AU132" s="97" t="s">
        <v>84</v>
      </c>
    </row>
    <row r="133" spans="2:65" s="8" customFormat="1" ht="37.9" customHeight="1">
      <c r="B133" s="5"/>
      <c r="C133" s="214" t="s">
        <v>209</v>
      </c>
      <c r="D133" s="214" t="s">
        <v>141</v>
      </c>
      <c r="E133" s="215" t="s">
        <v>1042</v>
      </c>
      <c r="F133" s="184" t="s">
        <v>1043</v>
      </c>
      <c r="G133" s="216" t="s">
        <v>1016</v>
      </c>
      <c r="H133" s="217">
        <v>10.4</v>
      </c>
      <c r="I133" s="6"/>
      <c r="J133" s="183">
        <f>ROUND(I133*H133,2)</f>
        <v>0</v>
      </c>
      <c r="K133" s="184" t="s">
        <v>145</v>
      </c>
      <c r="L133" s="5"/>
      <c r="M133" s="7" t="s">
        <v>3</v>
      </c>
      <c r="N133" s="139" t="s">
        <v>46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94</v>
      </c>
      <c r="AT133" s="142" t="s">
        <v>141</v>
      </c>
      <c r="AU133" s="142" t="s">
        <v>84</v>
      </c>
      <c r="AY133" s="97" t="s">
        <v>139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97" t="s">
        <v>82</v>
      </c>
      <c r="BK133" s="143">
        <f>ROUND(I133*H133,2)</f>
        <v>0</v>
      </c>
      <c r="BL133" s="97" t="s">
        <v>94</v>
      </c>
      <c r="BM133" s="142" t="s">
        <v>1044</v>
      </c>
    </row>
    <row r="134" spans="2:47" s="8" customFormat="1" ht="12">
      <c r="B134" s="5"/>
      <c r="C134" s="158"/>
      <c r="D134" s="218" t="s">
        <v>147</v>
      </c>
      <c r="E134" s="158"/>
      <c r="F134" s="219" t="s">
        <v>1045</v>
      </c>
      <c r="G134" s="158"/>
      <c r="H134" s="158"/>
      <c r="J134" s="158"/>
      <c r="K134" s="158"/>
      <c r="L134" s="5"/>
      <c r="M134" s="144"/>
      <c r="T134" s="145"/>
      <c r="AT134" s="97" t="s">
        <v>147</v>
      </c>
      <c r="AU134" s="97" t="s">
        <v>84</v>
      </c>
    </row>
    <row r="135" spans="2:65" s="8" customFormat="1" ht="37.9" customHeight="1">
      <c r="B135" s="5"/>
      <c r="C135" s="214" t="s">
        <v>22</v>
      </c>
      <c r="D135" s="214" t="s">
        <v>141</v>
      </c>
      <c r="E135" s="215" t="s">
        <v>1046</v>
      </c>
      <c r="F135" s="184" t="s">
        <v>1047</v>
      </c>
      <c r="G135" s="216" t="s">
        <v>1016</v>
      </c>
      <c r="H135" s="217">
        <v>52</v>
      </c>
      <c r="I135" s="6"/>
      <c r="J135" s="183">
        <f>ROUND(I135*H135,2)</f>
        <v>0</v>
      </c>
      <c r="K135" s="184" t="s">
        <v>145</v>
      </c>
      <c r="L135" s="5"/>
      <c r="M135" s="7" t="s">
        <v>3</v>
      </c>
      <c r="N135" s="139" t="s">
        <v>46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94</v>
      </c>
      <c r="AT135" s="142" t="s">
        <v>141</v>
      </c>
      <c r="AU135" s="142" t="s">
        <v>84</v>
      </c>
      <c r="AY135" s="97" t="s">
        <v>139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97" t="s">
        <v>82</v>
      </c>
      <c r="BK135" s="143">
        <f>ROUND(I135*H135,2)</f>
        <v>0</v>
      </c>
      <c r="BL135" s="97" t="s">
        <v>94</v>
      </c>
      <c r="BM135" s="142" t="s">
        <v>1048</v>
      </c>
    </row>
    <row r="136" spans="2:47" s="8" customFormat="1" ht="12">
      <c r="B136" s="5"/>
      <c r="C136" s="158"/>
      <c r="D136" s="218" t="s">
        <v>147</v>
      </c>
      <c r="E136" s="158"/>
      <c r="F136" s="219" t="s">
        <v>1049</v>
      </c>
      <c r="G136" s="158"/>
      <c r="H136" s="158"/>
      <c r="J136" s="158"/>
      <c r="K136" s="158"/>
      <c r="L136" s="5"/>
      <c r="M136" s="144"/>
      <c r="T136" s="145"/>
      <c r="AT136" s="97" t="s">
        <v>147</v>
      </c>
      <c r="AU136" s="97" t="s">
        <v>84</v>
      </c>
    </row>
    <row r="137" spans="2:51" s="10" customFormat="1" ht="12">
      <c r="B137" s="150"/>
      <c r="C137" s="186"/>
      <c r="D137" s="221" t="s">
        <v>149</v>
      </c>
      <c r="E137" s="186"/>
      <c r="F137" s="226" t="s">
        <v>1050</v>
      </c>
      <c r="G137" s="186"/>
      <c r="H137" s="227">
        <v>52</v>
      </c>
      <c r="J137" s="186"/>
      <c r="K137" s="186"/>
      <c r="L137" s="150"/>
      <c r="M137" s="152"/>
      <c r="T137" s="153"/>
      <c r="AT137" s="151" t="s">
        <v>149</v>
      </c>
      <c r="AU137" s="151" t="s">
        <v>84</v>
      </c>
      <c r="AV137" s="10" t="s">
        <v>84</v>
      </c>
      <c r="AW137" s="10" t="s">
        <v>4</v>
      </c>
      <c r="AX137" s="10" t="s">
        <v>82</v>
      </c>
      <c r="AY137" s="151" t="s">
        <v>139</v>
      </c>
    </row>
    <row r="138" spans="2:65" s="8" customFormat="1" ht="24.2" customHeight="1">
      <c r="B138" s="5"/>
      <c r="C138" s="214" t="s">
        <v>220</v>
      </c>
      <c r="D138" s="214" t="s">
        <v>141</v>
      </c>
      <c r="E138" s="215" t="s">
        <v>1051</v>
      </c>
      <c r="F138" s="184" t="s">
        <v>1052</v>
      </c>
      <c r="G138" s="216" t="s">
        <v>442</v>
      </c>
      <c r="H138" s="217">
        <v>20.8</v>
      </c>
      <c r="I138" s="6"/>
      <c r="J138" s="183">
        <f>ROUND(I138*H138,2)</f>
        <v>0</v>
      </c>
      <c r="K138" s="184" t="s">
        <v>145</v>
      </c>
      <c r="L138" s="5"/>
      <c r="M138" s="7" t="s">
        <v>3</v>
      </c>
      <c r="N138" s="139" t="s">
        <v>46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94</v>
      </c>
      <c r="AT138" s="142" t="s">
        <v>141</v>
      </c>
      <c r="AU138" s="142" t="s">
        <v>84</v>
      </c>
      <c r="AY138" s="97" t="s">
        <v>139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97" t="s">
        <v>82</v>
      </c>
      <c r="BK138" s="143">
        <f>ROUND(I138*H138,2)</f>
        <v>0</v>
      </c>
      <c r="BL138" s="97" t="s">
        <v>94</v>
      </c>
      <c r="BM138" s="142" t="s">
        <v>1053</v>
      </c>
    </row>
    <row r="139" spans="2:47" s="8" customFormat="1" ht="12">
      <c r="B139" s="5"/>
      <c r="C139" s="158"/>
      <c r="D139" s="218" t="s">
        <v>147</v>
      </c>
      <c r="E139" s="158"/>
      <c r="F139" s="219" t="s">
        <v>1054</v>
      </c>
      <c r="G139" s="158"/>
      <c r="H139" s="158"/>
      <c r="J139" s="158"/>
      <c r="K139" s="158"/>
      <c r="L139" s="5"/>
      <c r="M139" s="144"/>
      <c r="T139" s="145"/>
      <c r="AT139" s="97" t="s">
        <v>147</v>
      </c>
      <c r="AU139" s="97" t="s">
        <v>84</v>
      </c>
    </row>
    <row r="140" spans="2:51" s="10" customFormat="1" ht="12">
      <c r="B140" s="150"/>
      <c r="C140" s="186"/>
      <c r="D140" s="221" t="s">
        <v>149</v>
      </c>
      <c r="E140" s="186"/>
      <c r="F140" s="226" t="s">
        <v>1055</v>
      </c>
      <c r="G140" s="186"/>
      <c r="H140" s="227">
        <v>20.8</v>
      </c>
      <c r="J140" s="186"/>
      <c r="K140" s="186"/>
      <c r="L140" s="150"/>
      <c r="M140" s="152"/>
      <c r="T140" s="153"/>
      <c r="AT140" s="151" t="s">
        <v>149</v>
      </c>
      <c r="AU140" s="151" t="s">
        <v>84</v>
      </c>
      <c r="AV140" s="10" t="s">
        <v>84</v>
      </c>
      <c r="AW140" s="10" t="s">
        <v>4</v>
      </c>
      <c r="AX140" s="10" t="s">
        <v>82</v>
      </c>
      <c r="AY140" s="151" t="s">
        <v>139</v>
      </c>
    </row>
    <row r="141" spans="2:65" s="8" customFormat="1" ht="24.2" customHeight="1">
      <c r="B141" s="5"/>
      <c r="C141" s="214" t="s">
        <v>228</v>
      </c>
      <c r="D141" s="214" t="s">
        <v>141</v>
      </c>
      <c r="E141" s="215" t="s">
        <v>1056</v>
      </c>
      <c r="F141" s="184" t="s">
        <v>1057</v>
      </c>
      <c r="G141" s="216" t="s">
        <v>1016</v>
      </c>
      <c r="H141" s="217">
        <v>10.4</v>
      </c>
      <c r="I141" s="6"/>
      <c r="J141" s="183">
        <f>ROUND(I141*H141,2)</f>
        <v>0</v>
      </c>
      <c r="K141" s="184" t="s">
        <v>145</v>
      </c>
      <c r="L141" s="5"/>
      <c r="M141" s="7" t="s">
        <v>3</v>
      </c>
      <c r="N141" s="139" t="s">
        <v>46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94</v>
      </c>
      <c r="AT141" s="142" t="s">
        <v>141</v>
      </c>
      <c r="AU141" s="142" t="s">
        <v>84</v>
      </c>
      <c r="AY141" s="97" t="s">
        <v>139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97" t="s">
        <v>82</v>
      </c>
      <c r="BK141" s="143">
        <f>ROUND(I141*H141,2)</f>
        <v>0</v>
      </c>
      <c r="BL141" s="97" t="s">
        <v>94</v>
      </c>
      <c r="BM141" s="142" t="s">
        <v>1058</v>
      </c>
    </row>
    <row r="142" spans="2:47" s="8" customFormat="1" ht="12">
      <c r="B142" s="5"/>
      <c r="C142" s="158"/>
      <c r="D142" s="218" t="s">
        <v>147</v>
      </c>
      <c r="E142" s="158"/>
      <c r="F142" s="219" t="s">
        <v>1059</v>
      </c>
      <c r="G142" s="158"/>
      <c r="H142" s="158"/>
      <c r="J142" s="158"/>
      <c r="K142" s="158"/>
      <c r="L142" s="5"/>
      <c r="M142" s="144"/>
      <c r="T142" s="145"/>
      <c r="AT142" s="97" t="s">
        <v>147</v>
      </c>
      <c r="AU142" s="97" t="s">
        <v>84</v>
      </c>
    </row>
    <row r="143" spans="2:65" s="8" customFormat="1" ht="24.2" customHeight="1">
      <c r="B143" s="5"/>
      <c r="C143" s="214" t="s">
        <v>9</v>
      </c>
      <c r="D143" s="214" t="s">
        <v>141</v>
      </c>
      <c r="E143" s="215" t="s">
        <v>1060</v>
      </c>
      <c r="F143" s="184" t="s">
        <v>1061</v>
      </c>
      <c r="G143" s="216" t="s">
        <v>1016</v>
      </c>
      <c r="H143" s="217">
        <v>3.12</v>
      </c>
      <c r="I143" s="6"/>
      <c r="J143" s="183">
        <f>ROUND(I143*H143,2)</f>
        <v>0</v>
      </c>
      <c r="K143" s="184" t="s">
        <v>145</v>
      </c>
      <c r="L143" s="5"/>
      <c r="M143" s="7" t="s">
        <v>3</v>
      </c>
      <c r="N143" s="139" t="s">
        <v>46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94</v>
      </c>
      <c r="AT143" s="142" t="s">
        <v>141</v>
      </c>
      <c r="AU143" s="142" t="s">
        <v>84</v>
      </c>
      <c r="AY143" s="97" t="s">
        <v>139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97" t="s">
        <v>82</v>
      </c>
      <c r="BK143" s="143">
        <f>ROUND(I143*H143,2)</f>
        <v>0</v>
      </c>
      <c r="BL143" s="97" t="s">
        <v>94</v>
      </c>
      <c r="BM143" s="142" t="s">
        <v>1062</v>
      </c>
    </row>
    <row r="144" spans="2:47" s="8" customFormat="1" ht="12">
      <c r="B144" s="5"/>
      <c r="C144" s="158"/>
      <c r="D144" s="218" t="s">
        <v>147</v>
      </c>
      <c r="E144" s="158"/>
      <c r="F144" s="219" t="s">
        <v>1063</v>
      </c>
      <c r="G144" s="158"/>
      <c r="H144" s="158"/>
      <c r="J144" s="158"/>
      <c r="K144" s="158"/>
      <c r="L144" s="5"/>
      <c r="M144" s="144"/>
      <c r="T144" s="145"/>
      <c r="AT144" s="97" t="s">
        <v>147</v>
      </c>
      <c r="AU144" s="97" t="s">
        <v>84</v>
      </c>
    </row>
    <row r="145" spans="2:51" s="9" customFormat="1" ht="12">
      <c r="B145" s="146"/>
      <c r="C145" s="185"/>
      <c r="D145" s="221" t="s">
        <v>149</v>
      </c>
      <c r="E145" s="222" t="s">
        <v>3</v>
      </c>
      <c r="F145" s="223" t="s">
        <v>997</v>
      </c>
      <c r="G145" s="185"/>
      <c r="H145" s="222" t="s">
        <v>3</v>
      </c>
      <c r="J145" s="185"/>
      <c r="K145" s="185"/>
      <c r="L145" s="146"/>
      <c r="M145" s="148"/>
      <c r="T145" s="149"/>
      <c r="AT145" s="147" t="s">
        <v>149</v>
      </c>
      <c r="AU145" s="147" t="s">
        <v>84</v>
      </c>
      <c r="AV145" s="9" t="s">
        <v>82</v>
      </c>
      <c r="AW145" s="9" t="s">
        <v>35</v>
      </c>
      <c r="AX145" s="9" t="s">
        <v>75</v>
      </c>
      <c r="AY145" s="147" t="s">
        <v>139</v>
      </c>
    </row>
    <row r="146" spans="2:51" s="10" customFormat="1" ht="12">
      <c r="B146" s="150"/>
      <c r="C146" s="186"/>
      <c r="D146" s="221" t="s">
        <v>149</v>
      </c>
      <c r="E146" s="225" t="s">
        <v>3</v>
      </c>
      <c r="F146" s="226" t="s">
        <v>1064</v>
      </c>
      <c r="G146" s="186"/>
      <c r="H146" s="227">
        <v>3.12</v>
      </c>
      <c r="J146" s="186"/>
      <c r="K146" s="186"/>
      <c r="L146" s="150"/>
      <c r="M146" s="152"/>
      <c r="T146" s="153"/>
      <c r="AT146" s="151" t="s">
        <v>149</v>
      </c>
      <c r="AU146" s="151" t="s">
        <v>84</v>
      </c>
      <c r="AV146" s="10" t="s">
        <v>84</v>
      </c>
      <c r="AW146" s="10" t="s">
        <v>35</v>
      </c>
      <c r="AX146" s="10" t="s">
        <v>82</v>
      </c>
      <c r="AY146" s="151" t="s">
        <v>139</v>
      </c>
    </row>
    <row r="147" spans="2:65" s="8" customFormat="1" ht="16.5" customHeight="1">
      <c r="B147" s="5"/>
      <c r="C147" s="240" t="s">
        <v>245</v>
      </c>
      <c r="D147" s="240" t="s">
        <v>650</v>
      </c>
      <c r="E147" s="241" t="s">
        <v>1065</v>
      </c>
      <c r="F147" s="239" t="s">
        <v>1066</v>
      </c>
      <c r="G147" s="242" t="s">
        <v>442</v>
      </c>
      <c r="H147" s="243">
        <v>6.24</v>
      </c>
      <c r="I147" s="13"/>
      <c r="J147" s="238">
        <f>ROUND(I147*H147,2)</f>
        <v>0</v>
      </c>
      <c r="K147" s="239" t="s">
        <v>145</v>
      </c>
      <c r="L147" s="232"/>
      <c r="M147" s="14" t="s">
        <v>3</v>
      </c>
      <c r="N147" s="233" t="s">
        <v>46</v>
      </c>
      <c r="P147" s="140">
        <f>O147*H147</f>
        <v>0</v>
      </c>
      <c r="Q147" s="140">
        <v>1</v>
      </c>
      <c r="R147" s="140">
        <f>Q147*H147</f>
        <v>6.24</v>
      </c>
      <c r="S147" s="140">
        <v>0</v>
      </c>
      <c r="T147" s="141">
        <f>S147*H147</f>
        <v>0</v>
      </c>
      <c r="AR147" s="142" t="s">
        <v>192</v>
      </c>
      <c r="AT147" s="142" t="s">
        <v>650</v>
      </c>
      <c r="AU147" s="142" t="s">
        <v>84</v>
      </c>
      <c r="AY147" s="97" t="s">
        <v>139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97" t="s">
        <v>82</v>
      </c>
      <c r="BK147" s="143">
        <f>ROUND(I147*H147,2)</f>
        <v>0</v>
      </c>
      <c r="BL147" s="97" t="s">
        <v>94</v>
      </c>
      <c r="BM147" s="142" t="s">
        <v>1067</v>
      </c>
    </row>
    <row r="148" spans="2:51" s="10" customFormat="1" ht="12">
      <c r="B148" s="150"/>
      <c r="C148" s="186"/>
      <c r="D148" s="221" t="s">
        <v>149</v>
      </c>
      <c r="E148" s="186"/>
      <c r="F148" s="226" t="s">
        <v>1068</v>
      </c>
      <c r="G148" s="186"/>
      <c r="H148" s="227">
        <v>6.24</v>
      </c>
      <c r="J148" s="186"/>
      <c r="K148" s="186"/>
      <c r="L148" s="150"/>
      <c r="M148" s="152"/>
      <c r="T148" s="153"/>
      <c r="AT148" s="151" t="s">
        <v>149</v>
      </c>
      <c r="AU148" s="151" t="s">
        <v>84</v>
      </c>
      <c r="AV148" s="10" t="s">
        <v>84</v>
      </c>
      <c r="AW148" s="10" t="s">
        <v>4</v>
      </c>
      <c r="AX148" s="10" t="s">
        <v>82</v>
      </c>
      <c r="AY148" s="151" t="s">
        <v>139</v>
      </c>
    </row>
    <row r="149" spans="2:65" s="8" customFormat="1" ht="37.9" customHeight="1">
      <c r="B149" s="5"/>
      <c r="C149" s="214" t="s">
        <v>250</v>
      </c>
      <c r="D149" s="214" t="s">
        <v>141</v>
      </c>
      <c r="E149" s="215" t="s">
        <v>1069</v>
      </c>
      <c r="F149" s="184" t="s">
        <v>1070</v>
      </c>
      <c r="G149" s="216" t="s">
        <v>1016</v>
      </c>
      <c r="H149" s="217">
        <v>3.2</v>
      </c>
      <c r="I149" s="6"/>
      <c r="J149" s="183">
        <f>ROUND(I149*H149,2)</f>
        <v>0</v>
      </c>
      <c r="K149" s="184" t="s">
        <v>145</v>
      </c>
      <c r="L149" s="5"/>
      <c r="M149" s="7" t="s">
        <v>3</v>
      </c>
      <c r="N149" s="139" t="s">
        <v>46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94</v>
      </c>
      <c r="AT149" s="142" t="s">
        <v>141</v>
      </c>
      <c r="AU149" s="142" t="s">
        <v>84</v>
      </c>
      <c r="AY149" s="97" t="s">
        <v>139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97" t="s">
        <v>82</v>
      </c>
      <c r="BK149" s="143">
        <f>ROUND(I149*H149,2)</f>
        <v>0</v>
      </c>
      <c r="BL149" s="97" t="s">
        <v>94</v>
      </c>
      <c r="BM149" s="142" t="s">
        <v>1071</v>
      </c>
    </row>
    <row r="150" spans="2:47" s="8" customFormat="1" ht="12">
      <c r="B150" s="5"/>
      <c r="C150" s="158"/>
      <c r="D150" s="218" t="s">
        <v>147</v>
      </c>
      <c r="E150" s="158"/>
      <c r="F150" s="219" t="s">
        <v>1072</v>
      </c>
      <c r="G150" s="158"/>
      <c r="H150" s="158"/>
      <c r="J150" s="158"/>
      <c r="K150" s="158"/>
      <c r="L150" s="5"/>
      <c r="M150" s="144"/>
      <c r="T150" s="145"/>
      <c r="AT150" s="97" t="s">
        <v>147</v>
      </c>
      <c r="AU150" s="97" t="s">
        <v>84</v>
      </c>
    </row>
    <row r="151" spans="2:51" s="9" customFormat="1" ht="12">
      <c r="B151" s="146"/>
      <c r="C151" s="185"/>
      <c r="D151" s="221" t="s">
        <v>149</v>
      </c>
      <c r="E151" s="222" t="s">
        <v>3</v>
      </c>
      <c r="F151" s="223" t="s">
        <v>997</v>
      </c>
      <c r="G151" s="185"/>
      <c r="H151" s="222" t="s">
        <v>3</v>
      </c>
      <c r="J151" s="185"/>
      <c r="K151" s="185"/>
      <c r="L151" s="146"/>
      <c r="M151" s="148"/>
      <c r="T151" s="149"/>
      <c r="AT151" s="147" t="s">
        <v>149</v>
      </c>
      <c r="AU151" s="147" t="s">
        <v>84</v>
      </c>
      <c r="AV151" s="9" t="s">
        <v>82</v>
      </c>
      <c r="AW151" s="9" t="s">
        <v>35</v>
      </c>
      <c r="AX151" s="9" t="s">
        <v>75</v>
      </c>
      <c r="AY151" s="147" t="s">
        <v>139</v>
      </c>
    </row>
    <row r="152" spans="2:51" s="10" customFormat="1" ht="12">
      <c r="B152" s="150"/>
      <c r="C152" s="186"/>
      <c r="D152" s="221" t="s">
        <v>149</v>
      </c>
      <c r="E152" s="225" t="s">
        <v>3</v>
      </c>
      <c r="F152" s="226" t="s">
        <v>1073</v>
      </c>
      <c r="G152" s="186"/>
      <c r="H152" s="227">
        <v>3.2</v>
      </c>
      <c r="J152" s="186"/>
      <c r="K152" s="186"/>
      <c r="L152" s="150"/>
      <c r="M152" s="152"/>
      <c r="T152" s="153"/>
      <c r="AT152" s="151" t="s">
        <v>149</v>
      </c>
      <c r="AU152" s="151" t="s">
        <v>84</v>
      </c>
      <c r="AV152" s="10" t="s">
        <v>84</v>
      </c>
      <c r="AW152" s="10" t="s">
        <v>35</v>
      </c>
      <c r="AX152" s="10" t="s">
        <v>82</v>
      </c>
      <c r="AY152" s="151" t="s">
        <v>139</v>
      </c>
    </row>
    <row r="153" spans="2:65" s="8" customFormat="1" ht="16.5" customHeight="1">
      <c r="B153" s="5"/>
      <c r="C153" s="240" t="s">
        <v>261</v>
      </c>
      <c r="D153" s="240" t="s">
        <v>650</v>
      </c>
      <c r="E153" s="241" t="s">
        <v>1074</v>
      </c>
      <c r="F153" s="239" t="s">
        <v>1075</v>
      </c>
      <c r="G153" s="242" t="s">
        <v>442</v>
      </c>
      <c r="H153" s="243">
        <v>6.4</v>
      </c>
      <c r="I153" s="13"/>
      <c r="J153" s="238">
        <f>ROUND(I153*H153,2)</f>
        <v>0</v>
      </c>
      <c r="K153" s="239" t="s">
        <v>145</v>
      </c>
      <c r="L153" s="232"/>
      <c r="M153" s="14" t="s">
        <v>3</v>
      </c>
      <c r="N153" s="233" t="s">
        <v>46</v>
      </c>
      <c r="P153" s="140">
        <f>O153*H153</f>
        <v>0</v>
      </c>
      <c r="Q153" s="140">
        <v>1</v>
      </c>
      <c r="R153" s="140">
        <f>Q153*H153</f>
        <v>6.4</v>
      </c>
      <c r="S153" s="140">
        <v>0</v>
      </c>
      <c r="T153" s="141">
        <f>S153*H153</f>
        <v>0</v>
      </c>
      <c r="AR153" s="142" t="s">
        <v>192</v>
      </c>
      <c r="AT153" s="142" t="s">
        <v>650</v>
      </c>
      <c r="AU153" s="142" t="s">
        <v>84</v>
      </c>
      <c r="AY153" s="97" t="s">
        <v>139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97" t="s">
        <v>82</v>
      </c>
      <c r="BK153" s="143">
        <f>ROUND(I153*H153,2)</f>
        <v>0</v>
      </c>
      <c r="BL153" s="97" t="s">
        <v>94</v>
      </c>
      <c r="BM153" s="142" t="s">
        <v>1076</v>
      </c>
    </row>
    <row r="154" spans="2:51" s="10" customFormat="1" ht="12">
      <c r="B154" s="150"/>
      <c r="C154" s="186"/>
      <c r="D154" s="221" t="s">
        <v>149</v>
      </c>
      <c r="E154" s="186"/>
      <c r="F154" s="226" t="s">
        <v>1077</v>
      </c>
      <c r="G154" s="186"/>
      <c r="H154" s="227">
        <v>6.4</v>
      </c>
      <c r="J154" s="186"/>
      <c r="K154" s="186"/>
      <c r="L154" s="150"/>
      <c r="M154" s="152"/>
      <c r="T154" s="153"/>
      <c r="AT154" s="151" t="s">
        <v>149</v>
      </c>
      <c r="AU154" s="151" t="s">
        <v>84</v>
      </c>
      <c r="AV154" s="10" t="s">
        <v>84</v>
      </c>
      <c r="AW154" s="10" t="s">
        <v>4</v>
      </c>
      <c r="AX154" s="10" t="s">
        <v>82</v>
      </c>
      <c r="AY154" s="151" t="s">
        <v>139</v>
      </c>
    </row>
    <row r="155" spans="2:63" s="4" customFormat="1" ht="22.9" customHeight="1">
      <c r="B155" s="132"/>
      <c r="C155" s="181"/>
      <c r="D155" s="211" t="s">
        <v>74</v>
      </c>
      <c r="E155" s="213" t="s">
        <v>94</v>
      </c>
      <c r="F155" s="213" t="s">
        <v>1078</v>
      </c>
      <c r="G155" s="181"/>
      <c r="H155" s="181"/>
      <c r="J155" s="182">
        <f>BK155</f>
        <v>0</v>
      </c>
      <c r="K155" s="181"/>
      <c r="L155" s="132"/>
      <c r="M155" s="134"/>
      <c r="P155" s="135">
        <f>SUM(P156:P159)</f>
        <v>0</v>
      </c>
      <c r="R155" s="135">
        <f>SUM(R156:R159)</f>
        <v>0</v>
      </c>
      <c r="T155" s="136">
        <f>SUM(T156:T159)</f>
        <v>0</v>
      </c>
      <c r="AR155" s="133" t="s">
        <v>82</v>
      </c>
      <c r="AT155" s="137" t="s">
        <v>74</v>
      </c>
      <c r="AU155" s="137" t="s">
        <v>82</v>
      </c>
      <c r="AY155" s="133" t="s">
        <v>139</v>
      </c>
      <c r="BK155" s="138">
        <f>SUM(BK156:BK159)</f>
        <v>0</v>
      </c>
    </row>
    <row r="156" spans="2:65" s="8" customFormat="1" ht="21.75" customHeight="1">
      <c r="B156" s="5"/>
      <c r="C156" s="214" t="s">
        <v>267</v>
      </c>
      <c r="D156" s="214" t="s">
        <v>141</v>
      </c>
      <c r="E156" s="215" t="s">
        <v>1079</v>
      </c>
      <c r="F156" s="184" t="s">
        <v>1080</v>
      </c>
      <c r="G156" s="216" t="s">
        <v>1016</v>
      </c>
      <c r="H156" s="217">
        <v>0.8</v>
      </c>
      <c r="I156" s="6"/>
      <c r="J156" s="183">
        <f>ROUND(I156*H156,2)</f>
        <v>0</v>
      </c>
      <c r="K156" s="184" t="s">
        <v>145</v>
      </c>
      <c r="L156" s="5"/>
      <c r="M156" s="7" t="s">
        <v>3</v>
      </c>
      <c r="N156" s="139" t="s">
        <v>46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94</v>
      </c>
      <c r="AT156" s="142" t="s">
        <v>141</v>
      </c>
      <c r="AU156" s="142" t="s">
        <v>84</v>
      </c>
      <c r="AY156" s="97" t="s">
        <v>139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97" t="s">
        <v>82</v>
      </c>
      <c r="BK156" s="143">
        <f>ROUND(I156*H156,2)</f>
        <v>0</v>
      </c>
      <c r="BL156" s="97" t="s">
        <v>94</v>
      </c>
      <c r="BM156" s="142" t="s">
        <v>1081</v>
      </c>
    </row>
    <row r="157" spans="2:47" s="8" customFormat="1" ht="12">
      <c r="B157" s="5"/>
      <c r="C157" s="158"/>
      <c r="D157" s="218" t="s">
        <v>147</v>
      </c>
      <c r="E157" s="158"/>
      <c r="F157" s="219" t="s">
        <v>1082</v>
      </c>
      <c r="G157" s="158"/>
      <c r="H157" s="158"/>
      <c r="J157" s="158"/>
      <c r="K157" s="158"/>
      <c r="L157" s="5"/>
      <c r="M157" s="144"/>
      <c r="T157" s="145"/>
      <c r="AT157" s="97" t="s">
        <v>147</v>
      </c>
      <c r="AU157" s="97" t="s">
        <v>84</v>
      </c>
    </row>
    <row r="158" spans="2:51" s="9" customFormat="1" ht="12">
      <c r="B158" s="146"/>
      <c r="C158" s="185"/>
      <c r="D158" s="221" t="s">
        <v>149</v>
      </c>
      <c r="E158" s="222" t="s">
        <v>3</v>
      </c>
      <c r="F158" s="223" t="s">
        <v>997</v>
      </c>
      <c r="G158" s="185"/>
      <c r="H158" s="222" t="s">
        <v>3</v>
      </c>
      <c r="J158" s="185"/>
      <c r="K158" s="185"/>
      <c r="L158" s="146"/>
      <c r="M158" s="148"/>
      <c r="T158" s="149"/>
      <c r="AT158" s="147" t="s">
        <v>149</v>
      </c>
      <c r="AU158" s="147" t="s">
        <v>84</v>
      </c>
      <c r="AV158" s="9" t="s">
        <v>82</v>
      </c>
      <c r="AW158" s="9" t="s">
        <v>35</v>
      </c>
      <c r="AX158" s="9" t="s">
        <v>75</v>
      </c>
      <c r="AY158" s="147" t="s">
        <v>139</v>
      </c>
    </row>
    <row r="159" spans="2:51" s="10" customFormat="1" ht="12">
      <c r="B159" s="150"/>
      <c r="C159" s="186"/>
      <c r="D159" s="221" t="s">
        <v>149</v>
      </c>
      <c r="E159" s="225" t="s">
        <v>3</v>
      </c>
      <c r="F159" s="226" t="s">
        <v>1083</v>
      </c>
      <c r="G159" s="186"/>
      <c r="H159" s="227">
        <v>0.8</v>
      </c>
      <c r="J159" s="186"/>
      <c r="K159" s="186"/>
      <c r="L159" s="150"/>
      <c r="M159" s="152"/>
      <c r="T159" s="153"/>
      <c r="AT159" s="151" t="s">
        <v>149</v>
      </c>
      <c r="AU159" s="151" t="s">
        <v>84</v>
      </c>
      <c r="AV159" s="10" t="s">
        <v>84</v>
      </c>
      <c r="AW159" s="10" t="s">
        <v>35</v>
      </c>
      <c r="AX159" s="10" t="s">
        <v>82</v>
      </c>
      <c r="AY159" s="151" t="s">
        <v>139</v>
      </c>
    </row>
    <row r="160" spans="2:63" s="4" customFormat="1" ht="22.9" customHeight="1">
      <c r="B160" s="132"/>
      <c r="C160" s="181"/>
      <c r="D160" s="211" t="s">
        <v>74</v>
      </c>
      <c r="E160" s="213" t="s">
        <v>172</v>
      </c>
      <c r="F160" s="213" t="s">
        <v>1084</v>
      </c>
      <c r="G160" s="181"/>
      <c r="H160" s="181"/>
      <c r="J160" s="182">
        <f>BK160</f>
        <v>0</v>
      </c>
      <c r="K160" s="181"/>
      <c r="L160" s="132"/>
      <c r="M160" s="134"/>
      <c r="P160" s="135">
        <f>SUM(P161:P176)</f>
        <v>0</v>
      </c>
      <c r="R160" s="135">
        <f>SUM(R161:R176)</f>
        <v>13.68</v>
      </c>
      <c r="T160" s="136">
        <f>SUM(T161:T176)</f>
        <v>0</v>
      </c>
      <c r="AR160" s="133" t="s">
        <v>82</v>
      </c>
      <c r="AT160" s="137" t="s">
        <v>74</v>
      </c>
      <c r="AU160" s="137" t="s">
        <v>82</v>
      </c>
      <c r="AY160" s="133" t="s">
        <v>139</v>
      </c>
      <c r="BK160" s="138">
        <f>SUM(BK161:BK176)</f>
        <v>0</v>
      </c>
    </row>
    <row r="161" spans="2:65" s="8" customFormat="1" ht="24.2" customHeight="1">
      <c r="B161" s="5"/>
      <c r="C161" s="214" t="s">
        <v>272</v>
      </c>
      <c r="D161" s="214" t="s">
        <v>141</v>
      </c>
      <c r="E161" s="215" t="s">
        <v>1085</v>
      </c>
      <c r="F161" s="184" t="s">
        <v>1086</v>
      </c>
      <c r="G161" s="216" t="s">
        <v>144</v>
      </c>
      <c r="H161" s="217">
        <v>36</v>
      </c>
      <c r="I161" s="6"/>
      <c r="J161" s="183">
        <f>ROUND(I161*H161,2)</f>
        <v>0</v>
      </c>
      <c r="K161" s="184" t="s">
        <v>145</v>
      </c>
      <c r="L161" s="5"/>
      <c r="M161" s="7" t="s">
        <v>3</v>
      </c>
      <c r="N161" s="139" t="s">
        <v>46</v>
      </c>
      <c r="P161" s="140">
        <f>O161*H161</f>
        <v>0</v>
      </c>
      <c r="Q161" s="140">
        <v>0.38</v>
      </c>
      <c r="R161" s="140">
        <f>Q161*H161</f>
        <v>13.68</v>
      </c>
      <c r="S161" s="140">
        <v>0</v>
      </c>
      <c r="T161" s="141">
        <f>S161*H161</f>
        <v>0</v>
      </c>
      <c r="AR161" s="142" t="s">
        <v>94</v>
      </c>
      <c r="AT161" s="142" t="s">
        <v>141</v>
      </c>
      <c r="AU161" s="142" t="s">
        <v>84</v>
      </c>
      <c r="AY161" s="97" t="s">
        <v>139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97" t="s">
        <v>82</v>
      </c>
      <c r="BK161" s="143">
        <f>ROUND(I161*H161,2)</f>
        <v>0</v>
      </c>
      <c r="BL161" s="97" t="s">
        <v>94</v>
      </c>
      <c r="BM161" s="142" t="s">
        <v>1087</v>
      </c>
    </row>
    <row r="162" spans="2:47" s="8" customFormat="1" ht="12">
      <c r="B162" s="5"/>
      <c r="C162" s="158"/>
      <c r="D162" s="218" t="s">
        <v>147</v>
      </c>
      <c r="E162" s="158"/>
      <c r="F162" s="219" t="s">
        <v>1088</v>
      </c>
      <c r="G162" s="158"/>
      <c r="H162" s="158"/>
      <c r="J162" s="158"/>
      <c r="K162" s="158"/>
      <c r="L162" s="5"/>
      <c r="M162" s="144"/>
      <c r="T162" s="145"/>
      <c r="AT162" s="97" t="s">
        <v>147</v>
      </c>
      <c r="AU162" s="97" t="s">
        <v>84</v>
      </c>
    </row>
    <row r="163" spans="2:51" s="9" customFormat="1" ht="12">
      <c r="B163" s="146"/>
      <c r="C163" s="185"/>
      <c r="D163" s="221" t="s">
        <v>149</v>
      </c>
      <c r="E163" s="222" t="s">
        <v>3</v>
      </c>
      <c r="F163" s="223" t="s">
        <v>997</v>
      </c>
      <c r="G163" s="185"/>
      <c r="H163" s="222" t="s">
        <v>3</v>
      </c>
      <c r="J163" s="185"/>
      <c r="K163" s="185"/>
      <c r="L163" s="146"/>
      <c r="M163" s="148"/>
      <c r="T163" s="149"/>
      <c r="AT163" s="147" t="s">
        <v>149</v>
      </c>
      <c r="AU163" s="147" t="s">
        <v>84</v>
      </c>
      <c r="AV163" s="9" t="s">
        <v>82</v>
      </c>
      <c r="AW163" s="9" t="s">
        <v>35</v>
      </c>
      <c r="AX163" s="9" t="s">
        <v>75</v>
      </c>
      <c r="AY163" s="147" t="s">
        <v>139</v>
      </c>
    </row>
    <row r="164" spans="2:51" s="10" customFormat="1" ht="12">
      <c r="B164" s="150"/>
      <c r="C164" s="186"/>
      <c r="D164" s="221" t="s">
        <v>149</v>
      </c>
      <c r="E164" s="225" t="s">
        <v>3</v>
      </c>
      <c r="F164" s="226" t="s">
        <v>1089</v>
      </c>
      <c r="G164" s="186"/>
      <c r="H164" s="227">
        <v>36</v>
      </c>
      <c r="J164" s="186"/>
      <c r="K164" s="186"/>
      <c r="L164" s="150"/>
      <c r="M164" s="152"/>
      <c r="T164" s="153"/>
      <c r="AT164" s="151" t="s">
        <v>149</v>
      </c>
      <c r="AU164" s="151" t="s">
        <v>84</v>
      </c>
      <c r="AV164" s="10" t="s">
        <v>84</v>
      </c>
      <c r="AW164" s="10" t="s">
        <v>35</v>
      </c>
      <c r="AX164" s="10" t="s">
        <v>82</v>
      </c>
      <c r="AY164" s="151" t="s">
        <v>139</v>
      </c>
    </row>
    <row r="165" spans="2:65" s="8" customFormat="1" ht="16.5" customHeight="1">
      <c r="B165" s="5"/>
      <c r="C165" s="214" t="s">
        <v>8</v>
      </c>
      <c r="D165" s="214" t="s">
        <v>141</v>
      </c>
      <c r="E165" s="215" t="s">
        <v>1090</v>
      </c>
      <c r="F165" s="184" t="s">
        <v>1091</v>
      </c>
      <c r="G165" s="216" t="s">
        <v>144</v>
      </c>
      <c r="H165" s="217">
        <v>18</v>
      </c>
      <c r="I165" s="6"/>
      <c r="J165" s="183">
        <f>ROUND(I165*H165,2)</f>
        <v>0</v>
      </c>
      <c r="K165" s="184" t="s">
        <v>145</v>
      </c>
      <c r="L165" s="5"/>
      <c r="M165" s="7" t="s">
        <v>3</v>
      </c>
      <c r="N165" s="139" t="s">
        <v>46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94</v>
      </c>
      <c r="AT165" s="142" t="s">
        <v>141</v>
      </c>
      <c r="AU165" s="142" t="s">
        <v>84</v>
      </c>
      <c r="AY165" s="97" t="s">
        <v>139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97" t="s">
        <v>82</v>
      </c>
      <c r="BK165" s="143">
        <f>ROUND(I165*H165,2)</f>
        <v>0</v>
      </c>
      <c r="BL165" s="97" t="s">
        <v>94</v>
      </c>
      <c r="BM165" s="142" t="s">
        <v>1092</v>
      </c>
    </row>
    <row r="166" spans="2:47" s="8" customFormat="1" ht="12">
      <c r="B166" s="5"/>
      <c r="C166" s="158"/>
      <c r="D166" s="218" t="s">
        <v>147</v>
      </c>
      <c r="E166" s="158"/>
      <c r="F166" s="219" t="s">
        <v>1093</v>
      </c>
      <c r="G166" s="158"/>
      <c r="H166" s="158"/>
      <c r="J166" s="158"/>
      <c r="K166" s="158"/>
      <c r="L166" s="5"/>
      <c r="M166" s="144"/>
      <c r="T166" s="145"/>
      <c r="AT166" s="97" t="s">
        <v>147</v>
      </c>
      <c r="AU166" s="97" t="s">
        <v>84</v>
      </c>
    </row>
    <row r="167" spans="2:65" s="8" customFormat="1" ht="16.5" customHeight="1">
      <c r="B167" s="5"/>
      <c r="C167" s="214" t="s">
        <v>284</v>
      </c>
      <c r="D167" s="214" t="s">
        <v>141</v>
      </c>
      <c r="E167" s="215" t="s">
        <v>1094</v>
      </c>
      <c r="F167" s="184" t="s">
        <v>1095</v>
      </c>
      <c r="G167" s="216" t="s">
        <v>144</v>
      </c>
      <c r="H167" s="217">
        <v>36</v>
      </c>
      <c r="I167" s="6"/>
      <c r="J167" s="183">
        <f>ROUND(I167*H167,2)</f>
        <v>0</v>
      </c>
      <c r="K167" s="184" t="s">
        <v>145</v>
      </c>
      <c r="L167" s="5"/>
      <c r="M167" s="7" t="s">
        <v>3</v>
      </c>
      <c r="N167" s="139" t="s">
        <v>46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94</v>
      </c>
      <c r="AT167" s="142" t="s">
        <v>141</v>
      </c>
      <c r="AU167" s="142" t="s">
        <v>84</v>
      </c>
      <c r="AY167" s="97" t="s">
        <v>139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97" t="s">
        <v>82</v>
      </c>
      <c r="BK167" s="143">
        <f>ROUND(I167*H167,2)</f>
        <v>0</v>
      </c>
      <c r="BL167" s="97" t="s">
        <v>94</v>
      </c>
      <c r="BM167" s="142" t="s">
        <v>1096</v>
      </c>
    </row>
    <row r="168" spans="2:47" s="8" customFormat="1" ht="12">
      <c r="B168" s="5"/>
      <c r="C168" s="158"/>
      <c r="D168" s="218" t="s">
        <v>147</v>
      </c>
      <c r="E168" s="158"/>
      <c r="F168" s="219" t="s">
        <v>1097</v>
      </c>
      <c r="G168" s="158"/>
      <c r="H168" s="158"/>
      <c r="J168" s="158"/>
      <c r="K168" s="158"/>
      <c r="L168" s="5"/>
      <c r="M168" s="144"/>
      <c r="T168" s="145"/>
      <c r="AT168" s="97" t="s">
        <v>147</v>
      </c>
      <c r="AU168" s="97" t="s">
        <v>84</v>
      </c>
    </row>
    <row r="169" spans="2:51" s="9" customFormat="1" ht="12">
      <c r="B169" s="146"/>
      <c r="C169" s="185"/>
      <c r="D169" s="221" t="s">
        <v>149</v>
      </c>
      <c r="E169" s="222" t="s">
        <v>3</v>
      </c>
      <c r="F169" s="223" t="s">
        <v>997</v>
      </c>
      <c r="G169" s="185"/>
      <c r="H169" s="222" t="s">
        <v>3</v>
      </c>
      <c r="J169" s="185"/>
      <c r="K169" s="185"/>
      <c r="L169" s="146"/>
      <c r="M169" s="148"/>
      <c r="T169" s="149"/>
      <c r="AT169" s="147" t="s">
        <v>149</v>
      </c>
      <c r="AU169" s="147" t="s">
        <v>84</v>
      </c>
      <c r="AV169" s="9" t="s">
        <v>82</v>
      </c>
      <c r="AW169" s="9" t="s">
        <v>35</v>
      </c>
      <c r="AX169" s="9" t="s">
        <v>75</v>
      </c>
      <c r="AY169" s="147" t="s">
        <v>139</v>
      </c>
    </row>
    <row r="170" spans="2:51" s="10" customFormat="1" ht="12">
      <c r="B170" s="150"/>
      <c r="C170" s="186"/>
      <c r="D170" s="221" t="s">
        <v>149</v>
      </c>
      <c r="E170" s="225" t="s">
        <v>3</v>
      </c>
      <c r="F170" s="226" t="s">
        <v>1089</v>
      </c>
      <c r="G170" s="186"/>
      <c r="H170" s="227">
        <v>36</v>
      </c>
      <c r="J170" s="186"/>
      <c r="K170" s="186"/>
      <c r="L170" s="150"/>
      <c r="M170" s="152"/>
      <c r="T170" s="153"/>
      <c r="AT170" s="151" t="s">
        <v>149</v>
      </c>
      <c r="AU170" s="151" t="s">
        <v>84</v>
      </c>
      <c r="AV170" s="10" t="s">
        <v>84</v>
      </c>
      <c r="AW170" s="10" t="s">
        <v>35</v>
      </c>
      <c r="AX170" s="10" t="s">
        <v>82</v>
      </c>
      <c r="AY170" s="151" t="s">
        <v>139</v>
      </c>
    </row>
    <row r="171" spans="2:65" s="8" customFormat="1" ht="24.2" customHeight="1">
      <c r="B171" s="5"/>
      <c r="C171" s="214" t="s">
        <v>289</v>
      </c>
      <c r="D171" s="214" t="s">
        <v>141</v>
      </c>
      <c r="E171" s="215" t="s">
        <v>1098</v>
      </c>
      <c r="F171" s="184" t="s">
        <v>1099</v>
      </c>
      <c r="G171" s="216" t="s">
        <v>144</v>
      </c>
      <c r="H171" s="217">
        <v>18</v>
      </c>
      <c r="I171" s="6"/>
      <c r="J171" s="183">
        <f>ROUND(I171*H171,2)</f>
        <v>0</v>
      </c>
      <c r="K171" s="184" t="s">
        <v>145</v>
      </c>
      <c r="L171" s="5"/>
      <c r="M171" s="7" t="s">
        <v>3</v>
      </c>
      <c r="N171" s="139" t="s">
        <v>46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94</v>
      </c>
      <c r="AT171" s="142" t="s">
        <v>141</v>
      </c>
      <c r="AU171" s="142" t="s">
        <v>84</v>
      </c>
      <c r="AY171" s="97" t="s">
        <v>139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97" t="s">
        <v>82</v>
      </c>
      <c r="BK171" s="143">
        <f>ROUND(I171*H171,2)</f>
        <v>0</v>
      </c>
      <c r="BL171" s="97" t="s">
        <v>94</v>
      </c>
      <c r="BM171" s="142" t="s">
        <v>1100</v>
      </c>
    </row>
    <row r="172" spans="2:47" s="8" customFormat="1" ht="12">
      <c r="B172" s="5"/>
      <c r="C172" s="158"/>
      <c r="D172" s="218" t="s">
        <v>147</v>
      </c>
      <c r="E172" s="158"/>
      <c r="F172" s="219" t="s">
        <v>1101</v>
      </c>
      <c r="G172" s="158"/>
      <c r="H172" s="158"/>
      <c r="J172" s="158"/>
      <c r="K172" s="158"/>
      <c r="L172" s="5"/>
      <c r="M172" s="144"/>
      <c r="T172" s="145"/>
      <c r="AT172" s="97" t="s">
        <v>147</v>
      </c>
      <c r="AU172" s="97" t="s">
        <v>84</v>
      </c>
    </row>
    <row r="173" spans="2:65" s="8" customFormat="1" ht="24.2" customHeight="1">
      <c r="B173" s="5"/>
      <c r="C173" s="214" t="s">
        <v>296</v>
      </c>
      <c r="D173" s="214" t="s">
        <v>141</v>
      </c>
      <c r="E173" s="215" t="s">
        <v>1102</v>
      </c>
      <c r="F173" s="184" t="s">
        <v>1103</v>
      </c>
      <c r="G173" s="216" t="s">
        <v>144</v>
      </c>
      <c r="H173" s="217">
        <v>18</v>
      </c>
      <c r="I173" s="6"/>
      <c r="J173" s="183">
        <f>ROUND(I173*H173,2)</f>
        <v>0</v>
      </c>
      <c r="K173" s="184" t="s">
        <v>145</v>
      </c>
      <c r="L173" s="5"/>
      <c r="M173" s="7" t="s">
        <v>3</v>
      </c>
      <c r="N173" s="139" t="s">
        <v>46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94</v>
      </c>
      <c r="AT173" s="142" t="s">
        <v>141</v>
      </c>
      <c r="AU173" s="142" t="s">
        <v>84</v>
      </c>
      <c r="AY173" s="97" t="s">
        <v>139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97" t="s">
        <v>82</v>
      </c>
      <c r="BK173" s="143">
        <f>ROUND(I173*H173,2)</f>
        <v>0</v>
      </c>
      <c r="BL173" s="97" t="s">
        <v>94</v>
      </c>
      <c r="BM173" s="142" t="s">
        <v>1104</v>
      </c>
    </row>
    <row r="174" spans="2:47" s="8" customFormat="1" ht="12">
      <c r="B174" s="5"/>
      <c r="C174" s="158"/>
      <c r="D174" s="218" t="s">
        <v>147</v>
      </c>
      <c r="E174" s="158"/>
      <c r="F174" s="219" t="s">
        <v>1105</v>
      </c>
      <c r="G174" s="158"/>
      <c r="H174" s="158"/>
      <c r="J174" s="158"/>
      <c r="K174" s="158"/>
      <c r="L174" s="5"/>
      <c r="M174" s="144"/>
      <c r="T174" s="145"/>
      <c r="AT174" s="97" t="s">
        <v>147</v>
      </c>
      <c r="AU174" s="97" t="s">
        <v>84</v>
      </c>
    </row>
    <row r="175" spans="2:65" s="8" customFormat="1" ht="24.2" customHeight="1">
      <c r="B175" s="5"/>
      <c r="C175" s="214" t="s">
        <v>302</v>
      </c>
      <c r="D175" s="214" t="s">
        <v>141</v>
      </c>
      <c r="E175" s="215" t="s">
        <v>1106</v>
      </c>
      <c r="F175" s="184" t="s">
        <v>1107</v>
      </c>
      <c r="G175" s="216" t="s">
        <v>144</v>
      </c>
      <c r="H175" s="217">
        <v>18</v>
      </c>
      <c r="I175" s="6"/>
      <c r="J175" s="183">
        <f>ROUND(I175*H175,2)</f>
        <v>0</v>
      </c>
      <c r="K175" s="184" t="s">
        <v>145</v>
      </c>
      <c r="L175" s="5"/>
      <c r="M175" s="7" t="s">
        <v>3</v>
      </c>
      <c r="N175" s="139" t="s">
        <v>46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94</v>
      </c>
      <c r="AT175" s="142" t="s">
        <v>141</v>
      </c>
      <c r="AU175" s="142" t="s">
        <v>84</v>
      </c>
      <c r="AY175" s="97" t="s">
        <v>139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97" t="s">
        <v>82</v>
      </c>
      <c r="BK175" s="143">
        <f>ROUND(I175*H175,2)</f>
        <v>0</v>
      </c>
      <c r="BL175" s="97" t="s">
        <v>94</v>
      </c>
      <c r="BM175" s="142" t="s">
        <v>1108</v>
      </c>
    </row>
    <row r="176" spans="2:47" s="8" customFormat="1" ht="12">
      <c r="B176" s="5"/>
      <c r="C176" s="158"/>
      <c r="D176" s="218" t="s">
        <v>147</v>
      </c>
      <c r="E176" s="158"/>
      <c r="F176" s="219" t="s">
        <v>1109</v>
      </c>
      <c r="G176" s="158"/>
      <c r="H176" s="158"/>
      <c r="J176" s="158"/>
      <c r="K176" s="158"/>
      <c r="L176" s="5"/>
      <c r="M176" s="144"/>
      <c r="T176" s="145"/>
      <c r="AT176" s="97" t="s">
        <v>147</v>
      </c>
      <c r="AU176" s="97" t="s">
        <v>84</v>
      </c>
    </row>
    <row r="177" spans="2:63" s="4" customFormat="1" ht="22.9" customHeight="1">
      <c r="B177" s="132"/>
      <c r="C177" s="181"/>
      <c r="D177" s="211" t="s">
        <v>74</v>
      </c>
      <c r="E177" s="213" t="s">
        <v>192</v>
      </c>
      <c r="F177" s="213" t="s">
        <v>1110</v>
      </c>
      <c r="G177" s="181"/>
      <c r="H177" s="181"/>
      <c r="J177" s="182">
        <f>BK177</f>
        <v>0</v>
      </c>
      <c r="K177" s="181"/>
      <c r="L177" s="132"/>
      <c r="M177" s="134"/>
      <c r="P177" s="135">
        <f>SUM(P178:P200)</f>
        <v>0</v>
      </c>
      <c r="R177" s="135">
        <f>SUM(R178:R200)</f>
        <v>0.12757091999999998</v>
      </c>
      <c r="T177" s="136">
        <f>SUM(T178:T200)</f>
        <v>0.8799999999999999</v>
      </c>
      <c r="AR177" s="133" t="s">
        <v>82</v>
      </c>
      <c r="AT177" s="137" t="s">
        <v>74</v>
      </c>
      <c r="AU177" s="137" t="s">
        <v>82</v>
      </c>
      <c r="AY177" s="133" t="s">
        <v>139</v>
      </c>
      <c r="BK177" s="138">
        <f>SUM(BK178:BK200)</f>
        <v>0</v>
      </c>
    </row>
    <row r="178" spans="2:65" s="8" customFormat="1" ht="21.75" customHeight="1">
      <c r="B178" s="5"/>
      <c r="C178" s="214" t="s">
        <v>307</v>
      </c>
      <c r="D178" s="214" t="s">
        <v>141</v>
      </c>
      <c r="E178" s="215" t="s">
        <v>1111</v>
      </c>
      <c r="F178" s="184" t="s">
        <v>1112</v>
      </c>
      <c r="G178" s="216" t="s">
        <v>175</v>
      </c>
      <c r="H178" s="217">
        <v>20</v>
      </c>
      <c r="I178" s="6"/>
      <c r="J178" s="183">
        <f>ROUND(I178*H178,2)</f>
        <v>0</v>
      </c>
      <c r="K178" s="184" t="s">
        <v>145</v>
      </c>
      <c r="L178" s="5"/>
      <c r="M178" s="7" t="s">
        <v>3</v>
      </c>
      <c r="N178" s="139" t="s">
        <v>46</v>
      </c>
      <c r="P178" s="140">
        <f>O178*H178</f>
        <v>0</v>
      </c>
      <c r="Q178" s="140">
        <v>0</v>
      </c>
      <c r="R178" s="140">
        <f>Q178*H178</f>
        <v>0</v>
      </c>
      <c r="S178" s="140">
        <v>0.044</v>
      </c>
      <c r="T178" s="141">
        <f>S178*H178</f>
        <v>0.8799999999999999</v>
      </c>
      <c r="AR178" s="142" t="s">
        <v>94</v>
      </c>
      <c r="AT178" s="142" t="s">
        <v>141</v>
      </c>
      <c r="AU178" s="142" t="s">
        <v>84</v>
      </c>
      <c r="AY178" s="97" t="s">
        <v>139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97" t="s">
        <v>82</v>
      </c>
      <c r="BK178" s="143">
        <f>ROUND(I178*H178,2)</f>
        <v>0</v>
      </c>
      <c r="BL178" s="97" t="s">
        <v>94</v>
      </c>
      <c r="BM178" s="142" t="s">
        <v>1113</v>
      </c>
    </row>
    <row r="179" spans="2:47" s="8" customFormat="1" ht="12">
      <c r="B179" s="5"/>
      <c r="C179" s="158"/>
      <c r="D179" s="218" t="s">
        <v>147</v>
      </c>
      <c r="E179" s="158"/>
      <c r="F179" s="219" t="s">
        <v>1114</v>
      </c>
      <c r="G179" s="158"/>
      <c r="H179" s="158"/>
      <c r="J179" s="158"/>
      <c r="K179" s="158"/>
      <c r="L179" s="5"/>
      <c r="M179" s="144"/>
      <c r="T179" s="145"/>
      <c r="AT179" s="97" t="s">
        <v>147</v>
      </c>
      <c r="AU179" s="97" t="s">
        <v>84</v>
      </c>
    </row>
    <row r="180" spans="2:65" s="8" customFormat="1" ht="24.2" customHeight="1">
      <c r="B180" s="5"/>
      <c r="C180" s="214" t="s">
        <v>316</v>
      </c>
      <c r="D180" s="214" t="s">
        <v>141</v>
      </c>
      <c r="E180" s="215" t="s">
        <v>1115</v>
      </c>
      <c r="F180" s="184" t="s">
        <v>1116</v>
      </c>
      <c r="G180" s="216" t="s">
        <v>175</v>
      </c>
      <c r="H180" s="217">
        <v>20</v>
      </c>
      <c r="I180" s="6"/>
      <c r="J180" s="183">
        <f>ROUND(I180*H180,2)</f>
        <v>0</v>
      </c>
      <c r="K180" s="184" t="s">
        <v>145</v>
      </c>
      <c r="L180" s="5"/>
      <c r="M180" s="7" t="s">
        <v>3</v>
      </c>
      <c r="N180" s="139" t="s">
        <v>46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94</v>
      </c>
      <c r="AT180" s="142" t="s">
        <v>141</v>
      </c>
      <c r="AU180" s="142" t="s">
        <v>84</v>
      </c>
      <c r="AY180" s="97" t="s">
        <v>139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97" t="s">
        <v>82</v>
      </c>
      <c r="BK180" s="143">
        <f>ROUND(I180*H180,2)</f>
        <v>0</v>
      </c>
      <c r="BL180" s="97" t="s">
        <v>94</v>
      </c>
      <c r="BM180" s="142" t="s">
        <v>84</v>
      </c>
    </row>
    <row r="181" spans="2:47" s="8" customFormat="1" ht="12">
      <c r="B181" s="5"/>
      <c r="C181" s="158"/>
      <c r="D181" s="218" t="s">
        <v>147</v>
      </c>
      <c r="E181" s="158"/>
      <c r="F181" s="219" t="s">
        <v>1117</v>
      </c>
      <c r="G181" s="158"/>
      <c r="H181" s="158"/>
      <c r="J181" s="158"/>
      <c r="K181" s="158"/>
      <c r="L181" s="5"/>
      <c r="M181" s="144"/>
      <c r="T181" s="145"/>
      <c r="AT181" s="97" t="s">
        <v>147</v>
      </c>
      <c r="AU181" s="97" t="s">
        <v>84</v>
      </c>
    </row>
    <row r="182" spans="2:65" s="8" customFormat="1" ht="16.5" customHeight="1">
      <c r="B182" s="5"/>
      <c r="C182" s="240" t="s">
        <v>322</v>
      </c>
      <c r="D182" s="240" t="s">
        <v>650</v>
      </c>
      <c r="E182" s="241" t="s">
        <v>1118</v>
      </c>
      <c r="F182" s="239" t="s">
        <v>1119</v>
      </c>
      <c r="G182" s="242" t="s">
        <v>175</v>
      </c>
      <c r="H182" s="243">
        <v>20.3</v>
      </c>
      <c r="I182" s="13"/>
      <c r="J182" s="238">
        <f>ROUND(I182*H182,2)</f>
        <v>0</v>
      </c>
      <c r="K182" s="239" t="s">
        <v>145</v>
      </c>
      <c r="L182" s="232"/>
      <c r="M182" s="14" t="s">
        <v>3</v>
      </c>
      <c r="N182" s="233" t="s">
        <v>46</v>
      </c>
      <c r="P182" s="140">
        <f>O182*H182</f>
        <v>0</v>
      </c>
      <c r="Q182" s="140">
        <v>0.00318</v>
      </c>
      <c r="R182" s="140">
        <f>Q182*H182</f>
        <v>0.064554</v>
      </c>
      <c r="S182" s="140">
        <v>0</v>
      </c>
      <c r="T182" s="141">
        <f>S182*H182</f>
        <v>0</v>
      </c>
      <c r="AR182" s="142" t="s">
        <v>192</v>
      </c>
      <c r="AT182" s="142" t="s">
        <v>650</v>
      </c>
      <c r="AU182" s="142" t="s">
        <v>84</v>
      </c>
      <c r="AY182" s="97" t="s">
        <v>139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97" t="s">
        <v>82</v>
      </c>
      <c r="BK182" s="143">
        <f>ROUND(I182*H182,2)</f>
        <v>0</v>
      </c>
      <c r="BL182" s="97" t="s">
        <v>94</v>
      </c>
      <c r="BM182" s="142" t="s">
        <v>94</v>
      </c>
    </row>
    <row r="183" spans="2:47" s="8" customFormat="1" ht="19.5">
      <c r="B183" s="5"/>
      <c r="C183" s="158"/>
      <c r="D183" s="221" t="s">
        <v>162</v>
      </c>
      <c r="E183" s="158"/>
      <c r="F183" s="228" t="s">
        <v>1120</v>
      </c>
      <c r="G183" s="158"/>
      <c r="H183" s="158"/>
      <c r="J183" s="158"/>
      <c r="K183" s="158"/>
      <c r="L183" s="5"/>
      <c r="M183" s="144"/>
      <c r="T183" s="145"/>
      <c r="AT183" s="97" t="s">
        <v>162</v>
      </c>
      <c r="AU183" s="97" t="s">
        <v>84</v>
      </c>
    </row>
    <row r="184" spans="2:65" s="8" customFormat="1" ht="24.2" customHeight="1">
      <c r="B184" s="5"/>
      <c r="C184" s="214" t="s">
        <v>329</v>
      </c>
      <c r="D184" s="214" t="s">
        <v>141</v>
      </c>
      <c r="E184" s="215" t="s">
        <v>1121</v>
      </c>
      <c r="F184" s="184" t="s">
        <v>1122</v>
      </c>
      <c r="G184" s="216" t="s">
        <v>206</v>
      </c>
      <c r="H184" s="217">
        <v>10</v>
      </c>
      <c r="I184" s="6"/>
      <c r="J184" s="183">
        <f>ROUND(I184*H184,2)</f>
        <v>0</v>
      </c>
      <c r="K184" s="184" t="s">
        <v>145</v>
      </c>
      <c r="L184" s="5"/>
      <c r="M184" s="7" t="s">
        <v>3</v>
      </c>
      <c r="N184" s="139" t="s">
        <v>46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94</v>
      </c>
      <c r="AT184" s="142" t="s">
        <v>141</v>
      </c>
      <c r="AU184" s="142" t="s">
        <v>84</v>
      </c>
      <c r="AY184" s="97" t="s">
        <v>139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97" t="s">
        <v>82</v>
      </c>
      <c r="BK184" s="143">
        <f>ROUND(I184*H184,2)</f>
        <v>0</v>
      </c>
      <c r="BL184" s="97" t="s">
        <v>94</v>
      </c>
      <c r="BM184" s="142" t="s">
        <v>97</v>
      </c>
    </row>
    <row r="185" spans="2:47" s="8" customFormat="1" ht="12">
      <c r="B185" s="5"/>
      <c r="C185" s="158"/>
      <c r="D185" s="218" t="s">
        <v>147</v>
      </c>
      <c r="E185" s="158"/>
      <c r="F185" s="219" t="s">
        <v>1123</v>
      </c>
      <c r="G185" s="158"/>
      <c r="H185" s="158"/>
      <c r="J185" s="158"/>
      <c r="K185" s="158"/>
      <c r="L185" s="5"/>
      <c r="M185" s="144"/>
      <c r="T185" s="145"/>
      <c r="AT185" s="97" t="s">
        <v>147</v>
      </c>
      <c r="AU185" s="97" t="s">
        <v>84</v>
      </c>
    </row>
    <row r="186" spans="2:65" s="8" customFormat="1" ht="16.5" customHeight="1">
      <c r="B186" s="5"/>
      <c r="C186" s="240" t="s">
        <v>336</v>
      </c>
      <c r="D186" s="240" t="s">
        <v>650</v>
      </c>
      <c r="E186" s="241" t="s">
        <v>1124</v>
      </c>
      <c r="F186" s="239" t="s">
        <v>1125</v>
      </c>
      <c r="G186" s="242" t="s">
        <v>206</v>
      </c>
      <c r="H186" s="243">
        <v>3</v>
      </c>
      <c r="I186" s="13"/>
      <c r="J186" s="238">
        <f aca="true" t="shared" si="0" ref="J186:J191">ROUND(I186*H186,2)</f>
        <v>0</v>
      </c>
      <c r="K186" s="239" t="s">
        <v>145</v>
      </c>
      <c r="L186" s="232"/>
      <c r="M186" s="14" t="s">
        <v>3</v>
      </c>
      <c r="N186" s="233" t="s">
        <v>46</v>
      </c>
      <c r="P186" s="140">
        <f aca="true" t="shared" si="1" ref="P186:P191">O186*H186</f>
        <v>0</v>
      </c>
      <c r="Q186" s="140">
        <v>0.00141</v>
      </c>
      <c r="R186" s="140">
        <f aca="true" t="shared" si="2" ref="R186:R191">Q186*H186</f>
        <v>0.00423</v>
      </c>
      <c r="S186" s="140">
        <v>0</v>
      </c>
      <c r="T186" s="141">
        <f aca="true" t="shared" si="3" ref="T186:T191">S186*H186</f>
        <v>0</v>
      </c>
      <c r="AR186" s="142" t="s">
        <v>192</v>
      </c>
      <c r="AT186" s="142" t="s">
        <v>650</v>
      </c>
      <c r="AU186" s="142" t="s">
        <v>84</v>
      </c>
      <c r="AY186" s="97" t="s">
        <v>139</v>
      </c>
      <c r="BE186" s="143">
        <f aca="true" t="shared" si="4" ref="BE186:BE191">IF(N186="základní",J186,0)</f>
        <v>0</v>
      </c>
      <c r="BF186" s="143">
        <f aca="true" t="shared" si="5" ref="BF186:BF191">IF(N186="snížená",J186,0)</f>
        <v>0</v>
      </c>
      <c r="BG186" s="143">
        <f aca="true" t="shared" si="6" ref="BG186:BG191">IF(N186="zákl. přenesená",J186,0)</f>
        <v>0</v>
      </c>
      <c r="BH186" s="143">
        <f aca="true" t="shared" si="7" ref="BH186:BH191">IF(N186="sníž. přenesená",J186,0)</f>
        <v>0</v>
      </c>
      <c r="BI186" s="143">
        <f aca="true" t="shared" si="8" ref="BI186:BI191">IF(N186="nulová",J186,0)</f>
        <v>0</v>
      </c>
      <c r="BJ186" s="97" t="s">
        <v>82</v>
      </c>
      <c r="BK186" s="143">
        <f aca="true" t="shared" si="9" ref="BK186:BK191">ROUND(I186*H186,2)</f>
        <v>0</v>
      </c>
      <c r="BL186" s="97" t="s">
        <v>94</v>
      </c>
      <c r="BM186" s="142" t="s">
        <v>192</v>
      </c>
    </row>
    <row r="187" spans="2:65" s="8" customFormat="1" ht="16.5" customHeight="1">
      <c r="B187" s="5"/>
      <c r="C187" s="240" t="s">
        <v>342</v>
      </c>
      <c r="D187" s="240" t="s">
        <v>650</v>
      </c>
      <c r="E187" s="241" t="s">
        <v>1126</v>
      </c>
      <c r="F187" s="239" t="s">
        <v>1127</v>
      </c>
      <c r="G187" s="242" t="s">
        <v>206</v>
      </c>
      <c r="H187" s="243">
        <v>4</v>
      </c>
      <c r="I187" s="13"/>
      <c r="J187" s="238">
        <f t="shared" si="0"/>
        <v>0</v>
      </c>
      <c r="K187" s="239" t="s">
        <v>145</v>
      </c>
      <c r="L187" s="232"/>
      <c r="M187" s="14" t="s">
        <v>3</v>
      </c>
      <c r="N187" s="233" t="s">
        <v>46</v>
      </c>
      <c r="P187" s="140">
        <f t="shared" si="1"/>
        <v>0</v>
      </c>
      <c r="Q187" s="140">
        <v>0.00072</v>
      </c>
      <c r="R187" s="140">
        <f t="shared" si="2"/>
        <v>0.00288</v>
      </c>
      <c r="S187" s="140">
        <v>0</v>
      </c>
      <c r="T187" s="141">
        <f t="shared" si="3"/>
        <v>0</v>
      </c>
      <c r="AR187" s="142" t="s">
        <v>192</v>
      </c>
      <c r="AT187" s="142" t="s">
        <v>650</v>
      </c>
      <c r="AU187" s="142" t="s">
        <v>84</v>
      </c>
      <c r="AY187" s="97" t="s">
        <v>139</v>
      </c>
      <c r="BE187" s="143">
        <f t="shared" si="4"/>
        <v>0</v>
      </c>
      <c r="BF187" s="143">
        <f t="shared" si="5"/>
        <v>0</v>
      </c>
      <c r="BG187" s="143">
        <f t="shared" si="6"/>
        <v>0</v>
      </c>
      <c r="BH187" s="143">
        <f t="shared" si="7"/>
        <v>0</v>
      </c>
      <c r="BI187" s="143">
        <f t="shared" si="8"/>
        <v>0</v>
      </c>
      <c r="BJ187" s="97" t="s">
        <v>82</v>
      </c>
      <c r="BK187" s="143">
        <f t="shared" si="9"/>
        <v>0</v>
      </c>
      <c r="BL187" s="97" t="s">
        <v>94</v>
      </c>
      <c r="BM187" s="142" t="s">
        <v>203</v>
      </c>
    </row>
    <row r="188" spans="2:65" s="8" customFormat="1" ht="16.5" customHeight="1">
      <c r="B188" s="5"/>
      <c r="C188" s="240" t="s">
        <v>347</v>
      </c>
      <c r="D188" s="240" t="s">
        <v>650</v>
      </c>
      <c r="E188" s="241" t="s">
        <v>1128</v>
      </c>
      <c r="F188" s="239" t="s">
        <v>1129</v>
      </c>
      <c r="G188" s="242" t="s">
        <v>206</v>
      </c>
      <c r="H188" s="243">
        <v>2</v>
      </c>
      <c r="I188" s="13"/>
      <c r="J188" s="238">
        <f t="shared" si="0"/>
        <v>0</v>
      </c>
      <c r="K188" s="239" t="s">
        <v>3</v>
      </c>
      <c r="L188" s="232"/>
      <c r="M188" s="14" t="s">
        <v>3</v>
      </c>
      <c r="N188" s="233" t="s">
        <v>46</v>
      </c>
      <c r="P188" s="140">
        <f t="shared" si="1"/>
        <v>0</v>
      </c>
      <c r="Q188" s="140">
        <v>0.00072</v>
      </c>
      <c r="R188" s="140">
        <f t="shared" si="2"/>
        <v>0.00144</v>
      </c>
      <c r="S188" s="140">
        <v>0</v>
      </c>
      <c r="T188" s="141">
        <f t="shared" si="3"/>
        <v>0</v>
      </c>
      <c r="AR188" s="142" t="s">
        <v>192</v>
      </c>
      <c r="AT188" s="142" t="s">
        <v>650</v>
      </c>
      <c r="AU188" s="142" t="s">
        <v>84</v>
      </c>
      <c r="AY188" s="97" t="s">
        <v>139</v>
      </c>
      <c r="BE188" s="143">
        <f t="shared" si="4"/>
        <v>0</v>
      </c>
      <c r="BF188" s="143">
        <f t="shared" si="5"/>
        <v>0</v>
      </c>
      <c r="BG188" s="143">
        <f t="shared" si="6"/>
        <v>0</v>
      </c>
      <c r="BH188" s="143">
        <f t="shared" si="7"/>
        <v>0</v>
      </c>
      <c r="BI188" s="143">
        <f t="shared" si="8"/>
        <v>0</v>
      </c>
      <c r="BJ188" s="97" t="s">
        <v>82</v>
      </c>
      <c r="BK188" s="143">
        <f t="shared" si="9"/>
        <v>0</v>
      </c>
      <c r="BL188" s="97" t="s">
        <v>94</v>
      </c>
      <c r="BM188" s="142" t="s">
        <v>22</v>
      </c>
    </row>
    <row r="189" spans="2:65" s="8" customFormat="1" ht="16.5" customHeight="1">
      <c r="B189" s="5"/>
      <c r="C189" s="240" t="s">
        <v>353</v>
      </c>
      <c r="D189" s="240" t="s">
        <v>650</v>
      </c>
      <c r="E189" s="241" t="s">
        <v>1130</v>
      </c>
      <c r="F189" s="239" t="s">
        <v>1131</v>
      </c>
      <c r="G189" s="242" t="s">
        <v>206</v>
      </c>
      <c r="H189" s="243">
        <v>1</v>
      </c>
      <c r="I189" s="13"/>
      <c r="J189" s="238">
        <f t="shared" si="0"/>
        <v>0</v>
      </c>
      <c r="K189" s="239" t="s">
        <v>3</v>
      </c>
      <c r="L189" s="232"/>
      <c r="M189" s="14" t="s">
        <v>3</v>
      </c>
      <c r="N189" s="233" t="s">
        <v>46</v>
      </c>
      <c r="P189" s="140">
        <f t="shared" si="1"/>
        <v>0</v>
      </c>
      <c r="Q189" s="140">
        <v>0.00144</v>
      </c>
      <c r="R189" s="140">
        <f t="shared" si="2"/>
        <v>0.00144</v>
      </c>
      <c r="S189" s="140">
        <v>0</v>
      </c>
      <c r="T189" s="141">
        <f t="shared" si="3"/>
        <v>0</v>
      </c>
      <c r="AR189" s="142" t="s">
        <v>192</v>
      </c>
      <c r="AT189" s="142" t="s">
        <v>650</v>
      </c>
      <c r="AU189" s="142" t="s">
        <v>84</v>
      </c>
      <c r="AY189" s="97" t="s">
        <v>139</v>
      </c>
      <c r="BE189" s="143">
        <f t="shared" si="4"/>
        <v>0</v>
      </c>
      <c r="BF189" s="143">
        <f t="shared" si="5"/>
        <v>0</v>
      </c>
      <c r="BG189" s="143">
        <f t="shared" si="6"/>
        <v>0</v>
      </c>
      <c r="BH189" s="143">
        <f t="shared" si="7"/>
        <v>0</v>
      </c>
      <c r="BI189" s="143">
        <f t="shared" si="8"/>
        <v>0</v>
      </c>
      <c r="BJ189" s="97" t="s">
        <v>82</v>
      </c>
      <c r="BK189" s="143">
        <f t="shared" si="9"/>
        <v>0</v>
      </c>
      <c r="BL189" s="97" t="s">
        <v>94</v>
      </c>
      <c r="BM189" s="142" t="s">
        <v>228</v>
      </c>
    </row>
    <row r="190" spans="2:65" s="8" customFormat="1" ht="37.9" customHeight="1">
      <c r="B190" s="5"/>
      <c r="C190" s="240" t="s">
        <v>359</v>
      </c>
      <c r="D190" s="240" t="s">
        <v>650</v>
      </c>
      <c r="E190" s="241" t="s">
        <v>1132</v>
      </c>
      <c r="F190" s="239" t="s">
        <v>1133</v>
      </c>
      <c r="G190" s="242" t="s">
        <v>206</v>
      </c>
      <c r="H190" s="243">
        <v>2</v>
      </c>
      <c r="I190" s="13"/>
      <c r="J190" s="238">
        <f t="shared" si="0"/>
        <v>0</v>
      </c>
      <c r="K190" s="239" t="s">
        <v>3</v>
      </c>
      <c r="L190" s="232"/>
      <c r="M190" s="14" t="s">
        <v>3</v>
      </c>
      <c r="N190" s="233" t="s">
        <v>46</v>
      </c>
      <c r="P190" s="140">
        <f t="shared" si="1"/>
        <v>0</v>
      </c>
      <c r="Q190" s="140">
        <v>0.018</v>
      </c>
      <c r="R190" s="140">
        <f t="shared" si="2"/>
        <v>0.036</v>
      </c>
      <c r="S190" s="140">
        <v>0</v>
      </c>
      <c r="T190" s="141">
        <f t="shared" si="3"/>
        <v>0</v>
      </c>
      <c r="AR190" s="142" t="s">
        <v>192</v>
      </c>
      <c r="AT190" s="142" t="s">
        <v>650</v>
      </c>
      <c r="AU190" s="142" t="s">
        <v>84</v>
      </c>
      <c r="AY190" s="97" t="s">
        <v>139</v>
      </c>
      <c r="BE190" s="143">
        <f t="shared" si="4"/>
        <v>0</v>
      </c>
      <c r="BF190" s="143">
        <f t="shared" si="5"/>
        <v>0</v>
      </c>
      <c r="BG190" s="143">
        <f t="shared" si="6"/>
        <v>0</v>
      </c>
      <c r="BH190" s="143">
        <f t="shared" si="7"/>
        <v>0</v>
      </c>
      <c r="BI190" s="143">
        <f t="shared" si="8"/>
        <v>0</v>
      </c>
      <c r="BJ190" s="97" t="s">
        <v>82</v>
      </c>
      <c r="BK190" s="143">
        <f t="shared" si="9"/>
        <v>0</v>
      </c>
      <c r="BL190" s="97" t="s">
        <v>94</v>
      </c>
      <c r="BM190" s="142" t="s">
        <v>245</v>
      </c>
    </row>
    <row r="191" spans="2:65" s="8" customFormat="1" ht="16.5" customHeight="1">
      <c r="B191" s="5"/>
      <c r="C191" s="214" t="s">
        <v>364</v>
      </c>
      <c r="D191" s="214" t="s">
        <v>141</v>
      </c>
      <c r="E191" s="215" t="s">
        <v>1134</v>
      </c>
      <c r="F191" s="184" t="s">
        <v>1135</v>
      </c>
      <c r="G191" s="216" t="s">
        <v>175</v>
      </c>
      <c r="H191" s="217">
        <v>20</v>
      </c>
      <c r="I191" s="6"/>
      <c r="J191" s="183">
        <f t="shared" si="0"/>
        <v>0</v>
      </c>
      <c r="K191" s="184" t="s">
        <v>145</v>
      </c>
      <c r="L191" s="5"/>
      <c r="M191" s="7" t="s">
        <v>3</v>
      </c>
      <c r="N191" s="139" t="s">
        <v>46</v>
      </c>
      <c r="P191" s="140">
        <f t="shared" si="1"/>
        <v>0</v>
      </c>
      <c r="Q191" s="140">
        <v>0</v>
      </c>
      <c r="R191" s="140">
        <f t="shared" si="2"/>
        <v>0</v>
      </c>
      <c r="S191" s="140">
        <v>0</v>
      </c>
      <c r="T191" s="141">
        <f t="shared" si="3"/>
        <v>0</v>
      </c>
      <c r="AR191" s="142" t="s">
        <v>94</v>
      </c>
      <c r="AT191" s="142" t="s">
        <v>141</v>
      </c>
      <c r="AU191" s="142" t="s">
        <v>84</v>
      </c>
      <c r="AY191" s="97" t="s">
        <v>139</v>
      </c>
      <c r="BE191" s="143">
        <f t="shared" si="4"/>
        <v>0</v>
      </c>
      <c r="BF191" s="143">
        <f t="shared" si="5"/>
        <v>0</v>
      </c>
      <c r="BG191" s="143">
        <f t="shared" si="6"/>
        <v>0</v>
      </c>
      <c r="BH191" s="143">
        <f t="shared" si="7"/>
        <v>0</v>
      </c>
      <c r="BI191" s="143">
        <f t="shared" si="8"/>
        <v>0</v>
      </c>
      <c r="BJ191" s="97" t="s">
        <v>82</v>
      </c>
      <c r="BK191" s="143">
        <f t="shared" si="9"/>
        <v>0</v>
      </c>
      <c r="BL191" s="97" t="s">
        <v>94</v>
      </c>
      <c r="BM191" s="142" t="s">
        <v>261</v>
      </c>
    </row>
    <row r="192" spans="2:47" s="8" customFormat="1" ht="12">
      <c r="B192" s="5"/>
      <c r="C192" s="158"/>
      <c r="D192" s="218" t="s">
        <v>147</v>
      </c>
      <c r="E192" s="158"/>
      <c r="F192" s="219" t="s">
        <v>1136</v>
      </c>
      <c r="G192" s="158"/>
      <c r="H192" s="158"/>
      <c r="J192" s="158"/>
      <c r="K192" s="158"/>
      <c r="L192" s="5"/>
      <c r="M192" s="144"/>
      <c r="T192" s="145"/>
      <c r="AT192" s="97" t="s">
        <v>147</v>
      </c>
      <c r="AU192" s="97" t="s">
        <v>84</v>
      </c>
    </row>
    <row r="193" spans="2:65" s="8" customFormat="1" ht="16.5" customHeight="1">
      <c r="B193" s="5"/>
      <c r="C193" s="214" t="s">
        <v>369</v>
      </c>
      <c r="D193" s="214" t="s">
        <v>141</v>
      </c>
      <c r="E193" s="215" t="s">
        <v>1137</v>
      </c>
      <c r="F193" s="184" t="s">
        <v>1138</v>
      </c>
      <c r="G193" s="216" t="s">
        <v>175</v>
      </c>
      <c r="H193" s="217">
        <v>20</v>
      </c>
      <c r="I193" s="6"/>
      <c r="J193" s="183">
        <f>ROUND(I193*H193,2)</f>
        <v>0</v>
      </c>
      <c r="K193" s="184" t="s">
        <v>145</v>
      </c>
      <c r="L193" s="5"/>
      <c r="M193" s="7" t="s">
        <v>3</v>
      </c>
      <c r="N193" s="139" t="s">
        <v>46</v>
      </c>
      <c r="P193" s="140">
        <f>O193*H193</f>
        <v>0</v>
      </c>
      <c r="Q193" s="140">
        <v>5.5E-07</v>
      </c>
      <c r="R193" s="140">
        <f>Q193*H193</f>
        <v>1.1E-05</v>
      </c>
      <c r="S193" s="140">
        <v>0</v>
      </c>
      <c r="T193" s="141">
        <f>S193*H193</f>
        <v>0</v>
      </c>
      <c r="AR193" s="142" t="s">
        <v>94</v>
      </c>
      <c r="AT193" s="142" t="s">
        <v>141</v>
      </c>
      <c r="AU193" s="142" t="s">
        <v>84</v>
      </c>
      <c r="AY193" s="97" t="s">
        <v>139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97" t="s">
        <v>82</v>
      </c>
      <c r="BK193" s="143">
        <f>ROUND(I193*H193,2)</f>
        <v>0</v>
      </c>
      <c r="BL193" s="97" t="s">
        <v>94</v>
      </c>
      <c r="BM193" s="142" t="s">
        <v>272</v>
      </c>
    </row>
    <row r="194" spans="2:47" s="8" customFormat="1" ht="12">
      <c r="B194" s="5"/>
      <c r="C194" s="158"/>
      <c r="D194" s="218" t="s">
        <v>147</v>
      </c>
      <c r="E194" s="158"/>
      <c r="F194" s="219" t="s">
        <v>1139</v>
      </c>
      <c r="G194" s="158"/>
      <c r="H194" s="158"/>
      <c r="J194" s="158"/>
      <c r="K194" s="158"/>
      <c r="L194" s="5"/>
      <c r="M194" s="144"/>
      <c r="T194" s="145"/>
      <c r="AT194" s="97" t="s">
        <v>147</v>
      </c>
      <c r="AU194" s="97" t="s">
        <v>84</v>
      </c>
    </row>
    <row r="195" spans="2:65" s="8" customFormat="1" ht="16.5" customHeight="1">
      <c r="B195" s="5"/>
      <c r="C195" s="214" t="s">
        <v>376</v>
      </c>
      <c r="D195" s="214" t="s">
        <v>141</v>
      </c>
      <c r="E195" s="215" t="s">
        <v>1140</v>
      </c>
      <c r="F195" s="184" t="s">
        <v>1141</v>
      </c>
      <c r="G195" s="216" t="s">
        <v>175</v>
      </c>
      <c r="H195" s="217">
        <v>24</v>
      </c>
      <c r="I195" s="6"/>
      <c r="J195" s="183">
        <f>ROUND(I195*H195,2)</f>
        <v>0</v>
      </c>
      <c r="K195" s="184" t="s">
        <v>145</v>
      </c>
      <c r="L195" s="5"/>
      <c r="M195" s="7" t="s">
        <v>3</v>
      </c>
      <c r="N195" s="139" t="s">
        <v>46</v>
      </c>
      <c r="P195" s="140">
        <f>O195*H195</f>
        <v>0</v>
      </c>
      <c r="Q195" s="140">
        <v>0.00019236</v>
      </c>
      <c r="R195" s="140">
        <f>Q195*H195</f>
        <v>0.00461664</v>
      </c>
      <c r="S195" s="140">
        <v>0</v>
      </c>
      <c r="T195" s="141">
        <f>S195*H195</f>
        <v>0</v>
      </c>
      <c r="AR195" s="142" t="s">
        <v>94</v>
      </c>
      <c r="AT195" s="142" t="s">
        <v>141</v>
      </c>
      <c r="AU195" s="142" t="s">
        <v>84</v>
      </c>
      <c r="AY195" s="97" t="s">
        <v>139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97" t="s">
        <v>82</v>
      </c>
      <c r="BK195" s="143">
        <f>ROUND(I195*H195,2)</f>
        <v>0</v>
      </c>
      <c r="BL195" s="97" t="s">
        <v>94</v>
      </c>
      <c r="BM195" s="142" t="s">
        <v>284</v>
      </c>
    </row>
    <row r="196" spans="2:47" s="8" customFormat="1" ht="12">
      <c r="B196" s="5"/>
      <c r="C196" s="158"/>
      <c r="D196" s="218" t="s">
        <v>147</v>
      </c>
      <c r="E196" s="158"/>
      <c r="F196" s="219" t="s">
        <v>1142</v>
      </c>
      <c r="G196" s="158"/>
      <c r="H196" s="158"/>
      <c r="J196" s="158"/>
      <c r="K196" s="158"/>
      <c r="L196" s="5"/>
      <c r="M196" s="144"/>
      <c r="T196" s="145"/>
      <c r="AT196" s="97" t="s">
        <v>147</v>
      </c>
      <c r="AU196" s="97" t="s">
        <v>84</v>
      </c>
    </row>
    <row r="197" spans="2:65" s="8" customFormat="1" ht="16.5" customHeight="1">
      <c r="B197" s="5"/>
      <c r="C197" s="214" t="s">
        <v>382</v>
      </c>
      <c r="D197" s="214" t="s">
        <v>141</v>
      </c>
      <c r="E197" s="215" t="s">
        <v>1143</v>
      </c>
      <c r="F197" s="184" t="s">
        <v>1144</v>
      </c>
      <c r="G197" s="216" t="s">
        <v>175</v>
      </c>
      <c r="H197" s="217">
        <v>20</v>
      </c>
      <c r="I197" s="6"/>
      <c r="J197" s="183">
        <f>ROUND(I197*H197,2)</f>
        <v>0</v>
      </c>
      <c r="K197" s="184" t="s">
        <v>145</v>
      </c>
      <c r="L197" s="5"/>
      <c r="M197" s="7" t="s">
        <v>3</v>
      </c>
      <c r="N197" s="139" t="s">
        <v>46</v>
      </c>
      <c r="P197" s="140">
        <f>O197*H197</f>
        <v>0</v>
      </c>
      <c r="Q197" s="140">
        <v>7.35E-05</v>
      </c>
      <c r="R197" s="140">
        <f>Q197*H197</f>
        <v>0.00147</v>
      </c>
      <c r="S197" s="140">
        <v>0</v>
      </c>
      <c r="T197" s="141">
        <f>S197*H197</f>
        <v>0</v>
      </c>
      <c r="AR197" s="142" t="s">
        <v>94</v>
      </c>
      <c r="AT197" s="142" t="s">
        <v>141</v>
      </c>
      <c r="AU197" s="142" t="s">
        <v>84</v>
      </c>
      <c r="AY197" s="97" t="s">
        <v>139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97" t="s">
        <v>82</v>
      </c>
      <c r="BK197" s="143">
        <f>ROUND(I197*H197,2)</f>
        <v>0</v>
      </c>
      <c r="BL197" s="97" t="s">
        <v>94</v>
      </c>
      <c r="BM197" s="142" t="s">
        <v>296</v>
      </c>
    </row>
    <row r="198" spans="2:47" s="8" customFormat="1" ht="12">
      <c r="B198" s="5"/>
      <c r="C198" s="158"/>
      <c r="D198" s="218" t="s">
        <v>147</v>
      </c>
      <c r="E198" s="158"/>
      <c r="F198" s="219" t="s">
        <v>1145</v>
      </c>
      <c r="G198" s="158"/>
      <c r="H198" s="158"/>
      <c r="J198" s="158"/>
      <c r="K198" s="158"/>
      <c r="L198" s="5"/>
      <c r="M198" s="144"/>
      <c r="T198" s="145"/>
      <c r="AT198" s="97" t="s">
        <v>147</v>
      </c>
      <c r="AU198" s="97" t="s">
        <v>84</v>
      </c>
    </row>
    <row r="199" spans="2:65" s="8" customFormat="1" ht="16.5" customHeight="1">
      <c r="B199" s="5"/>
      <c r="C199" s="214" t="s">
        <v>387</v>
      </c>
      <c r="D199" s="214" t="s">
        <v>141</v>
      </c>
      <c r="E199" s="215" t="s">
        <v>1146</v>
      </c>
      <c r="F199" s="184" t="s">
        <v>1147</v>
      </c>
      <c r="G199" s="216" t="s">
        <v>1148</v>
      </c>
      <c r="H199" s="217">
        <v>1</v>
      </c>
      <c r="I199" s="6"/>
      <c r="J199" s="183">
        <f>ROUND(I199*H199,2)</f>
        <v>0</v>
      </c>
      <c r="K199" s="184" t="s">
        <v>145</v>
      </c>
      <c r="L199" s="5"/>
      <c r="M199" s="7" t="s">
        <v>3</v>
      </c>
      <c r="N199" s="139" t="s">
        <v>46</v>
      </c>
      <c r="P199" s="140">
        <f>O199*H199</f>
        <v>0</v>
      </c>
      <c r="Q199" s="140">
        <v>0.01092928</v>
      </c>
      <c r="R199" s="140">
        <f>Q199*H199</f>
        <v>0.01092928</v>
      </c>
      <c r="S199" s="140">
        <v>0</v>
      </c>
      <c r="T199" s="141">
        <f>S199*H199</f>
        <v>0</v>
      </c>
      <c r="AR199" s="142" t="s">
        <v>94</v>
      </c>
      <c r="AT199" s="142" t="s">
        <v>141</v>
      </c>
      <c r="AU199" s="142" t="s">
        <v>84</v>
      </c>
      <c r="AY199" s="97" t="s">
        <v>139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97" t="s">
        <v>82</v>
      </c>
      <c r="BK199" s="143">
        <f>ROUND(I199*H199,2)</f>
        <v>0</v>
      </c>
      <c r="BL199" s="97" t="s">
        <v>94</v>
      </c>
      <c r="BM199" s="142" t="s">
        <v>307</v>
      </c>
    </row>
    <row r="200" spans="2:47" s="8" customFormat="1" ht="12">
      <c r="B200" s="5"/>
      <c r="C200" s="158"/>
      <c r="D200" s="218" t="s">
        <v>147</v>
      </c>
      <c r="E200" s="158"/>
      <c r="F200" s="219" t="s">
        <v>1149</v>
      </c>
      <c r="G200" s="158"/>
      <c r="H200" s="158"/>
      <c r="J200" s="158"/>
      <c r="K200" s="158"/>
      <c r="L200" s="5"/>
      <c r="M200" s="144"/>
      <c r="T200" s="145"/>
      <c r="AT200" s="97" t="s">
        <v>147</v>
      </c>
      <c r="AU200" s="97" t="s">
        <v>84</v>
      </c>
    </row>
    <row r="201" spans="2:63" s="4" customFormat="1" ht="22.9" customHeight="1">
      <c r="B201" s="132"/>
      <c r="C201" s="181"/>
      <c r="D201" s="211" t="s">
        <v>74</v>
      </c>
      <c r="E201" s="213" t="s">
        <v>190</v>
      </c>
      <c r="F201" s="213" t="s">
        <v>191</v>
      </c>
      <c r="G201" s="181"/>
      <c r="H201" s="181"/>
      <c r="J201" s="182">
        <f>BK201</f>
        <v>0</v>
      </c>
      <c r="K201" s="181"/>
      <c r="L201" s="132"/>
      <c r="M201" s="134"/>
      <c r="P201" s="135">
        <f>SUM(P202:P217)</f>
        <v>0</v>
      </c>
      <c r="R201" s="135">
        <f>SUM(R202:R217)</f>
        <v>0.813776</v>
      </c>
      <c r="T201" s="136">
        <f>SUM(T202:T217)</f>
        <v>0</v>
      </c>
      <c r="AR201" s="133" t="s">
        <v>82</v>
      </c>
      <c r="AT201" s="137" t="s">
        <v>74</v>
      </c>
      <c r="AU201" s="137" t="s">
        <v>82</v>
      </c>
      <c r="AY201" s="133" t="s">
        <v>139</v>
      </c>
      <c r="BK201" s="138">
        <f>SUM(BK202:BK217)</f>
        <v>0</v>
      </c>
    </row>
    <row r="202" spans="2:65" s="8" customFormat="1" ht="24.2" customHeight="1">
      <c r="B202" s="5"/>
      <c r="C202" s="214" t="s">
        <v>394</v>
      </c>
      <c r="D202" s="214" t="s">
        <v>141</v>
      </c>
      <c r="E202" s="215" t="s">
        <v>1150</v>
      </c>
      <c r="F202" s="184" t="s">
        <v>1151</v>
      </c>
      <c r="G202" s="216" t="s">
        <v>175</v>
      </c>
      <c r="H202" s="217">
        <v>4</v>
      </c>
      <c r="I202" s="6"/>
      <c r="J202" s="183">
        <f>ROUND(I202*H202,2)</f>
        <v>0</v>
      </c>
      <c r="K202" s="184" t="s">
        <v>145</v>
      </c>
      <c r="L202" s="5"/>
      <c r="M202" s="7" t="s">
        <v>3</v>
      </c>
      <c r="N202" s="139" t="s">
        <v>46</v>
      </c>
      <c r="P202" s="140">
        <f>O202*H202</f>
        <v>0</v>
      </c>
      <c r="Q202" s="140">
        <v>0.20219</v>
      </c>
      <c r="R202" s="140">
        <f>Q202*H202</f>
        <v>0.80876</v>
      </c>
      <c r="S202" s="140">
        <v>0</v>
      </c>
      <c r="T202" s="141">
        <f>S202*H202</f>
        <v>0</v>
      </c>
      <c r="AR202" s="142" t="s">
        <v>94</v>
      </c>
      <c r="AT202" s="142" t="s">
        <v>141</v>
      </c>
      <c r="AU202" s="142" t="s">
        <v>84</v>
      </c>
      <c r="AY202" s="97" t="s">
        <v>139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97" t="s">
        <v>82</v>
      </c>
      <c r="BK202" s="143">
        <f>ROUND(I202*H202,2)</f>
        <v>0</v>
      </c>
      <c r="BL202" s="97" t="s">
        <v>94</v>
      </c>
      <c r="BM202" s="142" t="s">
        <v>1152</v>
      </c>
    </row>
    <row r="203" spans="2:47" s="8" customFormat="1" ht="12">
      <c r="B203" s="5"/>
      <c r="C203" s="158"/>
      <c r="D203" s="218" t="s">
        <v>147</v>
      </c>
      <c r="E203" s="158"/>
      <c r="F203" s="219" t="s">
        <v>1153</v>
      </c>
      <c r="G203" s="158"/>
      <c r="H203" s="158"/>
      <c r="J203" s="158"/>
      <c r="K203" s="158"/>
      <c r="L203" s="5"/>
      <c r="M203" s="144"/>
      <c r="T203" s="145"/>
      <c r="AT203" s="97" t="s">
        <v>147</v>
      </c>
      <c r="AU203" s="97" t="s">
        <v>84</v>
      </c>
    </row>
    <row r="204" spans="2:51" s="9" customFormat="1" ht="12">
      <c r="B204" s="146"/>
      <c r="C204" s="185"/>
      <c r="D204" s="221" t="s">
        <v>149</v>
      </c>
      <c r="E204" s="222" t="s">
        <v>3</v>
      </c>
      <c r="F204" s="223" t="s">
        <v>997</v>
      </c>
      <c r="G204" s="185"/>
      <c r="H204" s="222" t="s">
        <v>3</v>
      </c>
      <c r="J204" s="185"/>
      <c r="K204" s="185"/>
      <c r="L204" s="146"/>
      <c r="M204" s="148"/>
      <c r="T204" s="149"/>
      <c r="AT204" s="147" t="s">
        <v>149</v>
      </c>
      <c r="AU204" s="147" t="s">
        <v>84</v>
      </c>
      <c r="AV204" s="9" t="s">
        <v>82</v>
      </c>
      <c r="AW204" s="9" t="s">
        <v>35</v>
      </c>
      <c r="AX204" s="9" t="s">
        <v>75</v>
      </c>
      <c r="AY204" s="147" t="s">
        <v>139</v>
      </c>
    </row>
    <row r="205" spans="2:51" s="10" customFormat="1" ht="12">
      <c r="B205" s="150"/>
      <c r="C205" s="186"/>
      <c r="D205" s="221" t="s">
        <v>149</v>
      </c>
      <c r="E205" s="225" t="s">
        <v>3</v>
      </c>
      <c r="F205" s="226" t="s">
        <v>1154</v>
      </c>
      <c r="G205" s="186"/>
      <c r="H205" s="227">
        <v>4</v>
      </c>
      <c r="J205" s="186"/>
      <c r="K205" s="186"/>
      <c r="L205" s="150"/>
      <c r="M205" s="152"/>
      <c r="T205" s="153"/>
      <c r="AT205" s="151" t="s">
        <v>149</v>
      </c>
      <c r="AU205" s="151" t="s">
        <v>84</v>
      </c>
      <c r="AV205" s="10" t="s">
        <v>84</v>
      </c>
      <c r="AW205" s="10" t="s">
        <v>35</v>
      </c>
      <c r="AX205" s="10" t="s">
        <v>82</v>
      </c>
      <c r="AY205" s="151" t="s">
        <v>139</v>
      </c>
    </row>
    <row r="206" spans="2:65" s="8" customFormat="1" ht="24.2" customHeight="1">
      <c r="B206" s="5"/>
      <c r="C206" s="214" t="s">
        <v>400</v>
      </c>
      <c r="D206" s="214" t="s">
        <v>141</v>
      </c>
      <c r="E206" s="215" t="s">
        <v>1155</v>
      </c>
      <c r="F206" s="184" t="s">
        <v>1156</v>
      </c>
      <c r="G206" s="216" t="s">
        <v>175</v>
      </c>
      <c r="H206" s="217">
        <v>22.8</v>
      </c>
      <c r="I206" s="6"/>
      <c r="J206" s="183">
        <f>ROUND(I206*H206,2)</f>
        <v>0</v>
      </c>
      <c r="K206" s="184" t="s">
        <v>145</v>
      </c>
      <c r="L206" s="5"/>
      <c r="M206" s="7" t="s">
        <v>3</v>
      </c>
      <c r="N206" s="139" t="s">
        <v>46</v>
      </c>
      <c r="P206" s="140">
        <f>O206*H206</f>
        <v>0</v>
      </c>
      <c r="Q206" s="140">
        <v>0.00022</v>
      </c>
      <c r="R206" s="140">
        <f>Q206*H206</f>
        <v>0.0050160000000000005</v>
      </c>
      <c r="S206" s="140">
        <v>0</v>
      </c>
      <c r="T206" s="141">
        <f>S206*H206</f>
        <v>0</v>
      </c>
      <c r="AR206" s="142" t="s">
        <v>94</v>
      </c>
      <c r="AT206" s="142" t="s">
        <v>141</v>
      </c>
      <c r="AU206" s="142" t="s">
        <v>84</v>
      </c>
      <c r="AY206" s="97" t="s">
        <v>139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97" t="s">
        <v>82</v>
      </c>
      <c r="BK206" s="143">
        <f>ROUND(I206*H206,2)</f>
        <v>0</v>
      </c>
      <c r="BL206" s="97" t="s">
        <v>94</v>
      </c>
      <c r="BM206" s="142" t="s">
        <v>1157</v>
      </c>
    </row>
    <row r="207" spans="2:47" s="8" customFormat="1" ht="12">
      <c r="B207" s="5"/>
      <c r="C207" s="158"/>
      <c r="D207" s="218" t="s">
        <v>147</v>
      </c>
      <c r="E207" s="158"/>
      <c r="F207" s="219" t="s">
        <v>1158</v>
      </c>
      <c r="G207" s="158"/>
      <c r="H207" s="158"/>
      <c r="J207" s="158"/>
      <c r="K207" s="158"/>
      <c r="L207" s="5"/>
      <c r="M207" s="144"/>
      <c r="T207" s="145"/>
      <c r="AT207" s="97" t="s">
        <v>147</v>
      </c>
      <c r="AU207" s="97" t="s">
        <v>84</v>
      </c>
    </row>
    <row r="208" spans="2:51" s="9" customFormat="1" ht="12">
      <c r="B208" s="146"/>
      <c r="C208" s="185"/>
      <c r="D208" s="221" t="s">
        <v>149</v>
      </c>
      <c r="E208" s="222" t="s">
        <v>3</v>
      </c>
      <c r="F208" s="223" t="s">
        <v>997</v>
      </c>
      <c r="G208" s="185"/>
      <c r="H208" s="222" t="s">
        <v>3</v>
      </c>
      <c r="J208" s="185"/>
      <c r="K208" s="185"/>
      <c r="L208" s="146"/>
      <c r="M208" s="148"/>
      <c r="T208" s="149"/>
      <c r="AT208" s="147" t="s">
        <v>149</v>
      </c>
      <c r="AU208" s="147" t="s">
        <v>84</v>
      </c>
      <c r="AV208" s="9" t="s">
        <v>82</v>
      </c>
      <c r="AW208" s="9" t="s">
        <v>35</v>
      </c>
      <c r="AX208" s="9" t="s">
        <v>75</v>
      </c>
      <c r="AY208" s="147" t="s">
        <v>139</v>
      </c>
    </row>
    <row r="209" spans="2:51" s="10" customFormat="1" ht="12">
      <c r="B209" s="150"/>
      <c r="C209" s="186"/>
      <c r="D209" s="221" t="s">
        <v>149</v>
      </c>
      <c r="E209" s="225" t="s">
        <v>3</v>
      </c>
      <c r="F209" s="226" t="s">
        <v>1159</v>
      </c>
      <c r="G209" s="186"/>
      <c r="H209" s="227">
        <v>22.8</v>
      </c>
      <c r="J209" s="186"/>
      <c r="K209" s="186"/>
      <c r="L209" s="150"/>
      <c r="M209" s="152"/>
      <c r="T209" s="153"/>
      <c r="AT209" s="151" t="s">
        <v>149</v>
      </c>
      <c r="AU209" s="151" t="s">
        <v>84</v>
      </c>
      <c r="AV209" s="10" t="s">
        <v>84</v>
      </c>
      <c r="AW209" s="10" t="s">
        <v>35</v>
      </c>
      <c r="AX209" s="10" t="s">
        <v>82</v>
      </c>
      <c r="AY209" s="151" t="s">
        <v>139</v>
      </c>
    </row>
    <row r="210" spans="2:65" s="8" customFormat="1" ht="16.5" customHeight="1">
      <c r="B210" s="5"/>
      <c r="C210" s="214" t="s">
        <v>405</v>
      </c>
      <c r="D210" s="214" t="s">
        <v>141</v>
      </c>
      <c r="E210" s="215" t="s">
        <v>1160</v>
      </c>
      <c r="F210" s="184" t="s">
        <v>1161</v>
      </c>
      <c r="G210" s="216" t="s">
        <v>175</v>
      </c>
      <c r="H210" s="217">
        <v>43.6</v>
      </c>
      <c r="I210" s="6"/>
      <c r="J210" s="183">
        <f>ROUND(I210*H210,2)</f>
        <v>0</v>
      </c>
      <c r="K210" s="184" t="s">
        <v>145</v>
      </c>
      <c r="L210" s="5"/>
      <c r="M210" s="7" t="s">
        <v>3</v>
      </c>
      <c r="N210" s="139" t="s">
        <v>46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94</v>
      </c>
      <c r="AT210" s="142" t="s">
        <v>141</v>
      </c>
      <c r="AU210" s="142" t="s">
        <v>84</v>
      </c>
      <c r="AY210" s="97" t="s">
        <v>139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97" t="s">
        <v>82</v>
      </c>
      <c r="BK210" s="143">
        <f>ROUND(I210*H210,2)</f>
        <v>0</v>
      </c>
      <c r="BL210" s="97" t="s">
        <v>94</v>
      </c>
      <c r="BM210" s="142" t="s">
        <v>1162</v>
      </c>
    </row>
    <row r="211" spans="2:47" s="8" customFormat="1" ht="12">
      <c r="B211" s="5"/>
      <c r="C211" s="158"/>
      <c r="D211" s="218" t="s">
        <v>147</v>
      </c>
      <c r="E211" s="158"/>
      <c r="F211" s="219" t="s">
        <v>1163</v>
      </c>
      <c r="G211" s="158"/>
      <c r="H211" s="158"/>
      <c r="J211" s="158"/>
      <c r="K211" s="158"/>
      <c r="L211" s="5"/>
      <c r="M211" s="144"/>
      <c r="T211" s="145"/>
      <c r="AT211" s="97" t="s">
        <v>147</v>
      </c>
      <c r="AU211" s="97" t="s">
        <v>84</v>
      </c>
    </row>
    <row r="212" spans="2:51" s="9" customFormat="1" ht="12">
      <c r="B212" s="146"/>
      <c r="C212" s="185"/>
      <c r="D212" s="221" t="s">
        <v>149</v>
      </c>
      <c r="E212" s="222" t="s">
        <v>3</v>
      </c>
      <c r="F212" s="223" t="s">
        <v>997</v>
      </c>
      <c r="G212" s="185"/>
      <c r="H212" s="222" t="s">
        <v>3</v>
      </c>
      <c r="J212" s="185"/>
      <c r="K212" s="185"/>
      <c r="L212" s="146"/>
      <c r="M212" s="148"/>
      <c r="T212" s="149"/>
      <c r="AT212" s="147" t="s">
        <v>149</v>
      </c>
      <c r="AU212" s="147" t="s">
        <v>84</v>
      </c>
      <c r="AV212" s="9" t="s">
        <v>82</v>
      </c>
      <c r="AW212" s="9" t="s">
        <v>35</v>
      </c>
      <c r="AX212" s="9" t="s">
        <v>75</v>
      </c>
      <c r="AY212" s="147" t="s">
        <v>139</v>
      </c>
    </row>
    <row r="213" spans="2:51" s="10" customFormat="1" ht="12">
      <c r="B213" s="150"/>
      <c r="C213" s="186"/>
      <c r="D213" s="221" t="s">
        <v>149</v>
      </c>
      <c r="E213" s="225" t="s">
        <v>3</v>
      </c>
      <c r="F213" s="226" t="s">
        <v>1164</v>
      </c>
      <c r="G213" s="186"/>
      <c r="H213" s="227">
        <v>43.6</v>
      </c>
      <c r="J213" s="186"/>
      <c r="K213" s="186"/>
      <c r="L213" s="150"/>
      <c r="M213" s="152"/>
      <c r="T213" s="153"/>
      <c r="AT213" s="151" t="s">
        <v>149</v>
      </c>
      <c r="AU213" s="151" t="s">
        <v>84</v>
      </c>
      <c r="AV213" s="10" t="s">
        <v>84</v>
      </c>
      <c r="AW213" s="10" t="s">
        <v>35</v>
      </c>
      <c r="AX213" s="10" t="s">
        <v>82</v>
      </c>
      <c r="AY213" s="151" t="s">
        <v>139</v>
      </c>
    </row>
    <row r="214" spans="2:65" s="8" customFormat="1" ht="44.25" customHeight="1">
      <c r="B214" s="5"/>
      <c r="C214" s="214" t="s">
        <v>414</v>
      </c>
      <c r="D214" s="214" t="s">
        <v>141</v>
      </c>
      <c r="E214" s="215" t="s">
        <v>1165</v>
      </c>
      <c r="F214" s="184" t="s">
        <v>1166</v>
      </c>
      <c r="G214" s="216" t="s">
        <v>175</v>
      </c>
      <c r="H214" s="217">
        <v>4</v>
      </c>
      <c r="I214" s="6"/>
      <c r="J214" s="183">
        <f>ROUND(I214*H214,2)</f>
        <v>0</v>
      </c>
      <c r="K214" s="184" t="s">
        <v>145</v>
      </c>
      <c r="L214" s="5"/>
      <c r="M214" s="7" t="s">
        <v>3</v>
      </c>
      <c r="N214" s="139" t="s">
        <v>46</v>
      </c>
      <c r="P214" s="140">
        <f>O214*H214</f>
        <v>0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94</v>
      </c>
      <c r="AT214" s="142" t="s">
        <v>141</v>
      </c>
      <c r="AU214" s="142" t="s">
        <v>84</v>
      </c>
      <c r="AY214" s="97" t="s">
        <v>139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97" t="s">
        <v>82</v>
      </c>
      <c r="BK214" s="143">
        <f>ROUND(I214*H214,2)</f>
        <v>0</v>
      </c>
      <c r="BL214" s="97" t="s">
        <v>94</v>
      </c>
      <c r="BM214" s="142" t="s">
        <v>1167</v>
      </c>
    </row>
    <row r="215" spans="2:47" s="8" customFormat="1" ht="12">
      <c r="B215" s="5"/>
      <c r="C215" s="158"/>
      <c r="D215" s="218" t="s">
        <v>147</v>
      </c>
      <c r="E215" s="158"/>
      <c r="F215" s="219" t="s">
        <v>1168</v>
      </c>
      <c r="G215" s="158"/>
      <c r="H215" s="158"/>
      <c r="J215" s="158"/>
      <c r="K215" s="158"/>
      <c r="L215" s="5"/>
      <c r="M215" s="144"/>
      <c r="T215" s="145"/>
      <c r="AT215" s="97" t="s">
        <v>147</v>
      </c>
      <c r="AU215" s="97" t="s">
        <v>84</v>
      </c>
    </row>
    <row r="216" spans="2:51" s="9" customFormat="1" ht="12">
      <c r="B216" s="146"/>
      <c r="C216" s="185"/>
      <c r="D216" s="221" t="s">
        <v>149</v>
      </c>
      <c r="E216" s="222" t="s">
        <v>3</v>
      </c>
      <c r="F216" s="223" t="s">
        <v>997</v>
      </c>
      <c r="G216" s="185"/>
      <c r="H216" s="222" t="s">
        <v>3</v>
      </c>
      <c r="J216" s="185"/>
      <c r="K216" s="185"/>
      <c r="L216" s="146"/>
      <c r="M216" s="148"/>
      <c r="T216" s="149"/>
      <c r="AT216" s="147" t="s">
        <v>149</v>
      </c>
      <c r="AU216" s="147" t="s">
        <v>84</v>
      </c>
      <c r="AV216" s="9" t="s">
        <v>82</v>
      </c>
      <c r="AW216" s="9" t="s">
        <v>35</v>
      </c>
      <c r="AX216" s="9" t="s">
        <v>75</v>
      </c>
      <c r="AY216" s="147" t="s">
        <v>139</v>
      </c>
    </row>
    <row r="217" spans="2:51" s="10" customFormat="1" ht="12">
      <c r="B217" s="150"/>
      <c r="C217" s="186"/>
      <c r="D217" s="221" t="s">
        <v>149</v>
      </c>
      <c r="E217" s="225" t="s">
        <v>3</v>
      </c>
      <c r="F217" s="226" t="s">
        <v>1169</v>
      </c>
      <c r="G217" s="186"/>
      <c r="H217" s="227">
        <v>4</v>
      </c>
      <c r="J217" s="186"/>
      <c r="K217" s="186"/>
      <c r="L217" s="150"/>
      <c r="M217" s="152"/>
      <c r="T217" s="153"/>
      <c r="AT217" s="151" t="s">
        <v>149</v>
      </c>
      <c r="AU217" s="151" t="s">
        <v>84</v>
      </c>
      <c r="AV217" s="10" t="s">
        <v>84</v>
      </c>
      <c r="AW217" s="10" t="s">
        <v>35</v>
      </c>
      <c r="AX217" s="10" t="s">
        <v>82</v>
      </c>
      <c r="AY217" s="151" t="s">
        <v>139</v>
      </c>
    </row>
    <row r="218" spans="2:63" s="4" customFormat="1" ht="22.9" customHeight="1">
      <c r="B218" s="132"/>
      <c r="C218" s="181"/>
      <c r="D218" s="211" t="s">
        <v>74</v>
      </c>
      <c r="E218" s="213" t="s">
        <v>437</v>
      </c>
      <c r="F218" s="213" t="s">
        <v>438</v>
      </c>
      <c r="G218" s="181"/>
      <c r="H218" s="181"/>
      <c r="J218" s="182">
        <f>BK218</f>
        <v>0</v>
      </c>
      <c r="K218" s="181"/>
      <c r="L218" s="132"/>
      <c r="M218" s="134"/>
      <c r="P218" s="135">
        <f>SUM(P219:P230)</f>
        <v>0</v>
      </c>
      <c r="R218" s="135">
        <f>SUM(R219:R230)</f>
        <v>0</v>
      </c>
      <c r="T218" s="136">
        <f>SUM(T219:T230)</f>
        <v>0</v>
      </c>
      <c r="AR218" s="133" t="s">
        <v>82</v>
      </c>
      <c r="AT218" s="137" t="s">
        <v>74</v>
      </c>
      <c r="AU218" s="137" t="s">
        <v>82</v>
      </c>
      <c r="AY218" s="133" t="s">
        <v>139</v>
      </c>
      <c r="BK218" s="138">
        <f>SUM(BK219:BK230)</f>
        <v>0</v>
      </c>
    </row>
    <row r="219" spans="2:65" s="8" customFormat="1" ht="24.2" customHeight="1">
      <c r="B219" s="5"/>
      <c r="C219" s="214" t="s">
        <v>420</v>
      </c>
      <c r="D219" s="214" t="s">
        <v>141</v>
      </c>
      <c r="E219" s="215" t="s">
        <v>1170</v>
      </c>
      <c r="F219" s="184" t="s">
        <v>1171</v>
      </c>
      <c r="G219" s="216" t="s">
        <v>442</v>
      </c>
      <c r="H219" s="217">
        <v>8.98</v>
      </c>
      <c r="I219" s="6"/>
      <c r="J219" s="183">
        <f>ROUND(I219*H219,2)</f>
        <v>0</v>
      </c>
      <c r="K219" s="184" t="s">
        <v>145</v>
      </c>
      <c r="L219" s="5"/>
      <c r="M219" s="7" t="s">
        <v>3</v>
      </c>
      <c r="N219" s="139" t="s">
        <v>46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94</v>
      </c>
      <c r="AT219" s="142" t="s">
        <v>141</v>
      </c>
      <c r="AU219" s="142" t="s">
        <v>84</v>
      </c>
      <c r="AY219" s="97" t="s">
        <v>139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97" t="s">
        <v>82</v>
      </c>
      <c r="BK219" s="143">
        <f>ROUND(I219*H219,2)</f>
        <v>0</v>
      </c>
      <c r="BL219" s="97" t="s">
        <v>94</v>
      </c>
      <c r="BM219" s="142" t="s">
        <v>1172</v>
      </c>
    </row>
    <row r="220" spans="2:47" s="8" customFormat="1" ht="12">
      <c r="B220" s="5"/>
      <c r="C220" s="158"/>
      <c r="D220" s="218" t="s">
        <v>147</v>
      </c>
      <c r="E220" s="158"/>
      <c r="F220" s="219" t="s">
        <v>1173</v>
      </c>
      <c r="G220" s="158"/>
      <c r="H220" s="158"/>
      <c r="J220" s="158"/>
      <c r="K220" s="158"/>
      <c r="L220" s="5"/>
      <c r="M220" s="144"/>
      <c r="T220" s="145"/>
      <c r="AT220" s="97" t="s">
        <v>147</v>
      </c>
      <c r="AU220" s="97" t="s">
        <v>84</v>
      </c>
    </row>
    <row r="221" spans="2:51" s="9" customFormat="1" ht="12">
      <c r="B221" s="146"/>
      <c r="C221" s="185"/>
      <c r="D221" s="221" t="s">
        <v>149</v>
      </c>
      <c r="E221" s="222" t="s">
        <v>3</v>
      </c>
      <c r="F221" s="223" t="s">
        <v>450</v>
      </c>
      <c r="G221" s="185"/>
      <c r="H221" s="222" t="s">
        <v>3</v>
      </c>
      <c r="J221" s="185"/>
      <c r="K221" s="185"/>
      <c r="L221" s="146"/>
      <c r="M221" s="148"/>
      <c r="T221" s="149"/>
      <c r="AT221" s="147" t="s">
        <v>149</v>
      </c>
      <c r="AU221" s="147" t="s">
        <v>84</v>
      </c>
      <c r="AV221" s="9" t="s">
        <v>82</v>
      </c>
      <c r="AW221" s="9" t="s">
        <v>35</v>
      </c>
      <c r="AX221" s="9" t="s">
        <v>75</v>
      </c>
      <c r="AY221" s="147" t="s">
        <v>139</v>
      </c>
    </row>
    <row r="222" spans="2:51" s="9" customFormat="1" ht="12">
      <c r="B222" s="146"/>
      <c r="C222" s="185"/>
      <c r="D222" s="221" t="s">
        <v>149</v>
      </c>
      <c r="E222" s="222" t="s">
        <v>3</v>
      </c>
      <c r="F222" s="223" t="s">
        <v>451</v>
      </c>
      <c r="G222" s="185"/>
      <c r="H222" s="222" t="s">
        <v>3</v>
      </c>
      <c r="J222" s="185"/>
      <c r="K222" s="185"/>
      <c r="L222" s="146"/>
      <c r="M222" s="148"/>
      <c r="T222" s="149"/>
      <c r="AT222" s="147" t="s">
        <v>149</v>
      </c>
      <c r="AU222" s="147" t="s">
        <v>84</v>
      </c>
      <c r="AV222" s="9" t="s">
        <v>82</v>
      </c>
      <c r="AW222" s="9" t="s">
        <v>35</v>
      </c>
      <c r="AX222" s="9" t="s">
        <v>75</v>
      </c>
      <c r="AY222" s="147" t="s">
        <v>139</v>
      </c>
    </row>
    <row r="223" spans="2:51" s="10" customFormat="1" ht="12">
      <c r="B223" s="150"/>
      <c r="C223" s="186"/>
      <c r="D223" s="221" t="s">
        <v>149</v>
      </c>
      <c r="E223" s="225" t="s">
        <v>3</v>
      </c>
      <c r="F223" s="226" t="s">
        <v>1174</v>
      </c>
      <c r="G223" s="186"/>
      <c r="H223" s="227">
        <v>8.98</v>
      </c>
      <c r="J223" s="186"/>
      <c r="K223" s="186"/>
      <c r="L223" s="150"/>
      <c r="M223" s="152"/>
      <c r="T223" s="153"/>
      <c r="AT223" s="151" t="s">
        <v>149</v>
      </c>
      <c r="AU223" s="151" t="s">
        <v>84</v>
      </c>
      <c r="AV223" s="10" t="s">
        <v>84</v>
      </c>
      <c r="AW223" s="10" t="s">
        <v>35</v>
      </c>
      <c r="AX223" s="10" t="s">
        <v>82</v>
      </c>
      <c r="AY223" s="151" t="s">
        <v>139</v>
      </c>
    </row>
    <row r="224" spans="2:65" s="8" customFormat="1" ht="24.2" customHeight="1">
      <c r="B224" s="5"/>
      <c r="C224" s="214" t="s">
        <v>426</v>
      </c>
      <c r="D224" s="214" t="s">
        <v>141</v>
      </c>
      <c r="E224" s="215" t="s">
        <v>1175</v>
      </c>
      <c r="F224" s="184" t="s">
        <v>1176</v>
      </c>
      <c r="G224" s="216" t="s">
        <v>442</v>
      </c>
      <c r="H224" s="217">
        <v>125.72</v>
      </c>
      <c r="I224" s="6"/>
      <c r="J224" s="183">
        <f>ROUND(I224*H224,2)</f>
        <v>0</v>
      </c>
      <c r="K224" s="184" t="s">
        <v>145</v>
      </c>
      <c r="L224" s="5"/>
      <c r="M224" s="7" t="s">
        <v>3</v>
      </c>
      <c r="N224" s="139" t="s">
        <v>46</v>
      </c>
      <c r="P224" s="140">
        <f>O224*H224</f>
        <v>0</v>
      </c>
      <c r="Q224" s="140">
        <v>0</v>
      </c>
      <c r="R224" s="140">
        <f>Q224*H224</f>
        <v>0</v>
      </c>
      <c r="S224" s="140">
        <v>0</v>
      </c>
      <c r="T224" s="141">
        <f>S224*H224</f>
        <v>0</v>
      </c>
      <c r="AR224" s="142" t="s">
        <v>94</v>
      </c>
      <c r="AT224" s="142" t="s">
        <v>141</v>
      </c>
      <c r="AU224" s="142" t="s">
        <v>84</v>
      </c>
      <c r="AY224" s="97" t="s">
        <v>139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97" t="s">
        <v>82</v>
      </c>
      <c r="BK224" s="143">
        <f>ROUND(I224*H224,2)</f>
        <v>0</v>
      </c>
      <c r="BL224" s="97" t="s">
        <v>94</v>
      </c>
      <c r="BM224" s="142" t="s">
        <v>1177</v>
      </c>
    </row>
    <row r="225" spans="2:47" s="8" customFormat="1" ht="12">
      <c r="B225" s="5"/>
      <c r="C225" s="158"/>
      <c r="D225" s="218" t="s">
        <v>147</v>
      </c>
      <c r="E225" s="158"/>
      <c r="F225" s="219" t="s">
        <v>1178</v>
      </c>
      <c r="G225" s="158"/>
      <c r="H225" s="158"/>
      <c r="J225" s="158"/>
      <c r="K225" s="158"/>
      <c r="L225" s="5"/>
      <c r="M225" s="144"/>
      <c r="T225" s="145"/>
      <c r="AT225" s="97" t="s">
        <v>147</v>
      </c>
      <c r="AU225" s="97" t="s">
        <v>84</v>
      </c>
    </row>
    <row r="226" spans="2:51" s="10" customFormat="1" ht="12">
      <c r="B226" s="150"/>
      <c r="C226" s="186"/>
      <c r="D226" s="221" t="s">
        <v>149</v>
      </c>
      <c r="E226" s="186"/>
      <c r="F226" s="226" t="s">
        <v>1179</v>
      </c>
      <c r="G226" s="186"/>
      <c r="H226" s="227">
        <v>125.72</v>
      </c>
      <c r="J226" s="186"/>
      <c r="K226" s="186"/>
      <c r="L226" s="150"/>
      <c r="M226" s="152"/>
      <c r="T226" s="153"/>
      <c r="AT226" s="151" t="s">
        <v>149</v>
      </c>
      <c r="AU226" s="151" t="s">
        <v>84</v>
      </c>
      <c r="AV226" s="10" t="s">
        <v>84</v>
      </c>
      <c r="AW226" s="10" t="s">
        <v>4</v>
      </c>
      <c r="AX226" s="10" t="s">
        <v>82</v>
      </c>
      <c r="AY226" s="151" t="s">
        <v>139</v>
      </c>
    </row>
    <row r="227" spans="2:65" s="8" customFormat="1" ht="16.5" customHeight="1">
      <c r="B227" s="5"/>
      <c r="C227" s="214" t="s">
        <v>431</v>
      </c>
      <c r="D227" s="214" t="s">
        <v>141</v>
      </c>
      <c r="E227" s="215" t="s">
        <v>1180</v>
      </c>
      <c r="F227" s="184" t="s">
        <v>1181</v>
      </c>
      <c r="G227" s="216" t="s">
        <v>442</v>
      </c>
      <c r="H227" s="217">
        <v>8.98</v>
      </c>
      <c r="I227" s="6"/>
      <c r="J227" s="183">
        <f>ROUND(I227*H227,2)</f>
        <v>0</v>
      </c>
      <c r="K227" s="184" t="s">
        <v>145</v>
      </c>
      <c r="L227" s="5"/>
      <c r="M227" s="7" t="s">
        <v>3</v>
      </c>
      <c r="N227" s="139" t="s">
        <v>46</v>
      </c>
      <c r="P227" s="140">
        <f>O227*H227</f>
        <v>0</v>
      </c>
      <c r="Q227" s="140">
        <v>0</v>
      </c>
      <c r="R227" s="140">
        <f>Q227*H227</f>
        <v>0</v>
      </c>
      <c r="S227" s="140">
        <v>0</v>
      </c>
      <c r="T227" s="141">
        <f>S227*H227</f>
        <v>0</v>
      </c>
      <c r="AR227" s="142" t="s">
        <v>94</v>
      </c>
      <c r="AT227" s="142" t="s">
        <v>141</v>
      </c>
      <c r="AU227" s="142" t="s">
        <v>84</v>
      </c>
      <c r="AY227" s="97" t="s">
        <v>139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97" t="s">
        <v>82</v>
      </c>
      <c r="BK227" s="143">
        <f>ROUND(I227*H227,2)</f>
        <v>0</v>
      </c>
      <c r="BL227" s="97" t="s">
        <v>94</v>
      </c>
      <c r="BM227" s="142" t="s">
        <v>1182</v>
      </c>
    </row>
    <row r="228" spans="2:47" s="8" customFormat="1" ht="12">
      <c r="B228" s="5"/>
      <c r="C228" s="158"/>
      <c r="D228" s="218" t="s">
        <v>147</v>
      </c>
      <c r="E228" s="158"/>
      <c r="F228" s="219" t="s">
        <v>1183</v>
      </c>
      <c r="G228" s="158"/>
      <c r="H228" s="158"/>
      <c r="J228" s="158"/>
      <c r="K228" s="158"/>
      <c r="L228" s="5"/>
      <c r="M228" s="144"/>
      <c r="T228" s="145"/>
      <c r="AT228" s="97" t="s">
        <v>147</v>
      </c>
      <c r="AU228" s="97" t="s">
        <v>84</v>
      </c>
    </row>
    <row r="229" spans="2:65" s="8" customFormat="1" ht="24.2" customHeight="1">
      <c r="B229" s="5"/>
      <c r="C229" s="214" t="s">
        <v>439</v>
      </c>
      <c r="D229" s="214" t="s">
        <v>141</v>
      </c>
      <c r="E229" s="215" t="s">
        <v>1184</v>
      </c>
      <c r="F229" s="184" t="s">
        <v>1185</v>
      </c>
      <c r="G229" s="216" t="s">
        <v>442</v>
      </c>
      <c r="H229" s="217">
        <v>8.1</v>
      </c>
      <c r="I229" s="6"/>
      <c r="J229" s="183">
        <f>ROUND(I229*H229,2)</f>
        <v>0</v>
      </c>
      <c r="K229" s="184" t="s">
        <v>145</v>
      </c>
      <c r="L229" s="5"/>
      <c r="M229" s="7" t="s">
        <v>3</v>
      </c>
      <c r="N229" s="139" t="s">
        <v>46</v>
      </c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94</v>
      </c>
      <c r="AT229" s="142" t="s">
        <v>141</v>
      </c>
      <c r="AU229" s="142" t="s">
        <v>84</v>
      </c>
      <c r="AY229" s="97" t="s">
        <v>139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97" t="s">
        <v>82</v>
      </c>
      <c r="BK229" s="143">
        <f>ROUND(I229*H229,2)</f>
        <v>0</v>
      </c>
      <c r="BL229" s="97" t="s">
        <v>94</v>
      </c>
      <c r="BM229" s="142" t="s">
        <v>1186</v>
      </c>
    </row>
    <row r="230" spans="2:47" s="8" customFormat="1" ht="12">
      <c r="B230" s="5"/>
      <c r="C230" s="158"/>
      <c r="D230" s="218" t="s">
        <v>147</v>
      </c>
      <c r="E230" s="158"/>
      <c r="F230" s="219" t="s">
        <v>1187</v>
      </c>
      <c r="G230" s="158"/>
      <c r="H230" s="158"/>
      <c r="J230" s="158"/>
      <c r="K230" s="158"/>
      <c r="L230" s="5"/>
      <c r="M230" s="144"/>
      <c r="T230" s="145"/>
      <c r="AT230" s="97" t="s">
        <v>147</v>
      </c>
      <c r="AU230" s="97" t="s">
        <v>84</v>
      </c>
    </row>
    <row r="231" spans="2:63" s="4" customFormat="1" ht="22.9" customHeight="1">
      <c r="B231" s="132"/>
      <c r="C231" s="181"/>
      <c r="D231" s="211" t="s">
        <v>74</v>
      </c>
      <c r="E231" s="213" t="s">
        <v>464</v>
      </c>
      <c r="F231" s="213" t="s">
        <v>465</v>
      </c>
      <c r="G231" s="181"/>
      <c r="H231" s="181"/>
      <c r="J231" s="182">
        <f>BK231</f>
        <v>0</v>
      </c>
      <c r="K231" s="181"/>
      <c r="L231" s="132"/>
      <c r="M231" s="134"/>
      <c r="P231" s="135">
        <f>SUM(P232:P233)</f>
        <v>0</v>
      </c>
      <c r="R231" s="135">
        <f>SUM(R232:R233)</f>
        <v>0</v>
      </c>
      <c r="T231" s="136">
        <f>SUM(T232:T233)</f>
        <v>0</v>
      </c>
      <c r="AR231" s="133" t="s">
        <v>82</v>
      </c>
      <c r="AT231" s="137" t="s">
        <v>74</v>
      </c>
      <c r="AU231" s="137" t="s">
        <v>82</v>
      </c>
      <c r="AY231" s="133" t="s">
        <v>139</v>
      </c>
      <c r="BK231" s="138">
        <f>SUM(BK232:BK233)</f>
        <v>0</v>
      </c>
    </row>
    <row r="232" spans="2:65" s="8" customFormat="1" ht="24.2" customHeight="1">
      <c r="B232" s="5"/>
      <c r="C232" s="214" t="s">
        <v>445</v>
      </c>
      <c r="D232" s="214" t="s">
        <v>141</v>
      </c>
      <c r="E232" s="215" t="s">
        <v>1188</v>
      </c>
      <c r="F232" s="184" t="s">
        <v>1189</v>
      </c>
      <c r="G232" s="216" t="s">
        <v>442</v>
      </c>
      <c r="H232" s="217">
        <v>27.378</v>
      </c>
      <c r="I232" s="6"/>
      <c r="J232" s="183">
        <f>ROUND(I232*H232,2)</f>
        <v>0</v>
      </c>
      <c r="K232" s="184" t="s">
        <v>145</v>
      </c>
      <c r="L232" s="5"/>
      <c r="M232" s="7" t="s">
        <v>3</v>
      </c>
      <c r="N232" s="139" t="s">
        <v>46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94</v>
      </c>
      <c r="AT232" s="142" t="s">
        <v>141</v>
      </c>
      <c r="AU232" s="142" t="s">
        <v>84</v>
      </c>
      <c r="AY232" s="97" t="s">
        <v>139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97" t="s">
        <v>82</v>
      </c>
      <c r="BK232" s="143">
        <f>ROUND(I232*H232,2)</f>
        <v>0</v>
      </c>
      <c r="BL232" s="97" t="s">
        <v>94</v>
      </c>
      <c r="BM232" s="142" t="s">
        <v>1190</v>
      </c>
    </row>
    <row r="233" spans="2:47" s="8" customFormat="1" ht="12">
      <c r="B233" s="5"/>
      <c r="C233" s="158"/>
      <c r="D233" s="218" t="s">
        <v>147</v>
      </c>
      <c r="E233" s="158"/>
      <c r="F233" s="219" t="s">
        <v>1191</v>
      </c>
      <c r="G233" s="158"/>
      <c r="H233" s="158"/>
      <c r="J233" s="158"/>
      <c r="K233" s="158"/>
      <c r="L233" s="5"/>
      <c r="M233" s="144"/>
      <c r="T233" s="145"/>
      <c r="AT233" s="97" t="s">
        <v>147</v>
      </c>
      <c r="AU233" s="97" t="s">
        <v>84</v>
      </c>
    </row>
    <row r="234" spans="2:63" s="4" customFormat="1" ht="22.9" customHeight="1">
      <c r="B234" s="132"/>
      <c r="C234" s="181"/>
      <c r="D234" s="211" t="s">
        <v>74</v>
      </c>
      <c r="E234" s="213" t="s">
        <v>1192</v>
      </c>
      <c r="F234" s="213" t="s">
        <v>1193</v>
      </c>
      <c r="G234" s="181"/>
      <c r="H234" s="181"/>
      <c r="J234" s="182">
        <f>BK234</f>
        <v>0</v>
      </c>
      <c r="K234" s="181"/>
      <c r="L234" s="132"/>
      <c r="M234" s="134"/>
      <c r="P234" s="135">
        <f>SUM(P235:P239)</f>
        <v>0</v>
      </c>
      <c r="R234" s="135">
        <f>SUM(R235:R239)</f>
        <v>27</v>
      </c>
      <c r="T234" s="136">
        <f>SUM(T235:T239)</f>
        <v>0</v>
      </c>
      <c r="AR234" s="133" t="s">
        <v>82</v>
      </c>
      <c r="AT234" s="137" t="s">
        <v>74</v>
      </c>
      <c r="AU234" s="137" t="s">
        <v>82</v>
      </c>
      <c r="AY234" s="133" t="s">
        <v>139</v>
      </c>
      <c r="BK234" s="138">
        <f>SUM(BK235:BK239)</f>
        <v>0</v>
      </c>
    </row>
    <row r="235" spans="2:65" s="8" customFormat="1" ht="16.5" customHeight="1">
      <c r="B235" s="5"/>
      <c r="C235" s="214" t="s">
        <v>453</v>
      </c>
      <c r="D235" s="214" t="s">
        <v>141</v>
      </c>
      <c r="E235" s="215" t="s">
        <v>1194</v>
      </c>
      <c r="F235" s="184" t="s">
        <v>1195</v>
      </c>
      <c r="G235" s="216" t="s">
        <v>774</v>
      </c>
      <c r="H235" s="217">
        <v>5</v>
      </c>
      <c r="I235" s="6"/>
      <c r="J235" s="183">
        <f>ROUND(I235*H235,2)</f>
        <v>0</v>
      </c>
      <c r="K235" s="184" t="s">
        <v>3</v>
      </c>
      <c r="L235" s="5"/>
      <c r="M235" s="7" t="s">
        <v>3</v>
      </c>
      <c r="N235" s="139" t="s">
        <v>46</v>
      </c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1196</v>
      </c>
      <c r="AT235" s="142" t="s">
        <v>141</v>
      </c>
      <c r="AU235" s="142" t="s">
        <v>84</v>
      </c>
      <c r="AY235" s="97" t="s">
        <v>139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97" t="s">
        <v>82</v>
      </c>
      <c r="BK235" s="143">
        <f>ROUND(I235*H235,2)</f>
        <v>0</v>
      </c>
      <c r="BL235" s="97" t="s">
        <v>1196</v>
      </c>
      <c r="BM235" s="142" t="s">
        <v>322</v>
      </c>
    </row>
    <row r="236" spans="2:65" s="8" customFormat="1" ht="16.5" customHeight="1">
      <c r="B236" s="5"/>
      <c r="C236" s="214" t="s">
        <v>459</v>
      </c>
      <c r="D236" s="214" t="s">
        <v>141</v>
      </c>
      <c r="E236" s="215" t="s">
        <v>1197</v>
      </c>
      <c r="F236" s="184" t="s">
        <v>1198</v>
      </c>
      <c r="G236" s="216" t="s">
        <v>774</v>
      </c>
      <c r="H236" s="217">
        <v>27</v>
      </c>
      <c r="I236" s="6"/>
      <c r="J236" s="183">
        <f>ROUND(I236*H236,2)</f>
        <v>0</v>
      </c>
      <c r="K236" s="184" t="s">
        <v>3</v>
      </c>
      <c r="L236" s="5"/>
      <c r="M236" s="7" t="s">
        <v>3</v>
      </c>
      <c r="N236" s="139" t="s">
        <v>46</v>
      </c>
      <c r="P236" s="140">
        <f>O236*H236</f>
        <v>0</v>
      </c>
      <c r="Q236" s="140">
        <v>1</v>
      </c>
      <c r="R236" s="140">
        <f>Q236*H236</f>
        <v>27</v>
      </c>
      <c r="S236" s="140">
        <v>0</v>
      </c>
      <c r="T236" s="141">
        <f>S236*H236</f>
        <v>0</v>
      </c>
      <c r="AR236" s="142" t="s">
        <v>1196</v>
      </c>
      <c r="AT236" s="142" t="s">
        <v>141</v>
      </c>
      <c r="AU236" s="142" t="s">
        <v>84</v>
      </c>
      <c r="AY236" s="97" t="s">
        <v>139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97" t="s">
        <v>82</v>
      </c>
      <c r="BK236" s="143">
        <f>ROUND(I236*H236,2)</f>
        <v>0</v>
      </c>
      <c r="BL236" s="97" t="s">
        <v>1196</v>
      </c>
      <c r="BM236" s="142" t="s">
        <v>336</v>
      </c>
    </row>
    <row r="237" spans="2:65" s="8" customFormat="1" ht="16.5" customHeight="1">
      <c r="B237" s="5"/>
      <c r="C237" s="214" t="s">
        <v>466</v>
      </c>
      <c r="D237" s="214" t="s">
        <v>141</v>
      </c>
      <c r="E237" s="215" t="s">
        <v>1199</v>
      </c>
      <c r="F237" s="184" t="s">
        <v>1200</v>
      </c>
      <c r="G237" s="216" t="s">
        <v>1201</v>
      </c>
      <c r="H237" s="217">
        <v>1</v>
      </c>
      <c r="I237" s="6"/>
      <c r="J237" s="183">
        <f>ROUND(I237*H237,2)</f>
        <v>0</v>
      </c>
      <c r="K237" s="184" t="s">
        <v>3</v>
      </c>
      <c r="L237" s="5"/>
      <c r="M237" s="7" t="s">
        <v>3</v>
      </c>
      <c r="N237" s="139" t="s">
        <v>46</v>
      </c>
      <c r="P237" s="140">
        <f>O237*H237</f>
        <v>0</v>
      </c>
      <c r="Q237" s="140">
        <v>0</v>
      </c>
      <c r="R237" s="140">
        <f>Q237*H237</f>
        <v>0</v>
      </c>
      <c r="S237" s="140">
        <v>0</v>
      </c>
      <c r="T237" s="141">
        <f>S237*H237</f>
        <v>0</v>
      </c>
      <c r="AR237" s="142" t="s">
        <v>94</v>
      </c>
      <c r="AT237" s="142" t="s">
        <v>141</v>
      </c>
      <c r="AU237" s="142" t="s">
        <v>84</v>
      </c>
      <c r="AY237" s="97" t="s">
        <v>139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97" t="s">
        <v>82</v>
      </c>
      <c r="BK237" s="143">
        <f>ROUND(I237*H237,2)</f>
        <v>0</v>
      </c>
      <c r="BL237" s="97" t="s">
        <v>94</v>
      </c>
      <c r="BM237" s="142" t="s">
        <v>347</v>
      </c>
    </row>
    <row r="238" spans="2:65" s="8" customFormat="1" ht="16.5" customHeight="1">
      <c r="B238" s="5"/>
      <c r="C238" s="214" t="s">
        <v>475</v>
      </c>
      <c r="D238" s="214" t="s">
        <v>141</v>
      </c>
      <c r="E238" s="215" t="s">
        <v>1202</v>
      </c>
      <c r="F238" s="184" t="s">
        <v>1203</v>
      </c>
      <c r="G238" s="216" t="s">
        <v>1201</v>
      </c>
      <c r="H238" s="217">
        <v>1</v>
      </c>
      <c r="I238" s="6"/>
      <c r="J238" s="183">
        <f>ROUND(I238*H238,2)</f>
        <v>0</v>
      </c>
      <c r="K238" s="184" t="s">
        <v>3</v>
      </c>
      <c r="L238" s="5"/>
      <c r="M238" s="7" t="s">
        <v>3</v>
      </c>
      <c r="N238" s="139" t="s">
        <v>46</v>
      </c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94</v>
      </c>
      <c r="AT238" s="142" t="s">
        <v>141</v>
      </c>
      <c r="AU238" s="142" t="s">
        <v>84</v>
      </c>
      <c r="AY238" s="97" t="s">
        <v>139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97" t="s">
        <v>82</v>
      </c>
      <c r="BK238" s="143">
        <f>ROUND(I238*H238,2)</f>
        <v>0</v>
      </c>
      <c r="BL238" s="97" t="s">
        <v>94</v>
      </c>
      <c r="BM238" s="142" t="s">
        <v>359</v>
      </c>
    </row>
    <row r="239" spans="2:65" s="8" customFormat="1" ht="16.5" customHeight="1">
      <c r="B239" s="5"/>
      <c r="C239" s="214" t="s">
        <v>482</v>
      </c>
      <c r="D239" s="214" t="s">
        <v>141</v>
      </c>
      <c r="E239" s="215" t="s">
        <v>1204</v>
      </c>
      <c r="F239" s="184" t="s">
        <v>1205</v>
      </c>
      <c r="G239" s="216" t="s">
        <v>1201</v>
      </c>
      <c r="H239" s="217">
        <v>1</v>
      </c>
      <c r="I239" s="6"/>
      <c r="J239" s="183">
        <f>ROUND(I239*H239,2)</f>
        <v>0</v>
      </c>
      <c r="K239" s="184" t="s">
        <v>3</v>
      </c>
      <c r="L239" s="5"/>
      <c r="M239" s="16" t="s">
        <v>3</v>
      </c>
      <c r="N239" s="234" t="s">
        <v>46</v>
      </c>
      <c r="O239" s="235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AR239" s="142" t="s">
        <v>94</v>
      </c>
      <c r="AT239" s="142" t="s">
        <v>141</v>
      </c>
      <c r="AU239" s="142" t="s">
        <v>84</v>
      </c>
      <c r="AY239" s="97" t="s">
        <v>139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97" t="s">
        <v>82</v>
      </c>
      <c r="BK239" s="143">
        <f>ROUND(I239*H239,2)</f>
        <v>0</v>
      </c>
      <c r="BL239" s="97" t="s">
        <v>94</v>
      </c>
      <c r="BM239" s="142" t="s">
        <v>369</v>
      </c>
    </row>
    <row r="240" spans="2:12" s="8" customFormat="1" ht="6.95" customHeight="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5"/>
    </row>
  </sheetData>
  <sheetProtection algorithmName="SHA-512" hashValue="uSU922by6zehLU3UY1sWLfpZicdZGzgW5KlILZd/BdVyrSIxSLYCRMAtElacwAQurr8uwxXb+/dWOCyDd4Rpxw==" saltValue="7YtVS1bpqnqEag8xQx0O0Q==" spinCount="100000" sheet="1" objects="1" scenarios="1"/>
  <autoFilter ref="C93:K23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3_01/113107444"/>
    <hyperlink ref="F102" r:id="rId2" display="https://podminky.urs.cz/item/CS_URS_2023_01/113201112"/>
    <hyperlink ref="F106" r:id="rId3" display="https://podminky.urs.cz/item/CS_URS_2023_01/119001401"/>
    <hyperlink ref="F110" r:id="rId4" display="https://podminky.urs.cz/item/CS_URS_2023_01/119001412"/>
    <hyperlink ref="F114" r:id="rId5" display="https://podminky.urs.cz/item/CS_URS_2023_01/132312122"/>
    <hyperlink ref="F118" r:id="rId6" display="https://podminky.urs.cz/item/CS_URS_2023_01/132351101"/>
    <hyperlink ref="F122" r:id="rId7" display="https://podminky.urs.cz/item/CS_URS_2023_01/151102101"/>
    <hyperlink ref="F126" r:id="rId8" display="https://podminky.urs.cz/item/CS_URS_2023_01/151102111"/>
    <hyperlink ref="F128" r:id="rId9" display="https://podminky.urs.cz/item/CS_URS_2023_01/151102301"/>
    <hyperlink ref="F132" r:id="rId10" display="https://podminky.urs.cz/item/CS_URS_2023_01/151102311"/>
    <hyperlink ref="F134" r:id="rId11" display="https://podminky.urs.cz/item/CS_URS_2023_01/162751137"/>
    <hyperlink ref="F136" r:id="rId12" display="https://podminky.urs.cz/item/CS_URS_2023_01/162751139"/>
    <hyperlink ref="F139" r:id="rId13" display="https://podminky.urs.cz/item/CS_URS_2023_01/171201221"/>
    <hyperlink ref="F142" r:id="rId14" display="https://podminky.urs.cz/item/CS_URS_2023_01/171251201"/>
    <hyperlink ref="F144" r:id="rId15" display="https://podminky.urs.cz/item/CS_URS_2023_01/174151101"/>
    <hyperlink ref="F150" r:id="rId16" display="https://podminky.urs.cz/item/CS_URS_2023_01/175151101"/>
    <hyperlink ref="F157" r:id="rId17" display="https://podminky.urs.cz/item/CS_URS_2023_01/451572111"/>
    <hyperlink ref="F162" r:id="rId18" display="https://podminky.urs.cz/item/CS_URS_2023_01/566901143"/>
    <hyperlink ref="F166" r:id="rId19" display="https://podminky.urs.cz/item/CS_URS_2023_01/573111112"/>
    <hyperlink ref="F168" r:id="rId20" display="https://podminky.urs.cz/item/CS_URS_2023_01/573211108"/>
    <hyperlink ref="F172" r:id="rId21" display="https://podminky.urs.cz/item/CS_URS_2023_01/574381111"/>
    <hyperlink ref="F174" r:id="rId22" display="https://podminky.urs.cz/item/CS_URS_2023_01/577144111"/>
    <hyperlink ref="F176" r:id="rId23" display="https://podminky.urs.cz/item/CS_URS_2023_01/577165112"/>
    <hyperlink ref="F179" r:id="rId24" display="https://podminky.urs.cz/item/CS_URS_2023_01/850311811"/>
    <hyperlink ref="F181" r:id="rId25" display="https://podminky.urs.cz/item/CS_URS_2023_01/871251211"/>
    <hyperlink ref="F185" r:id="rId26" display="https://podminky.urs.cz/item/CS_URS_2023_01/877251101"/>
    <hyperlink ref="F192" r:id="rId27" display="https://podminky.urs.cz/item/CS_URS_2023_01/892241111"/>
    <hyperlink ref="F194" r:id="rId28" display="https://podminky.urs.cz/item/CS_URS_2023_01/892273122"/>
    <hyperlink ref="F196" r:id="rId29" display="https://podminky.urs.cz/item/CS_URS_2023_01/899721111"/>
    <hyperlink ref="F198" r:id="rId30" display="https://podminky.urs.cz/item/CS_URS_2023_01/899722112"/>
    <hyperlink ref="F200" r:id="rId31" display="https://podminky.urs.cz/item/CS_URS_2023_01/722270105"/>
    <hyperlink ref="F203" r:id="rId32" display="https://podminky.urs.cz/item/CS_URS_2023_01/916131113"/>
    <hyperlink ref="F207" r:id="rId33" display="https://podminky.urs.cz/item/CS_URS_2023_01/919121212"/>
    <hyperlink ref="F211" r:id="rId34" display="https://podminky.urs.cz/item/CS_URS_2023_01/919735114"/>
    <hyperlink ref="F215" r:id="rId35" display="https://podminky.urs.cz/item/CS_URS_2023_01/979021113"/>
    <hyperlink ref="F220" r:id="rId36" display="https://podminky.urs.cz/item/CS_URS_2023_01/997221561"/>
    <hyperlink ref="F225" r:id="rId37" display="https://podminky.urs.cz/item/CS_URS_2023_01/997221569"/>
    <hyperlink ref="F228" r:id="rId38" display="https://podminky.urs.cz/item/CS_URS_2023_01/997221612"/>
    <hyperlink ref="F230" r:id="rId39" display="https://podminky.urs.cz/item/CS_URS_2023_01/997221645"/>
    <hyperlink ref="F233" r:id="rId40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2"/>
  <sheetViews>
    <sheetView showGridLines="0" workbookViewId="0" topLeftCell="A98">
      <selection activeCell="I129" sqref="I129"/>
    </sheetView>
  </sheetViews>
  <sheetFormatPr defaultColWidth="9.140625" defaultRowHeight="12"/>
  <cols>
    <col min="1" max="1" width="8.28125" style="96" customWidth="1"/>
    <col min="2" max="2" width="1.1484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7.421875" style="96" customWidth="1"/>
    <col min="8" max="8" width="14.00390625" style="96" customWidth="1"/>
    <col min="9" max="9" width="15.8515625" style="96" customWidth="1"/>
    <col min="10" max="11" width="22.2812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484" t="s">
        <v>6</v>
      </c>
      <c r="M2" s="485"/>
      <c r="N2" s="485"/>
      <c r="O2" s="485"/>
      <c r="P2" s="485"/>
      <c r="Q2" s="485"/>
      <c r="R2" s="485"/>
      <c r="S2" s="485"/>
      <c r="T2" s="485"/>
      <c r="U2" s="485"/>
      <c r="V2" s="485"/>
      <c r="AT2" s="97" t="s">
        <v>103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AT3" s="97" t="s">
        <v>84</v>
      </c>
    </row>
    <row r="4" spans="2:46" ht="24.95" customHeight="1">
      <c r="B4" s="100"/>
      <c r="C4" s="167"/>
      <c r="D4" s="198" t="s">
        <v>104</v>
      </c>
      <c r="E4" s="167"/>
      <c r="F4" s="167"/>
      <c r="G4" s="167"/>
      <c r="H4" s="167"/>
      <c r="I4" s="167"/>
      <c r="J4" s="167"/>
      <c r="K4" s="167"/>
      <c r="L4" s="100"/>
      <c r="M4" s="101" t="s">
        <v>11</v>
      </c>
      <c r="AT4" s="97" t="s">
        <v>4</v>
      </c>
    </row>
    <row r="5" spans="2:12" ht="6.95" customHeight="1">
      <c r="B5" s="100"/>
      <c r="C5" s="167"/>
      <c r="D5" s="167"/>
      <c r="E5" s="167"/>
      <c r="F5" s="167"/>
      <c r="G5" s="167"/>
      <c r="H5" s="167"/>
      <c r="I5" s="167"/>
      <c r="J5" s="167"/>
      <c r="K5" s="167"/>
      <c r="L5" s="100"/>
    </row>
    <row r="6" spans="2:12" ht="12" customHeight="1">
      <c r="B6" s="100"/>
      <c r="C6" s="167"/>
      <c r="D6" s="188" t="s">
        <v>17</v>
      </c>
      <c r="E6" s="167"/>
      <c r="F6" s="167"/>
      <c r="G6" s="167"/>
      <c r="H6" s="167"/>
      <c r="I6" s="167"/>
      <c r="J6" s="167"/>
      <c r="K6" s="167"/>
      <c r="L6" s="100"/>
    </row>
    <row r="7" spans="2:12" ht="16.5" customHeight="1">
      <c r="B7" s="100"/>
      <c r="C7" s="167"/>
      <c r="D7" s="167"/>
      <c r="E7" s="500" t="str">
        <f>'Rekapitulace stavby'!K6</f>
        <v>Breda</v>
      </c>
      <c r="F7" s="501"/>
      <c r="G7" s="501"/>
      <c r="H7" s="501"/>
      <c r="I7" s="167"/>
      <c r="J7" s="167"/>
      <c r="K7" s="167"/>
      <c r="L7" s="100"/>
    </row>
    <row r="8" spans="2:12" s="8" customFormat="1" ht="12" customHeight="1">
      <c r="B8" s="5"/>
      <c r="C8" s="158"/>
      <c r="D8" s="188" t="s">
        <v>105</v>
      </c>
      <c r="E8" s="158"/>
      <c r="F8" s="158"/>
      <c r="G8" s="158"/>
      <c r="H8" s="158"/>
      <c r="I8" s="158"/>
      <c r="J8" s="158"/>
      <c r="K8" s="158"/>
      <c r="L8" s="5"/>
    </row>
    <row r="9" spans="2:12" s="8" customFormat="1" ht="16.5" customHeight="1">
      <c r="B9" s="5"/>
      <c r="C9" s="158"/>
      <c r="D9" s="158"/>
      <c r="E9" s="478" t="s">
        <v>1206</v>
      </c>
      <c r="F9" s="499"/>
      <c r="G9" s="499"/>
      <c r="H9" s="499"/>
      <c r="I9" s="158"/>
      <c r="J9" s="158"/>
      <c r="K9" s="158"/>
      <c r="L9" s="5"/>
    </row>
    <row r="10" spans="2:12" s="8" customFormat="1" ht="12">
      <c r="B10" s="5"/>
      <c r="C10" s="158"/>
      <c r="D10" s="158"/>
      <c r="E10" s="158"/>
      <c r="F10" s="158"/>
      <c r="G10" s="158"/>
      <c r="H10" s="158"/>
      <c r="I10" s="158"/>
      <c r="J10" s="158"/>
      <c r="K10" s="158"/>
      <c r="L10" s="5"/>
    </row>
    <row r="11" spans="2:12" s="8" customFormat="1" ht="12" customHeight="1">
      <c r="B11" s="5"/>
      <c r="C11" s="158"/>
      <c r="D11" s="188" t="s">
        <v>19</v>
      </c>
      <c r="E11" s="158"/>
      <c r="F11" s="157" t="s">
        <v>20</v>
      </c>
      <c r="G11" s="158"/>
      <c r="H11" s="158"/>
      <c r="I11" s="188" t="s">
        <v>21</v>
      </c>
      <c r="J11" s="157" t="s">
        <v>3</v>
      </c>
      <c r="K11" s="158"/>
      <c r="L11" s="5"/>
    </row>
    <row r="12" spans="2:12" s="8" customFormat="1" ht="12" customHeight="1">
      <c r="B12" s="5"/>
      <c r="C12" s="158"/>
      <c r="D12" s="188" t="s">
        <v>23</v>
      </c>
      <c r="E12" s="158"/>
      <c r="F12" s="157" t="s">
        <v>24</v>
      </c>
      <c r="G12" s="158"/>
      <c r="H12" s="158"/>
      <c r="I12" s="188" t="s">
        <v>25</v>
      </c>
      <c r="J12" s="169" t="str">
        <f>'Rekapitulace stavby'!AN8</f>
        <v>2. 2. 2023</v>
      </c>
      <c r="K12" s="158"/>
      <c r="L12" s="5"/>
    </row>
    <row r="13" spans="2:12" s="8" customFormat="1" ht="21.75" customHeight="1">
      <c r="B13" s="5"/>
      <c r="C13" s="158"/>
      <c r="D13" s="229" t="s">
        <v>109</v>
      </c>
      <c r="E13" s="158"/>
      <c r="F13" s="230" t="s">
        <v>1207</v>
      </c>
      <c r="G13" s="158"/>
      <c r="H13" s="158"/>
      <c r="I13" s="158"/>
      <c r="J13" s="158"/>
      <c r="K13" s="158"/>
      <c r="L13" s="5"/>
    </row>
    <row r="14" spans="2:12" s="8" customFormat="1" ht="12" customHeight="1">
      <c r="B14" s="5"/>
      <c r="C14" s="158"/>
      <c r="D14" s="188" t="s">
        <v>27</v>
      </c>
      <c r="E14" s="158"/>
      <c r="F14" s="158"/>
      <c r="G14" s="158"/>
      <c r="H14" s="158"/>
      <c r="I14" s="188" t="s">
        <v>28</v>
      </c>
      <c r="J14" s="157" t="s">
        <v>3</v>
      </c>
      <c r="K14" s="158"/>
      <c r="L14" s="5"/>
    </row>
    <row r="15" spans="2:12" s="8" customFormat="1" ht="18" customHeight="1">
      <c r="B15" s="5"/>
      <c r="C15" s="158"/>
      <c r="D15" s="158"/>
      <c r="E15" s="157" t="s">
        <v>29</v>
      </c>
      <c r="F15" s="158"/>
      <c r="G15" s="158"/>
      <c r="H15" s="158"/>
      <c r="I15" s="188" t="s">
        <v>30</v>
      </c>
      <c r="J15" s="157" t="s">
        <v>3</v>
      </c>
      <c r="K15" s="158"/>
      <c r="L15" s="5"/>
    </row>
    <row r="16" spans="2:12" s="8" customFormat="1" ht="6.95" customHeight="1">
      <c r="B16" s="5"/>
      <c r="L16" s="5"/>
    </row>
    <row r="17" spans="2:12" s="8" customFormat="1" ht="12" customHeight="1">
      <c r="B17" s="5"/>
      <c r="D17" s="102" t="s">
        <v>31</v>
      </c>
      <c r="I17" s="102" t="s">
        <v>28</v>
      </c>
      <c r="J17" s="2" t="str">
        <f>'Rekapitulace stavby'!AN13</f>
        <v>Vyplň údaj</v>
      </c>
      <c r="L17" s="5"/>
    </row>
    <row r="18" spans="2:12" s="8" customFormat="1" ht="18" customHeight="1">
      <c r="B18" s="5"/>
      <c r="E18" s="502">
        <f>'Rekapitulace stavby'!E14</f>
        <v>0</v>
      </c>
      <c r="F18" s="503"/>
      <c r="G18" s="503"/>
      <c r="H18" s="503"/>
      <c r="I18" s="102" t="s">
        <v>30</v>
      </c>
      <c r="J18" s="2" t="str">
        <f>'Rekapitulace stavby'!AN14</f>
        <v>Vyplň údaj</v>
      </c>
      <c r="L18" s="5"/>
    </row>
    <row r="19" spans="2:12" s="8" customFormat="1" ht="6.95" customHeight="1">
      <c r="B19" s="187"/>
      <c r="C19" s="158"/>
      <c r="D19" s="158"/>
      <c r="E19" s="158"/>
      <c r="F19" s="158"/>
      <c r="G19" s="158"/>
      <c r="H19" s="158"/>
      <c r="L19" s="5"/>
    </row>
    <row r="20" spans="2:12" s="8" customFormat="1" ht="12" customHeight="1">
      <c r="B20" s="187"/>
      <c r="C20" s="158"/>
      <c r="D20" s="188" t="s">
        <v>33</v>
      </c>
      <c r="E20" s="158"/>
      <c r="F20" s="158"/>
      <c r="G20" s="158"/>
      <c r="H20" s="158"/>
      <c r="I20" s="102" t="s">
        <v>28</v>
      </c>
      <c r="J20" s="157" t="s">
        <v>3</v>
      </c>
      <c r="K20" s="158"/>
      <c r="L20" s="5"/>
    </row>
    <row r="21" spans="2:12" s="8" customFormat="1" ht="18" customHeight="1">
      <c r="B21" s="187"/>
      <c r="C21" s="158"/>
      <c r="D21" s="158"/>
      <c r="E21" s="157" t="s">
        <v>34</v>
      </c>
      <c r="F21" s="158"/>
      <c r="G21" s="158"/>
      <c r="H21" s="158"/>
      <c r="I21" s="102" t="s">
        <v>30</v>
      </c>
      <c r="J21" s="157" t="s">
        <v>3</v>
      </c>
      <c r="K21" s="158"/>
      <c r="L21" s="5"/>
    </row>
    <row r="22" spans="2:12" s="8" customFormat="1" ht="6.95" customHeight="1">
      <c r="B22" s="187"/>
      <c r="C22" s="158"/>
      <c r="D22" s="158"/>
      <c r="E22" s="158"/>
      <c r="F22" s="158"/>
      <c r="G22" s="158"/>
      <c r="H22" s="158"/>
      <c r="J22" s="158"/>
      <c r="K22" s="158"/>
      <c r="L22" s="5"/>
    </row>
    <row r="23" spans="2:12" s="8" customFormat="1" ht="12" customHeight="1">
      <c r="B23" s="187"/>
      <c r="C23" s="158"/>
      <c r="D23" s="188" t="s">
        <v>36</v>
      </c>
      <c r="E23" s="158"/>
      <c r="F23" s="158"/>
      <c r="G23" s="158"/>
      <c r="H23" s="158"/>
      <c r="I23" s="102" t="s">
        <v>28</v>
      </c>
      <c r="J23" s="157" t="s">
        <v>37</v>
      </c>
      <c r="K23" s="158"/>
      <c r="L23" s="5"/>
    </row>
    <row r="24" spans="2:12" s="8" customFormat="1" ht="18" customHeight="1">
      <c r="B24" s="187"/>
      <c r="C24" s="158"/>
      <c r="D24" s="158"/>
      <c r="E24" s="157" t="s">
        <v>38</v>
      </c>
      <c r="F24" s="158"/>
      <c r="G24" s="158"/>
      <c r="H24" s="158"/>
      <c r="I24" s="102" t="s">
        <v>30</v>
      </c>
      <c r="J24" s="157" t="s">
        <v>3</v>
      </c>
      <c r="K24" s="158"/>
      <c r="L24" s="5"/>
    </row>
    <row r="25" spans="2:12" s="8" customFormat="1" ht="6.95" customHeight="1">
      <c r="B25" s="187"/>
      <c r="C25" s="158"/>
      <c r="D25" s="158"/>
      <c r="E25" s="158"/>
      <c r="F25" s="158"/>
      <c r="G25" s="158"/>
      <c r="H25" s="158"/>
      <c r="J25" s="158"/>
      <c r="K25" s="158"/>
      <c r="L25" s="5"/>
    </row>
    <row r="26" spans="2:12" s="8" customFormat="1" ht="12" customHeight="1">
      <c r="B26" s="187"/>
      <c r="C26" s="158"/>
      <c r="D26" s="188" t="s">
        <v>39</v>
      </c>
      <c r="E26" s="158"/>
      <c r="F26" s="158"/>
      <c r="G26" s="158"/>
      <c r="H26" s="158"/>
      <c r="J26" s="158"/>
      <c r="K26" s="158"/>
      <c r="L26" s="5"/>
    </row>
    <row r="27" spans="2:12" s="105" customFormat="1" ht="16.5" customHeight="1">
      <c r="B27" s="189"/>
      <c r="C27" s="159"/>
      <c r="D27" s="159"/>
      <c r="E27" s="498" t="s">
        <v>3</v>
      </c>
      <c r="F27" s="498"/>
      <c r="G27" s="498"/>
      <c r="H27" s="498"/>
      <c r="J27" s="159"/>
      <c r="K27" s="159"/>
      <c r="L27" s="104"/>
    </row>
    <row r="28" spans="2:12" s="8" customFormat="1" ht="6.95" customHeight="1">
      <c r="B28" s="187"/>
      <c r="C28" s="158"/>
      <c r="D28" s="158"/>
      <c r="E28" s="158"/>
      <c r="F28" s="158"/>
      <c r="G28" s="158"/>
      <c r="H28" s="158"/>
      <c r="J28" s="158"/>
      <c r="K28" s="158"/>
      <c r="L28" s="5"/>
    </row>
    <row r="29" spans="2:12" s="8" customFormat="1" ht="6.95" customHeight="1">
      <c r="B29" s="187"/>
      <c r="C29" s="158"/>
      <c r="D29" s="160"/>
      <c r="E29" s="160"/>
      <c r="F29" s="160"/>
      <c r="G29" s="160"/>
      <c r="H29" s="160"/>
      <c r="I29" s="106"/>
      <c r="J29" s="160"/>
      <c r="K29" s="160"/>
      <c r="L29" s="5"/>
    </row>
    <row r="30" spans="2:12" s="8" customFormat="1" ht="25.35" customHeight="1">
      <c r="B30" s="187"/>
      <c r="C30" s="158"/>
      <c r="D30" s="190" t="s">
        <v>41</v>
      </c>
      <c r="E30" s="158"/>
      <c r="F30" s="158"/>
      <c r="G30" s="158"/>
      <c r="H30" s="158"/>
      <c r="J30" s="161">
        <f>ROUND(J87,2)</f>
        <v>1000000</v>
      </c>
      <c r="K30" s="158"/>
      <c r="L30" s="5"/>
    </row>
    <row r="31" spans="2:12" s="8" customFormat="1" ht="6.95" customHeight="1">
      <c r="B31" s="187"/>
      <c r="C31" s="158"/>
      <c r="D31" s="160"/>
      <c r="E31" s="160"/>
      <c r="F31" s="160"/>
      <c r="G31" s="160"/>
      <c r="H31" s="160"/>
      <c r="I31" s="106"/>
      <c r="J31" s="160"/>
      <c r="K31" s="160"/>
      <c r="L31" s="5"/>
    </row>
    <row r="32" spans="2:12" s="8" customFormat="1" ht="14.45" customHeight="1">
      <c r="B32" s="187"/>
      <c r="C32" s="158"/>
      <c r="D32" s="158"/>
      <c r="E32" s="158"/>
      <c r="F32" s="162" t="s">
        <v>43</v>
      </c>
      <c r="G32" s="158"/>
      <c r="H32" s="158"/>
      <c r="I32" s="107" t="s">
        <v>42</v>
      </c>
      <c r="J32" s="162" t="s">
        <v>44</v>
      </c>
      <c r="K32" s="158"/>
      <c r="L32" s="5"/>
    </row>
    <row r="33" spans="2:12" s="8" customFormat="1" ht="14.45" customHeight="1">
      <c r="B33" s="187"/>
      <c r="C33" s="158"/>
      <c r="D33" s="191" t="s">
        <v>45</v>
      </c>
      <c r="E33" s="188" t="s">
        <v>46</v>
      </c>
      <c r="F33" s="163">
        <f>ROUND((SUM(BE87:BE171)),2)</f>
        <v>1000000</v>
      </c>
      <c r="G33" s="158"/>
      <c r="H33" s="158"/>
      <c r="I33" s="109">
        <v>0.21</v>
      </c>
      <c r="J33" s="163">
        <f>ROUND(((SUM(BE87:BE171))*I33),2)</f>
        <v>210000</v>
      </c>
      <c r="K33" s="158"/>
      <c r="L33" s="5"/>
    </row>
    <row r="34" spans="2:12" s="8" customFormat="1" ht="14.45" customHeight="1">
      <c r="B34" s="187"/>
      <c r="C34" s="158"/>
      <c r="D34" s="158"/>
      <c r="E34" s="188" t="s">
        <v>47</v>
      </c>
      <c r="F34" s="163">
        <f>ROUND((SUM(BF87:BF171)),2)</f>
        <v>0</v>
      </c>
      <c r="G34" s="158"/>
      <c r="H34" s="158"/>
      <c r="I34" s="109">
        <v>0.15</v>
      </c>
      <c r="J34" s="163">
        <f>ROUND(((SUM(BF87:BF171))*I34),2)</f>
        <v>0</v>
      </c>
      <c r="K34" s="158"/>
      <c r="L34" s="5"/>
    </row>
    <row r="35" spans="2:12" s="8" customFormat="1" ht="14.45" customHeight="1" hidden="1">
      <c r="B35" s="187"/>
      <c r="C35" s="158"/>
      <c r="D35" s="158"/>
      <c r="E35" s="188" t="s">
        <v>48</v>
      </c>
      <c r="F35" s="163">
        <f>ROUND((SUM(BG87:BG171)),2)</f>
        <v>0</v>
      </c>
      <c r="G35" s="158"/>
      <c r="H35" s="158"/>
      <c r="I35" s="109">
        <v>0.21</v>
      </c>
      <c r="J35" s="163">
        <f>0</f>
        <v>0</v>
      </c>
      <c r="K35" s="158"/>
      <c r="L35" s="5"/>
    </row>
    <row r="36" spans="2:12" s="8" customFormat="1" ht="14.45" customHeight="1" hidden="1">
      <c r="B36" s="187"/>
      <c r="C36" s="158"/>
      <c r="D36" s="158"/>
      <c r="E36" s="188" t="s">
        <v>49</v>
      </c>
      <c r="F36" s="163">
        <f>ROUND((SUM(BH87:BH171)),2)</f>
        <v>0</v>
      </c>
      <c r="G36" s="158"/>
      <c r="H36" s="158"/>
      <c r="I36" s="109">
        <v>0.15</v>
      </c>
      <c r="J36" s="163">
        <f>0</f>
        <v>0</v>
      </c>
      <c r="K36" s="158"/>
      <c r="L36" s="5"/>
    </row>
    <row r="37" spans="2:12" s="8" customFormat="1" ht="14.45" customHeight="1" hidden="1">
      <c r="B37" s="187"/>
      <c r="C37" s="158"/>
      <c r="D37" s="158"/>
      <c r="E37" s="188" t="s">
        <v>50</v>
      </c>
      <c r="F37" s="163">
        <f>ROUND((SUM(BI87:BI171)),2)</f>
        <v>0</v>
      </c>
      <c r="G37" s="158"/>
      <c r="H37" s="158"/>
      <c r="I37" s="109">
        <v>0</v>
      </c>
      <c r="J37" s="163">
        <f>0</f>
        <v>0</v>
      </c>
      <c r="K37" s="158"/>
      <c r="L37" s="5"/>
    </row>
    <row r="38" spans="2:12" s="8" customFormat="1" ht="6.95" customHeight="1">
      <c r="B38" s="187"/>
      <c r="C38" s="158"/>
      <c r="D38" s="158"/>
      <c r="E38" s="158"/>
      <c r="F38" s="158"/>
      <c r="G38" s="158"/>
      <c r="H38" s="158"/>
      <c r="J38" s="158"/>
      <c r="K38" s="158"/>
      <c r="L38" s="5"/>
    </row>
    <row r="39" spans="2:12" s="8" customFormat="1" ht="25.35" customHeight="1">
      <c r="B39" s="187"/>
      <c r="C39" s="172"/>
      <c r="D39" s="192" t="s">
        <v>51</v>
      </c>
      <c r="E39" s="193"/>
      <c r="F39" s="193"/>
      <c r="G39" s="194" t="s">
        <v>52</v>
      </c>
      <c r="H39" s="195" t="s">
        <v>53</v>
      </c>
      <c r="I39" s="111"/>
      <c r="J39" s="164">
        <f>SUM(J30:J37)</f>
        <v>1210000</v>
      </c>
      <c r="K39" s="165"/>
      <c r="L39" s="5"/>
    </row>
    <row r="40" spans="2:12" s="8" customFormat="1" ht="14.45" customHeight="1">
      <c r="B40" s="196"/>
      <c r="C40" s="166"/>
      <c r="D40" s="166"/>
      <c r="E40" s="166"/>
      <c r="F40" s="166"/>
      <c r="G40" s="166"/>
      <c r="H40" s="166"/>
      <c r="I40" s="113"/>
      <c r="J40" s="166"/>
      <c r="K40" s="166"/>
      <c r="L40" s="5"/>
    </row>
    <row r="41" spans="2:11" ht="12">
      <c r="B41" s="167"/>
      <c r="C41" s="167"/>
      <c r="D41" s="167"/>
      <c r="E41" s="167"/>
      <c r="F41" s="167"/>
      <c r="G41" s="167"/>
      <c r="H41" s="167"/>
      <c r="J41" s="167"/>
      <c r="K41" s="167"/>
    </row>
    <row r="42" spans="2:11" ht="12">
      <c r="B42" s="167"/>
      <c r="C42" s="167"/>
      <c r="D42" s="167"/>
      <c r="E42" s="167"/>
      <c r="F42" s="167"/>
      <c r="G42" s="167"/>
      <c r="H42" s="167"/>
      <c r="J42" s="167"/>
      <c r="K42" s="167"/>
    </row>
    <row r="43" spans="2:11" ht="12">
      <c r="B43" s="167"/>
      <c r="C43" s="167"/>
      <c r="D43" s="167"/>
      <c r="E43" s="167"/>
      <c r="F43" s="167"/>
      <c r="G43" s="167"/>
      <c r="H43" s="167"/>
      <c r="J43" s="167"/>
      <c r="K43" s="167"/>
    </row>
    <row r="44" spans="2:12" s="8" customFormat="1" ht="6.95" customHeight="1">
      <c r="B44" s="197"/>
      <c r="C44" s="168"/>
      <c r="D44" s="168"/>
      <c r="E44" s="168"/>
      <c r="F44" s="168"/>
      <c r="G44" s="168"/>
      <c r="H44" s="168"/>
      <c r="I44" s="115"/>
      <c r="J44" s="168"/>
      <c r="K44" s="168"/>
      <c r="L44" s="5"/>
    </row>
    <row r="45" spans="2:12" s="8" customFormat="1" ht="24.95" customHeight="1">
      <c r="B45" s="187"/>
      <c r="C45" s="198" t="s">
        <v>111</v>
      </c>
      <c r="D45" s="158"/>
      <c r="E45" s="158"/>
      <c r="F45" s="158"/>
      <c r="G45" s="158"/>
      <c r="H45" s="158"/>
      <c r="J45" s="158"/>
      <c r="K45" s="158"/>
      <c r="L45" s="5"/>
    </row>
    <row r="46" spans="2:12" s="8" customFormat="1" ht="6.95" customHeight="1">
      <c r="B46" s="187"/>
      <c r="C46" s="158"/>
      <c r="D46" s="158"/>
      <c r="E46" s="158"/>
      <c r="F46" s="158"/>
      <c r="G46" s="158"/>
      <c r="H46" s="158"/>
      <c r="J46" s="158"/>
      <c r="K46" s="158"/>
      <c r="L46" s="5"/>
    </row>
    <row r="47" spans="2:12" s="8" customFormat="1" ht="12" customHeight="1">
      <c r="B47" s="187"/>
      <c r="C47" s="188" t="s">
        <v>17</v>
      </c>
      <c r="D47" s="158"/>
      <c r="E47" s="158"/>
      <c r="F47" s="158"/>
      <c r="G47" s="158"/>
      <c r="H47" s="158"/>
      <c r="J47" s="158"/>
      <c r="K47" s="158"/>
      <c r="L47" s="5"/>
    </row>
    <row r="48" spans="2:12" s="8" customFormat="1" ht="16.5" customHeight="1">
      <c r="B48" s="187"/>
      <c r="C48" s="158"/>
      <c r="D48" s="158"/>
      <c r="E48" s="500" t="str">
        <f>E7</f>
        <v>Breda</v>
      </c>
      <c r="F48" s="501"/>
      <c r="G48" s="501"/>
      <c r="H48" s="501"/>
      <c r="J48" s="158"/>
      <c r="K48" s="158"/>
      <c r="L48" s="5"/>
    </row>
    <row r="49" spans="2:12" s="8" customFormat="1" ht="12" customHeight="1">
      <c r="B49" s="187"/>
      <c r="C49" s="188" t="s">
        <v>105</v>
      </c>
      <c r="D49" s="158"/>
      <c r="E49" s="158"/>
      <c r="F49" s="158"/>
      <c r="G49" s="158"/>
      <c r="H49" s="158"/>
      <c r="J49" s="158"/>
      <c r="K49" s="158"/>
      <c r="L49" s="5"/>
    </row>
    <row r="50" spans="2:12" s="8" customFormat="1" ht="16.5" customHeight="1">
      <c r="B50" s="187"/>
      <c r="C50" s="158"/>
      <c r="D50" s="158"/>
      <c r="E50" s="478" t="str">
        <f>E9</f>
        <v>VRN - Vedlejší rozpočtové náklady</v>
      </c>
      <c r="F50" s="499"/>
      <c r="G50" s="499"/>
      <c r="H50" s="499"/>
      <c r="J50" s="158"/>
      <c r="K50" s="158"/>
      <c r="L50" s="5"/>
    </row>
    <row r="51" spans="2:12" s="8" customFormat="1" ht="6.95" customHeight="1">
      <c r="B51" s="187"/>
      <c r="C51" s="158"/>
      <c r="D51" s="158"/>
      <c r="E51" s="158"/>
      <c r="F51" s="158"/>
      <c r="G51" s="158"/>
      <c r="H51" s="158"/>
      <c r="J51" s="158"/>
      <c r="K51" s="158"/>
      <c r="L51" s="5"/>
    </row>
    <row r="52" spans="2:12" s="8" customFormat="1" ht="12" customHeight="1">
      <c r="B52" s="187"/>
      <c r="C52" s="188" t="s">
        <v>23</v>
      </c>
      <c r="D52" s="158"/>
      <c r="E52" s="158"/>
      <c r="F52" s="157" t="str">
        <f>F12</f>
        <v>Nám. Republiky 159/10, Opava</v>
      </c>
      <c r="G52" s="158"/>
      <c r="H52" s="158"/>
      <c r="I52" s="102" t="s">
        <v>25</v>
      </c>
      <c r="J52" s="169" t="str">
        <f>IF(J12="","",J12)</f>
        <v>2. 2. 2023</v>
      </c>
      <c r="K52" s="158"/>
      <c r="L52" s="5"/>
    </row>
    <row r="53" spans="2:12" s="8" customFormat="1" ht="6.95" customHeight="1">
      <c r="B53" s="187"/>
      <c r="C53" s="158"/>
      <c r="D53" s="158"/>
      <c r="E53" s="158"/>
      <c r="F53" s="158"/>
      <c r="G53" s="158"/>
      <c r="H53" s="158"/>
      <c r="J53" s="158"/>
      <c r="K53" s="158"/>
      <c r="L53" s="5"/>
    </row>
    <row r="54" spans="2:12" s="8" customFormat="1" ht="15.2" customHeight="1">
      <c r="B54" s="187"/>
      <c r="C54" s="188" t="s">
        <v>27</v>
      </c>
      <c r="D54" s="158"/>
      <c r="E54" s="158"/>
      <c r="F54" s="157" t="str">
        <f>E15</f>
        <v>Statutární město Opava</v>
      </c>
      <c r="G54" s="158"/>
      <c r="H54" s="158"/>
      <c r="I54" s="102" t="s">
        <v>33</v>
      </c>
      <c r="J54" s="170" t="str">
        <f>E21</f>
        <v>INFO Home, Opava</v>
      </c>
      <c r="K54" s="158"/>
      <c r="L54" s="5"/>
    </row>
    <row r="55" spans="2:12" s="8" customFormat="1" ht="25.7" customHeight="1">
      <c r="B55" s="187"/>
      <c r="C55" s="188" t="s">
        <v>31</v>
      </c>
      <c r="D55" s="158"/>
      <c r="E55" s="158"/>
      <c r="F55" s="157">
        <f>IF(E18="","",E18)</f>
        <v>0</v>
      </c>
      <c r="G55" s="158"/>
      <c r="H55" s="158"/>
      <c r="I55" s="102" t="s">
        <v>36</v>
      </c>
      <c r="J55" s="170" t="str">
        <f>E24</f>
        <v>Ing. Alena Chmelová, Opava</v>
      </c>
      <c r="K55" s="158"/>
      <c r="L55" s="5"/>
    </row>
    <row r="56" spans="2:12" s="8" customFormat="1" ht="10.35" customHeight="1">
      <c r="B56" s="187"/>
      <c r="C56" s="158"/>
      <c r="D56" s="158"/>
      <c r="E56" s="158"/>
      <c r="F56" s="158"/>
      <c r="G56" s="158"/>
      <c r="H56" s="158"/>
      <c r="J56" s="158"/>
      <c r="K56" s="158"/>
      <c r="L56" s="5"/>
    </row>
    <row r="57" spans="2:12" s="8" customFormat="1" ht="29.25" customHeight="1">
      <c r="B57" s="187"/>
      <c r="C57" s="199" t="s">
        <v>112</v>
      </c>
      <c r="D57" s="172"/>
      <c r="E57" s="172"/>
      <c r="F57" s="172"/>
      <c r="G57" s="172"/>
      <c r="H57" s="172"/>
      <c r="I57" s="110"/>
      <c r="J57" s="171" t="s">
        <v>113</v>
      </c>
      <c r="K57" s="172"/>
      <c r="L57" s="5"/>
    </row>
    <row r="58" spans="2:12" s="8" customFormat="1" ht="10.35" customHeight="1">
      <c r="B58" s="187"/>
      <c r="C58" s="158"/>
      <c r="D58" s="158"/>
      <c r="E58" s="158"/>
      <c r="F58" s="158"/>
      <c r="G58" s="158"/>
      <c r="H58" s="158"/>
      <c r="J58" s="158"/>
      <c r="K58" s="158"/>
      <c r="L58" s="5"/>
    </row>
    <row r="59" spans="2:47" s="8" customFormat="1" ht="22.9" customHeight="1">
      <c r="B59" s="187"/>
      <c r="C59" s="200" t="s">
        <v>73</v>
      </c>
      <c r="D59" s="158"/>
      <c r="E59" s="158"/>
      <c r="F59" s="158"/>
      <c r="G59" s="158"/>
      <c r="H59" s="158"/>
      <c r="J59" s="161">
        <f>J87</f>
        <v>1000000</v>
      </c>
      <c r="K59" s="158"/>
      <c r="L59" s="5"/>
      <c r="AU59" s="97" t="s">
        <v>114</v>
      </c>
    </row>
    <row r="60" spans="2:12" s="117" customFormat="1" ht="24.95" customHeight="1">
      <c r="B60" s="201"/>
      <c r="C60" s="174"/>
      <c r="D60" s="202" t="s">
        <v>1206</v>
      </c>
      <c r="E60" s="203"/>
      <c r="F60" s="203"/>
      <c r="G60" s="203"/>
      <c r="H60" s="203"/>
      <c r="I60" s="118"/>
      <c r="J60" s="173">
        <f>J88</f>
        <v>1000000</v>
      </c>
      <c r="K60" s="174"/>
      <c r="L60" s="116"/>
    </row>
    <row r="61" spans="2:12" s="120" customFormat="1" ht="19.9" customHeight="1">
      <c r="B61" s="204"/>
      <c r="C61" s="176"/>
      <c r="D61" s="205" t="s">
        <v>1208</v>
      </c>
      <c r="E61" s="206"/>
      <c r="F61" s="206"/>
      <c r="G61" s="206"/>
      <c r="H61" s="206"/>
      <c r="I61" s="121"/>
      <c r="J61" s="175">
        <f>J89</f>
        <v>0</v>
      </c>
      <c r="K61" s="176"/>
      <c r="L61" s="119"/>
    </row>
    <row r="62" spans="2:12" s="120" customFormat="1" ht="19.9" customHeight="1">
      <c r="B62" s="204"/>
      <c r="C62" s="176"/>
      <c r="D62" s="205" t="s">
        <v>1209</v>
      </c>
      <c r="E62" s="206"/>
      <c r="F62" s="206"/>
      <c r="G62" s="206"/>
      <c r="H62" s="206"/>
      <c r="I62" s="121"/>
      <c r="J62" s="175">
        <f>J109</f>
        <v>0</v>
      </c>
      <c r="K62" s="176"/>
      <c r="L62" s="119"/>
    </row>
    <row r="63" spans="2:12" s="120" customFormat="1" ht="19.9" customHeight="1">
      <c r="B63" s="204"/>
      <c r="C63" s="176"/>
      <c r="D63" s="205" t="s">
        <v>1210</v>
      </c>
      <c r="E63" s="206"/>
      <c r="F63" s="206"/>
      <c r="G63" s="206"/>
      <c r="H63" s="206"/>
      <c r="I63" s="121"/>
      <c r="J63" s="175">
        <f>J117</f>
        <v>0</v>
      </c>
      <c r="K63" s="176"/>
      <c r="L63" s="119"/>
    </row>
    <row r="64" spans="2:12" s="120" customFormat="1" ht="19.9" customHeight="1">
      <c r="B64" s="204"/>
      <c r="C64" s="176"/>
      <c r="D64" s="205" t="s">
        <v>1211</v>
      </c>
      <c r="E64" s="206"/>
      <c r="F64" s="206"/>
      <c r="G64" s="206"/>
      <c r="H64" s="206"/>
      <c r="I64" s="121"/>
      <c r="J64" s="175">
        <f>J137</f>
        <v>0</v>
      </c>
      <c r="K64" s="176"/>
      <c r="L64" s="119"/>
    </row>
    <row r="65" spans="2:12" s="120" customFormat="1" ht="19.9" customHeight="1">
      <c r="B65" s="204"/>
      <c r="C65" s="176"/>
      <c r="D65" s="205" t="s">
        <v>1212</v>
      </c>
      <c r="E65" s="206"/>
      <c r="F65" s="206"/>
      <c r="G65" s="206"/>
      <c r="H65" s="206"/>
      <c r="I65" s="121"/>
      <c r="J65" s="175">
        <f>J149</f>
        <v>1000000</v>
      </c>
      <c r="K65" s="176"/>
      <c r="L65" s="119"/>
    </row>
    <row r="66" spans="2:12" s="120" customFormat="1" ht="19.9" customHeight="1">
      <c r="B66" s="204"/>
      <c r="C66" s="176"/>
      <c r="D66" s="205" t="s">
        <v>1213</v>
      </c>
      <c r="E66" s="206"/>
      <c r="F66" s="206"/>
      <c r="G66" s="206"/>
      <c r="H66" s="206"/>
      <c r="I66" s="121"/>
      <c r="J66" s="175">
        <f>J155</f>
        <v>0</v>
      </c>
      <c r="K66" s="176"/>
      <c r="L66" s="119"/>
    </row>
    <row r="67" spans="2:12" s="120" customFormat="1" ht="19.9" customHeight="1">
      <c r="B67" s="204"/>
      <c r="C67" s="176"/>
      <c r="D67" s="205" t="s">
        <v>1214</v>
      </c>
      <c r="E67" s="206"/>
      <c r="F67" s="206"/>
      <c r="G67" s="206"/>
      <c r="H67" s="206"/>
      <c r="I67" s="121"/>
      <c r="J67" s="175">
        <f>J167</f>
        <v>0</v>
      </c>
      <c r="K67" s="176"/>
      <c r="L67" s="119"/>
    </row>
    <row r="68" spans="2:12" s="8" customFormat="1" ht="21.75" customHeight="1">
      <c r="B68" s="187"/>
      <c r="C68" s="158"/>
      <c r="D68" s="158"/>
      <c r="E68" s="158"/>
      <c r="F68" s="158"/>
      <c r="G68" s="158"/>
      <c r="H68" s="158"/>
      <c r="J68" s="158"/>
      <c r="K68" s="158"/>
      <c r="L68" s="5"/>
    </row>
    <row r="69" spans="2:12" s="8" customFormat="1" ht="6.95" customHeight="1">
      <c r="B69" s="196"/>
      <c r="C69" s="166"/>
      <c r="D69" s="166"/>
      <c r="E69" s="166"/>
      <c r="F69" s="166"/>
      <c r="G69" s="166"/>
      <c r="H69" s="166"/>
      <c r="I69" s="113"/>
      <c r="J69" s="166"/>
      <c r="K69" s="166"/>
      <c r="L69" s="5"/>
    </row>
    <row r="70" spans="2:11" ht="12">
      <c r="B70" s="167"/>
      <c r="C70" s="167"/>
      <c r="D70" s="167"/>
      <c r="E70" s="167"/>
      <c r="F70" s="167"/>
      <c r="G70" s="167"/>
      <c r="H70" s="167"/>
      <c r="J70" s="167"/>
      <c r="K70" s="167"/>
    </row>
    <row r="71" spans="2:11" ht="12">
      <c r="B71" s="167"/>
      <c r="C71" s="167"/>
      <c r="D71" s="167"/>
      <c r="E71" s="167"/>
      <c r="F71" s="167"/>
      <c r="G71" s="167"/>
      <c r="H71" s="167"/>
      <c r="J71" s="167"/>
      <c r="K71" s="167"/>
    </row>
    <row r="72" spans="2:11" ht="12">
      <c r="B72" s="167"/>
      <c r="C72" s="167"/>
      <c r="D72" s="167"/>
      <c r="E72" s="167"/>
      <c r="F72" s="167"/>
      <c r="G72" s="167"/>
      <c r="H72" s="167"/>
      <c r="J72" s="167"/>
      <c r="K72" s="167"/>
    </row>
    <row r="73" spans="2:12" s="8" customFormat="1" ht="6.95" customHeight="1">
      <c r="B73" s="197"/>
      <c r="C73" s="168"/>
      <c r="D73" s="168"/>
      <c r="E73" s="168"/>
      <c r="F73" s="168"/>
      <c r="G73" s="168"/>
      <c r="H73" s="168"/>
      <c r="I73" s="115"/>
      <c r="J73" s="168"/>
      <c r="K73" s="168"/>
      <c r="L73" s="5"/>
    </row>
    <row r="74" spans="2:12" s="8" customFormat="1" ht="24.95" customHeight="1">
      <c r="B74" s="187"/>
      <c r="C74" s="198" t="s">
        <v>124</v>
      </c>
      <c r="D74" s="158"/>
      <c r="E74" s="158"/>
      <c r="F74" s="158"/>
      <c r="G74" s="158"/>
      <c r="H74" s="158"/>
      <c r="J74" s="158"/>
      <c r="K74" s="158"/>
      <c r="L74" s="5"/>
    </row>
    <row r="75" spans="2:12" s="8" customFormat="1" ht="6.95" customHeight="1">
      <c r="B75" s="187"/>
      <c r="C75" s="158"/>
      <c r="D75" s="158"/>
      <c r="E75" s="158"/>
      <c r="F75" s="158"/>
      <c r="G75" s="158"/>
      <c r="H75" s="158"/>
      <c r="J75" s="158"/>
      <c r="K75" s="158"/>
      <c r="L75" s="5"/>
    </row>
    <row r="76" spans="2:12" s="8" customFormat="1" ht="12" customHeight="1">
      <c r="B76" s="187"/>
      <c r="C76" s="188" t="s">
        <v>17</v>
      </c>
      <c r="D76" s="158"/>
      <c r="E76" s="158"/>
      <c r="F76" s="158"/>
      <c r="G76" s="158"/>
      <c r="H76" s="158"/>
      <c r="J76" s="158"/>
      <c r="K76" s="158"/>
      <c r="L76" s="5"/>
    </row>
    <row r="77" spans="2:12" s="8" customFormat="1" ht="16.5" customHeight="1">
      <c r="B77" s="187"/>
      <c r="C77" s="158"/>
      <c r="D77" s="158"/>
      <c r="E77" s="500" t="str">
        <f>E7</f>
        <v>Breda</v>
      </c>
      <c r="F77" s="501"/>
      <c r="G77" s="501"/>
      <c r="H77" s="501"/>
      <c r="J77" s="158"/>
      <c r="K77" s="158"/>
      <c r="L77" s="5"/>
    </row>
    <row r="78" spans="2:12" s="8" customFormat="1" ht="12" customHeight="1">
      <c r="B78" s="187"/>
      <c r="C78" s="188" t="s">
        <v>105</v>
      </c>
      <c r="D78" s="158"/>
      <c r="E78" s="158"/>
      <c r="F78" s="158"/>
      <c r="G78" s="158"/>
      <c r="H78" s="158"/>
      <c r="J78" s="158"/>
      <c r="K78" s="158"/>
      <c r="L78" s="5"/>
    </row>
    <row r="79" spans="2:12" s="8" customFormat="1" ht="16.5" customHeight="1">
      <c r="B79" s="187"/>
      <c r="C79" s="158"/>
      <c r="D79" s="158"/>
      <c r="E79" s="478" t="str">
        <f>E9</f>
        <v>VRN - Vedlejší rozpočtové náklady</v>
      </c>
      <c r="F79" s="499"/>
      <c r="G79" s="499"/>
      <c r="H79" s="499"/>
      <c r="J79" s="158"/>
      <c r="K79" s="158"/>
      <c r="L79" s="5"/>
    </row>
    <row r="80" spans="2:12" s="8" customFormat="1" ht="6.95" customHeight="1">
      <c r="B80" s="187"/>
      <c r="C80" s="158"/>
      <c r="D80" s="158"/>
      <c r="E80" s="158"/>
      <c r="F80" s="158"/>
      <c r="G80" s="158"/>
      <c r="H80" s="158"/>
      <c r="J80" s="158"/>
      <c r="K80" s="158"/>
      <c r="L80" s="5"/>
    </row>
    <row r="81" spans="2:12" s="8" customFormat="1" ht="12" customHeight="1">
      <c r="B81" s="187"/>
      <c r="C81" s="188" t="s">
        <v>23</v>
      </c>
      <c r="D81" s="158"/>
      <c r="E81" s="158"/>
      <c r="F81" s="157" t="str">
        <f>F12</f>
        <v>Nám. Republiky 159/10, Opava</v>
      </c>
      <c r="G81" s="158"/>
      <c r="H81" s="158"/>
      <c r="I81" s="102" t="s">
        <v>25</v>
      </c>
      <c r="J81" s="169" t="str">
        <f>IF(J12="","",J12)</f>
        <v>2. 2. 2023</v>
      </c>
      <c r="K81" s="158"/>
      <c r="L81" s="5"/>
    </row>
    <row r="82" spans="2:12" s="8" customFormat="1" ht="6.95" customHeight="1">
      <c r="B82" s="187"/>
      <c r="C82" s="158"/>
      <c r="D82" s="158"/>
      <c r="E82" s="158"/>
      <c r="F82" s="158"/>
      <c r="G82" s="158"/>
      <c r="H82" s="158"/>
      <c r="J82" s="158"/>
      <c r="K82" s="158"/>
      <c r="L82" s="5"/>
    </row>
    <row r="83" spans="2:12" s="8" customFormat="1" ht="15.2" customHeight="1">
      <c r="B83" s="187"/>
      <c r="C83" s="188" t="s">
        <v>27</v>
      </c>
      <c r="D83" s="158"/>
      <c r="E83" s="158"/>
      <c r="F83" s="157" t="str">
        <f>E15</f>
        <v>Statutární město Opava</v>
      </c>
      <c r="G83" s="158"/>
      <c r="H83" s="158"/>
      <c r="I83" s="102" t="s">
        <v>33</v>
      </c>
      <c r="J83" s="170" t="str">
        <f>E21</f>
        <v>INFO Home, Opava</v>
      </c>
      <c r="K83" s="158"/>
      <c r="L83" s="5"/>
    </row>
    <row r="84" spans="2:12" s="8" customFormat="1" ht="25.7" customHeight="1">
      <c r="B84" s="187"/>
      <c r="C84" s="188" t="s">
        <v>31</v>
      </c>
      <c r="D84" s="158"/>
      <c r="E84" s="158"/>
      <c r="F84" s="157">
        <f>IF(E18="","",E18)</f>
        <v>0</v>
      </c>
      <c r="G84" s="158"/>
      <c r="H84" s="158"/>
      <c r="I84" s="102" t="s">
        <v>36</v>
      </c>
      <c r="J84" s="170" t="str">
        <f>E24</f>
        <v>Ing. Alena Chmelová, Opava</v>
      </c>
      <c r="K84" s="158"/>
      <c r="L84" s="5"/>
    </row>
    <row r="85" spans="2:12" s="8" customFormat="1" ht="10.35" customHeight="1">
      <c r="B85" s="187"/>
      <c r="C85" s="158"/>
      <c r="D85" s="158"/>
      <c r="E85" s="158"/>
      <c r="F85" s="158"/>
      <c r="G85" s="158"/>
      <c r="H85" s="158"/>
      <c r="J85" s="158"/>
      <c r="K85" s="158"/>
      <c r="L85" s="5"/>
    </row>
    <row r="86" spans="2:20" s="127" customFormat="1" ht="29.25" customHeight="1">
      <c r="B86" s="207"/>
      <c r="C86" s="208" t="s">
        <v>125</v>
      </c>
      <c r="D86" s="177" t="s">
        <v>60</v>
      </c>
      <c r="E86" s="177" t="s">
        <v>56</v>
      </c>
      <c r="F86" s="177" t="s">
        <v>57</v>
      </c>
      <c r="G86" s="177" t="s">
        <v>126</v>
      </c>
      <c r="H86" s="177" t="s">
        <v>127</v>
      </c>
      <c r="I86" s="123" t="s">
        <v>128</v>
      </c>
      <c r="J86" s="177" t="s">
        <v>113</v>
      </c>
      <c r="K86" s="178" t="s">
        <v>129</v>
      </c>
      <c r="L86" s="122"/>
      <c r="M86" s="124" t="s">
        <v>3</v>
      </c>
      <c r="N86" s="125" t="s">
        <v>45</v>
      </c>
      <c r="O86" s="125" t="s">
        <v>130</v>
      </c>
      <c r="P86" s="125" t="s">
        <v>131</v>
      </c>
      <c r="Q86" s="125" t="s">
        <v>132</v>
      </c>
      <c r="R86" s="125" t="s">
        <v>133</v>
      </c>
      <c r="S86" s="125" t="s">
        <v>134</v>
      </c>
      <c r="T86" s="126" t="s">
        <v>135</v>
      </c>
    </row>
    <row r="87" spans="2:63" s="8" customFormat="1" ht="22.9" customHeight="1">
      <c r="B87" s="187"/>
      <c r="C87" s="209" t="s">
        <v>136</v>
      </c>
      <c r="D87" s="158"/>
      <c r="E87" s="158"/>
      <c r="F87" s="158"/>
      <c r="G87" s="158"/>
      <c r="H87" s="158"/>
      <c r="J87" s="179">
        <f>BK87</f>
        <v>1000000</v>
      </c>
      <c r="K87" s="158"/>
      <c r="L87" s="5"/>
      <c r="M87" s="128"/>
      <c r="N87" s="106"/>
      <c r="O87" s="106"/>
      <c r="P87" s="129">
        <f>P88</f>
        <v>0</v>
      </c>
      <c r="Q87" s="106"/>
      <c r="R87" s="129">
        <f>R88</f>
        <v>0</v>
      </c>
      <c r="S87" s="106"/>
      <c r="T87" s="130">
        <f>T88</f>
        <v>0</v>
      </c>
      <c r="AT87" s="97" t="s">
        <v>74</v>
      </c>
      <c r="AU87" s="97" t="s">
        <v>114</v>
      </c>
      <c r="BK87" s="131">
        <f>BK88</f>
        <v>1000000</v>
      </c>
    </row>
    <row r="88" spans="2:63" s="4" customFormat="1" ht="25.9" customHeight="1">
      <c r="B88" s="210"/>
      <c r="C88" s="181"/>
      <c r="D88" s="211" t="s">
        <v>74</v>
      </c>
      <c r="E88" s="212" t="s">
        <v>100</v>
      </c>
      <c r="F88" s="212" t="s">
        <v>101</v>
      </c>
      <c r="G88" s="181"/>
      <c r="H88" s="181"/>
      <c r="J88" s="180">
        <f>BK88</f>
        <v>1000000</v>
      </c>
      <c r="K88" s="181"/>
      <c r="L88" s="132"/>
      <c r="M88" s="134"/>
      <c r="P88" s="135">
        <f>P89+P109+P117+P137+P149+P155+P167</f>
        <v>0</v>
      </c>
      <c r="R88" s="135">
        <f>R89+R109+R117+R137+R149+R155+R167</f>
        <v>0</v>
      </c>
      <c r="T88" s="136">
        <f>T89+T109+T117+T137+T149+T155+T167</f>
        <v>0</v>
      </c>
      <c r="AR88" s="133" t="s">
        <v>172</v>
      </c>
      <c r="AT88" s="137" t="s">
        <v>74</v>
      </c>
      <c r="AU88" s="137" t="s">
        <v>75</v>
      </c>
      <c r="AY88" s="133" t="s">
        <v>139</v>
      </c>
      <c r="BK88" s="138">
        <f>BK89+BK109+BK117+BK137+BK149+BK155+BK167</f>
        <v>1000000</v>
      </c>
    </row>
    <row r="89" spans="2:63" s="4" customFormat="1" ht="22.9" customHeight="1">
      <c r="B89" s="210"/>
      <c r="C89" s="181"/>
      <c r="D89" s="211" t="s">
        <v>74</v>
      </c>
      <c r="E89" s="213" t="s">
        <v>1215</v>
      </c>
      <c r="F89" s="213" t="s">
        <v>1216</v>
      </c>
      <c r="G89" s="181"/>
      <c r="H89" s="181"/>
      <c r="J89" s="182">
        <f>BK89</f>
        <v>0</v>
      </c>
      <c r="K89" s="181"/>
      <c r="L89" s="132"/>
      <c r="M89" s="134"/>
      <c r="P89" s="135">
        <f>SUM(P90:P108)</f>
        <v>0</v>
      </c>
      <c r="R89" s="135">
        <f>SUM(R90:R108)</f>
        <v>0</v>
      </c>
      <c r="T89" s="136">
        <f>SUM(T90:T108)</f>
        <v>0</v>
      </c>
      <c r="AR89" s="133" t="s">
        <v>172</v>
      </c>
      <c r="AT89" s="137" t="s">
        <v>74</v>
      </c>
      <c r="AU89" s="137" t="s">
        <v>82</v>
      </c>
      <c r="AY89" s="133" t="s">
        <v>139</v>
      </c>
      <c r="BK89" s="138">
        <f>SUM(BK90:BK108)</f>
        <v>0</v>
      </c>
    </row>
    <row r="90" spans="2:65" s="8" customFormat="1" ht="16.5" customHeight="1">
      <c r="B90" s="187"/>
      <c r="C90" s="214" t="s">
        <v>82</v>
      </c>
      <c r="D90" s="214" t="s">
        <v>141</v>
      </c>
      <c r="E90" s="215" t="s">
        <v>1217</v>
      </c>
      <c r="F90" s="184" t="s">
        <v>1218</v>
      </c>
      <c r="G90" s="216" t="s">
        <v>1148</v>
      </c>
      <c r="H90" s="217">
        <v>1</v>
      </c>
      <c r="I90" s="6"/>
      <c r="J90" s="183">
        <f>ROUND(I90*H90,2)</f>
        <v>0</v>
      </c>
      <c r="K90" s="184" t="s">
        <v>145</v>
      </c>
      <c r="L90" s="5"/>
      <c r="M90" s="7" t="s">
        <v>3</v>
      </c>
      <c r="N90" s="139" t="s">
        <v>46</v>
      </c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42" t="s">
        <v>1219</v>
      </c>
      <c r="AT90" s="142" t="s">
        <v>141</v>
      </c>
      <c r="AU90" s="142" t="s">
        <v>84</v>
      </c>
      <c r="AY90" s="97" t="s">
        <v>139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97" t="s">
        <v>82</v>
      </c>
      <c r="BK90" s="143">
        <f>ROUND(I90*H90,2)</f>
        <v>0</v>
      </c>
      <c r="BL90" s="97" t="s">
        <v>1219</v>
      </c>
      <c r="BM90" s="142" t="s">
        <v>1220</v>
      </c>
    </row>
    <row r="91" spans="2:47" s="8" customFormat="1" ht="12">
      <c r="B91" s="187"/>
      <c r="C91" s="158"/>
      <c r="D91" s="218" t="s">
        <v>147</v>
      </c>
      <c r="E91" s="158"/>
      <c r="F91" s="219" t="s">
        <v>1221</v>
      </c>
      <c r="G91" s="158"/>
      <c r="H91" s="158"/>
      <c r="J91" s="158"/>
      <c r="K91" s="158"/>
      <c r="L91" s="5"/>
      <c r="M91" s="144"/>
      <c r="T91" s="145"/>
      <c r="AT91" s="97" t="s">
        <v>147</v>
      </c>
      <c r="AU91" s="97" t="s">
        <v>84</v>
      </c>
    </row>
    <row r="92" spans="2:51" s="9" customFormat="1" ht="12">
      <c r="B92" s="220"/>
      <c r="C92" s="185"/>
      <c r="D92" s="221" t="s">
        <v>149</v>
      </c>
      <c r="E92" s="222" t="s">
        <v>3</v>
      </c>
      <c r="F92" s="223" t="s">
        <v>1222</v>
      </c>
      <c r="G92" s="185"/>
      <c r="H92" s="222" t="s">
        <v>3</v>
      </c>
      <c r="J92" s="185"/>
      <c r="K92" s="185"/>
      <c r="L92" s="146"/>
      <c r="M92" s="148"/>
      <c r="T92" s="149"/>
      <c r="AT92" s="147" t="s">
        <v>149</v>
      </c>
      <c r="AU92" s="147" t="s">
        <v>84</v>
      </c>
      <c r="AV92" s="9" t="s">
        <v>82</v>
      </c>
      <c r="AW92" s="9" t="s">
        <v>35</v>
      </c>
      <c r="AX92" s="9" t="s">
        <v>75</v>
      </c>
      <c r="AY92" s="147" t="s">
        <v>139</v>
      </c>
    </row>
    <row r="93" spans="2:51" s="9" customFormat="1" ht="22.5">
      <c r="B93" s="220"/>
      <c r="C93" s="185"/>
      <c r="D93" s="221" t="s">
        <v>149</v>
      </c>
      <c r="E93" s="222" t="s">
        <v>3</v>
      </c>
      <c r="F93" s="223" t="s">
        <v>1223</v>
      </c>
      <c r="G93" s="185"/>
      <c r="H93" s="222" t="s">
        <v>3</v>
      </c>
      <c r="J93" s="185"/>
      <c r="K93" s="185"/>
      <c r="L93" s="146"/>
      <c r="M93" s="148"/>
      <c r="T93" s="149"/>
      <c r="AT93" s="147" t="s">
        <v>149</v>
      </c>
      <c r="AU93" s="147" t="s">
        <v>84</v>
      </c>
      <c r="AV93" s="9" t="s">
        <v>82</v>
      </c>
      <c r="AW93" s="9" t="s">
        <v>35</v>
      </c>
      <c r="AX93" s="9" t="s">
        <v>75</v>
      </c>
      <c r="AY93" s="147" t="s">
        <v>139</v>
      </c>
    </row>
    <row r="94" spans="2:51" s="9" customFormat="1" ht="12">
      <c r="B94" s="220"/>
      <c r="C94" s="185"/>
      <c r="D94" s="221" t="s">
        <v>149</v>
      </c>
      <c r="E94" s="222" t="s">
        <v>3</v>
      </c>
      <c r="F94" s="223" t="s">
        <v>1224</v>
      </c>
      <c r="G94" s="185"/>
      <c r="H94" s="222" t="s">
        <v>3</v>
      </c>
      <c r="J94" s="185"/>
      <c r="K94" s="185"/>
      <c r="L94" s="146"/>
      <c r="M94" s="148"/>
      <c r="T94" s="149"/>
      <c r="AT94" s="147" t="s">
        <v>149</v>
      </c>
      <c r="AU94" s="147" t="s">
        <v>84</v>
      </c>
      <c r="AV94" s="9" t="s">
        <v>82</v>
      </c>
      <c r="AW94" s="9" t="s">
        <v>35</v>
      </c>
      <c r="AX94" s="9" t="s">
        <v>75</v>
      </c>
      <c r="AY94" s="147" t="s">
        <v>139</v>
      </c>
    </row>
    <row r="95" spans="2:51" s="9" customFormat="1" ht="12">
      <c r="B95" s="220"/>
      <c r="C95" s="185"/>
      <c r="D95" s="221" t="s">
        <v>149</v>
      </c>
      <c r="E95" s="222" t="s">
        <v>3</v>
      </c>
      <c r="F95" s="223" t="s">
        <v>1225</v>
      </c>
      <c r="G95" s="185"/>
      <c r="H95" s="222" t="s">
        <v>3</v>
      </c>
      <c r="J95" s="185"/>
      <c r="K95" s="185"/>
      <c r="L95" s="146"/>
      <c r="M95" s="148"/>
      <c r="T95" s="149"/>
      <c r="AT95" s="147" t="s">
        <v>149</v>
      </c>
      <c r="AU95" s="147" t="s">
        <v>84</v>
      </c>
      <c r="AV95" s="9" t="s">
        <v>82</v>
      </c>
      <c r="AW95" s="9" t="s">
        <v>35</v>
      </c>
      <c r="AX95" s="9" t="s">
        <v>75</v>
      </c>
      <c r="AY95" s="147" t="s">
        <v>139</v>
      </c>
    </row>
    <row r="96" spans="2:51" s="10" customFormat="1" ht="12">
      <c r="B96" s="224"/>
      <c r="C96" s="186"/>
      <c r="D96" s="221" t="s">
        <v>149</v>
      </c>
      <c r="E96" s="225" t="s">
        <v>3</v>
      </c>
      <c r="F96" s="226" t="s">
        <v>82</v>
      </c>
      <c r="G96" s="186"/>
      <c r="H96" s="227">
        <v>1</v>
      </c>
      <c r="J96" s="186"/>
      <c r="K96" s="186"/>
      <c r="L96" s="150"/>
      <c r="M96" s="152"/>
      <c r="T96" s="153"/>
      <c r="AT96" s="151" t="s">
        <v>149</v>
      </c>
      <c r="AU96" s="151" t="s">
        <v>84</v>
      </c>
      <c r="AV96" s="10" t="s">
        <v>84</v>
      </c>
      <c r="AW96" s="10" t="s">
        <v>35</v>
      </c>
      <c r="AX96" s="10" t="s">
        <v>82</v>
      </c>
      <c r="AY96" s="151" t="s">
        <v>139</v>
      </c>
    </row>
    <row r="97" spans="2:65" s="8" customFormat="1" ht="16.5" customHeight="1">
      <c r="B97" s="187"/>
      <c r="C97" s="214" t="s">
        <v>84</v>
      </c>
      <c r="D97" s="214" t="s">
        <v>141</v>
      </c>
      <c r="E97" s="215" t="s">
        <v>1226</v>
      </c>
      <c r="F97" s="184" t="s">
        <v>1227</v>
      </c>
      <c r="G97" s="216" t="s">
        <v>1148</v>
      </c>
      <c r="H97" s="217">
        <v>1</v>
      </c>
      <c r="I97" s="6"/>
      <c r="J97" s="183">
        <f>ROUND(I97*H97,2)</f>
        <v>0</v>
      </c>
      <c r="K97" s="184" t="s">
        <v>145</v>
      </c>
      <c r="L97" s="5"/>
      <c r="M97" s="7" t="s">
        <v>3</v>
      </c>
      <c r="N97" s="139" t="s">
        <v>46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1219</v>
      </c>
      <c r="AT97" s="142" t="s">
        <v>141</v>
      </c>
      <c r="AU97" s="142" t="s">
        <v>84</v>
      </c>
      <c r="AY97" s="97" t="s">
        <v>139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97" t="s">
        <v>82</v>
      </c>
      <c r="BK97" s="143">
        <f>ROUND(I97*H97,2)</f>
        <v>0</v>
      </c>
      <c r="BL97" s="97" t="s">
        <v>1219</v>
      </c>
      <c r="BM97" s="142" t="s">
        <v>1228</v>
      </c>
    </row>
    <row r="98" spans="2:47" s="8" customFormat="1" ht="12">
      <c r="B98" s="187"/>
      <c r="C98" s="158"/>
      <c r="D98" s="218" t="s">
        <v>147</v>
      </c>
      <c r="E98" s="158"/>
      <c r="F98" s="219" t="s">
        <v>1229</v>
      </c>
      <c r="G98" s="158"/>
      <c r="H98" s="158"/>
      <c r="J98" s="158"/>
      <c r="K98" s="158"/>
      <c r="L98" s="5"/>
      <c r="M98" s="144"/>
      <c r="T98" s="145"/>
      <c r="AT98" s="97" t="s">
        <v>147</v>
      </c>
      <c r="AU98" s="97" t="s">
        <v>84</v>
      </c>
    </row>
    <row r="99" spans="2:51" s="9" customFormat="1" ht="12">
      <c r="B99" s="220"/>
      <c r="C99" s="185"/>
      <c r="D99" s="221" t="s">
        <v>149</v>
      </c>
      <c r="E99" s="222" t="s">
        <v>3</v>
      </c>
      <c r="F99" s="223" t="s">
        <v>1230</v>
      </c>
      <c r="G99" s="185"/>
      <c r="H99" s="222" t="s">
        <v>3</v>
      </c>
      <c r="J99" s="185"/>
      <c r="K99" s="185"/>
      <c r="L99" s="146"/>
      <c r="M99" s="148"/>
      <c r="T99" s="149"/>
      <c r="AT99" s="147" t="s">
        <v>149</v>
      </c>
      <c r="AU99" s="147" t="s">
        <v>84</v>
      </c>
      <c r="AV99" s="9" t="s">
        <v>82</v>
      </c>
      <c r="AW99" s="9" t="s">
        <v>35</v>
      </c>
      <c r="AX99" s="9" t="s">
        <v>75</v>
      </c>
      <c r="AY99" s="147" t="s">
        <v>139</v>
      </c>
    </row>
    <row r="100" spans="2:51" s="10" customFormat="1" ht="12">
      <c r="B100" s="224"/>
      <c r="C100" s="186"/>
      <c r="D100" s="221" t="s">
        <v>149</v>
      </c>
      <c r="E100" s="225" t="s">
        <v>3</v>
      </c>
      <c r="F100" s="226" t="s">
        <v>82</v>
      </c>
      <c r="G100" s="186"/>
      <c r="H100" s="227">
        <v>1</v>
      </c>
      <c r="J100" s="186"/>
      <c r="K100" s="186"/>
      <c r="L100" s="150"/>
      <c r="M100" s="152"/>
      <c r="T100" s="153"/>
      <c r="AT100" s="151" t="s">
        <v>149</v>
      </c>
      <c r="AU100" s="151" t="s">
        <v>84</v>
      </c>
      <c r="AV100" s="10" t="s">
        <v>84</v>
      </c>
      <c r="AW100" s="10" t="s">
        <v>35</v>
      </c>
      <c r="AX100" s="10" t="s">
        <v>82</v>
      </c>
      <c r="AY100" s="151" t="s">
        <v>139</v>
      </c>
    </row>
    <row r="101" spans="2:65" s="8" customFormat="1" ht="16.5" customHeight="1">
      <c r="B101" s="187"/>
      <c r="C101" s="214" t="s">
        <v>91</v>
      </c>
      <c r="D101" s="214" t="s">
        <v>141</v>
      </c>
      <c r="E101" s="215" t="s">
        <v>1231</v>
      </c>
      <c r="F101" s="184" t="s">
        <v>1232</v>
      </c>
      <c r="G101" s="216" t="s">
        <v>1148</v>
      </c>
      <c r="H101" s="217">
        <v>1</v>
      </c>
      <c r="I101" s="6"/>
      <c r="J101" s="183">
        <f>ROUND(I101*H101,2)</f>
        <v>0</v>
      </c>
      <c r="K101" s="184" t="s">
        <v>145</v>
      </c>
      <c r="L101" s="5"/>
      <c r="M101" s="7" t="s">
        <v>3</v>
      </c>
      <c r="N101" s="139" t="s">
        <v>46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1219</v>
      </c>
      <c r="AT101" s="142" t="s">
        <v>141</v>
      </c>
      <c r="AU101" s="142" t="s">
        <v>84</v>
      </c>
      <c r="AY101" s="97" t="s">
        <v>139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97" t="s">
        <v>82</v>
      </c>
      <c r="BK101" s="143">
        <f>ROUND(I101*H101,2)</f>
        <v>0</v>
      </c>
      <c r="BL101" s="97" t="s">
        <v>1219</v>
      </c>
      <c r="BM101" s="142" t="s">
        <v>1233</v>
      </c>
    </row>
    <row r="102" spans="2:47" s="8" customFormat="1" ht="12">
      <c r="B102" s="187"/>
      <c r="C102" s="158"/>
      <c r="D102" s="218" t="s">
        <v>147</v>
      </c>
      <c r="E102" s="158"/>
      <c r="F102" s="219" t="s">
        <v>1234</v>
      </c>
      <c r="G102" s="158"/>
      <c r="H102" s="158"/>
      <c r="J102" s="158"/>
      <c r="K102" s="158"/>
      <c r="L102" s="5"/>
      <c r="M102" s="144"/>
      <c r="T102" s="145"/>
      <c r="AT102" s="97" t="s">
        <v>147</v>
      </c>
      <c r="AU102" s="97" t="s">
        <v>84</v>
      </c>
    </row>
    <row r="103" spans="2:51" s="9" customFormat="1" ht="12">
      <c r="B103" s="220"/>
      <c r="C103" s="185"/>
      <c r="D103" s="221" t="s">
        <v>149</v>
      </c>
      <c r="E103" s="222" t="s">
        <v>3</v>
      </c>
      <c r="F103" s="223" t="s">
        <v>1235</v>
      </c>
      <c r="G103" s="185"/>
      <c r="H103" s="222" t="s">
        <v>3</v>
      </c>
      <c r="J103" s="185"/>
      <c r="K103" s="185"/>
      <c r="L103" s="146"/>
      <c r="M103" s="148"/>
      <c r="T103" s="149"/>
      <c r="AT103" s="147" t="s">
        <v>149</v>
      </c>
      <c r="AU103" s="147" t="s">
        <v>84</v>
      </c>
      <c r="AV103" s="9" t="s">
        <v>82</v>
      </c>
      <c r="AW103" s="9" t="s">
        <v>35</v>
      </c>
      <c r="AX103" s="9" t="s">
        <v>75</v>
      </c>
      <c r="AY103" s="147" t="s">
        <v>139</v>
      </c>
    </row>
    <row r="104" spans="2:51" s="9" customFormat="1" ht="12">
      <c r="B104" s="220"/>
      <c r="C104" s="185"/>
      <c r="D104" s="221" t="s">
        <v>149</v>
      </c>
      <c r="E104" s="222" t="s">
        <v>3</v>
      </c>
      <c r="F104" s="223" t="s">
        <v>1236</v>
      </c>
      <c r="G104" s="185"/>
      <c r="H104" s="222" t="s">
        <v>3</v>
      </c>
      <c r="J104" s="185"/>
      <c r="K104" s="185"/>
      <c r="L104" s="146"/>
      <c r="M104" s="148"/>
      <c r="T104" s="149"/>
      <c r="AT104" s="147" t="s">
        <v>149</v>
      </c>
      <c r="AU104" s="147" t="s">
        <v>84</v>
      </c>
      <c r="AV104" s="9" t="s">
        <v>82</v>
      </c>
      <c r="AW104" s="9" t="s">
        <v>35</v>
      </c>
      <c r="AX104" s="9" t="s">
        <v>75</v>
      </c>
      <c r="AY104" s="147" t="s">
        <v>139</v>
      </c>
    </row>
    <row r="105" spans="2:51" s="10" customFormat="1" ht="12">
      <c r="B105" s="224"/>
      <c r="C105" s="186"/>
      <c r="D105" s="221" t="s">
        <v>149</v>
      </c>
      <c r="E105" s="225" t="s">
        <v>3</v>
      </c>
      <c r="F105" s="226" t="s">
        <v>82</v>
      </c>
      <c r="G105" s="186"/>
      <c r="H105" s="227">
        <v>1</v>
      </c>
      <c r="J105" s="186"/>
      <c r="K105" s="186"/>
      <c r="L105" s="150"/>
      <c r="M105" s="152"/>
      <c r="T105" s="153"/>
      <c r="AT105" s="151" t="s">
        <v>149</v>
      </c>
      <c r="AU105" s="151" t="s">
        <v>84</v>
      </c>
      <c r="AV105" s="10" t="s">
        <v>84</v>
      </c>
      <c r="AW105" s="10" t="s">
        <v>35</v>
      </c>
      <c r="AX105" s="10" t="s">
        <v>82</v>
      </c>
      <c r="AY105" s="151" t="s">
        <v>139</v>
      </c>
    </row>
    <row r="106" spans="2:65" s="8" customFormat="1" ht="16.5" customHeight="1">
      <c r="B106" s="187"/>
      <c r="C106" s="214" t="s">
        <v>94</v>
      </c>
      <c r="D106" s="214" t="s">
        <v>141</v>
      </c>
      <c r="E106" s="215" t="s">
        <v>1237</v>
      </c>
      <c r="F106" s="184" t="s">
        <v>1238</v>
      </c>
      <c r="G106" s="216" t="s">
        <v>1148</v>
      </c>
      <c r="H106" s="217">
        <v>1</v>
      </c>
      <c r="I106" s="6"/>
      <c r="J106" s="183">
        <f>ROUND(I106*H106,2)</f>
        <v>0</v>
      </c>
      <c r="K106" s="184" t="s">
        <v>3</v>
      </c>
      <c r="L106" s="5"/>
      <c r="M106" s="7" t="s">
        <v>3</v>
      </c>
      <c r="N106" s="139" t="s">
        <v>46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1219</v>
      </c>
      <c r="AT106" s="142" t="s">
        <v>141</v>
      </c>
      <c r="AU106" s="142" t="s">
        <v>84</v>
      </c>
      <c r="AY106" s="97" t="s">
        <v>139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97" t="s">
        <v>82</v>
      </c>
      <c r="BK106" s="143">
        <f>ROUND(I106*H106,2)</f>
        <v>0</v>
      </c>
      <c r="BL106" s="97" t="s">
        <v>1219</v>
      </c>
      <c r="BM106" s="142" t="s">
        <v>1239</v>
      </c>
    </row>
    <row r="107" spans="2:51" s="9" customFormat="1" ht="12">
      <c r="B107" s="220"/>
      <c r="C107" s="185"/>
      <c r="D107" s="221" t="s">
        <v>149</v>
      </c>
      <c r="E107" s="222" t="s">
        <v>3</v>
      </c>
      <c r="F107" s="223" t="s">
        <v>1240</v>
      </c>
      <c r="G107" s="185"/>
      <c r="H107" s="222" t="s">
        <v>3</v>
      </c>
      <c r="J107" s="185"/>
      <c r="K107" s="185"/>
      <c r="L107" s="146"/>
      <c r="M107" s="148"/>
      <c r="T107" s="149"/>
      <c r="AT107" s="147" t="s">
        <v>149</v>
      </c>
      <c r="AU107" s="147" t="s">
        <v>84</v>
      </c>
      <c r="AV107" s="9" t="s">
        <v>82</v>
      </c>
      <c r="AW107" s="9" t="s">
        <v>35</v>
      </c>
      <c r="AX107" s="9" t="s">
        <v>75</v>
      </c>
      <c r="AY107" s="147" t="s">
        <v>139</v>
      </c>
    </row>
    <row r="108" spans="2:51" s="10" customFormat="1" ht="12">
      <c r="B108" s="224"/>
      <c r="C108" s="186"/>
      <c r="D108" s="221" t="s">
        <v>149</v>
      </c>
      <c r="E108" s="225" t="s">
        <v>3</v>
      </c>
      <c r="F108" s="226" t="s">
        <v>82</v>
      </c>
      <c r="G108" s="186"/>
      <c r="H108" s="227">
        <v>1</v>
      </c>
      <c r="J108" s="186"/>
      <c r="K108" s="186"/>
      <c r="L108" s="150"/>
      <c r="M108" s="152"/>
      <c r="T108" s="153"/>
      <c r="AT108" s="151" t="s">
        <v>149</v>
      </c>
      <c r="AU108" s="151" t="s">
        <v>84</v>
      </c>
      <c r="AV108" s="10" t="s">
        <v>84</v>
      </c>
      <c r="AW108" s="10" t="s">
        <v>35</v>
      </c>
      <c r="AX108" s="10" t="s">
        <v>82</v>
      </c>
      <c r="AY108" s="151" t="s">
        <v>139</v>
      </c>
    </row>
    <row r="109" spans="2:63" s="4" customFormat="1" ht="22.9" customHeight="1">
      <c r="B109" s="210"/>
      <c r="C109" s="181"/>
      <c r="D109" s="211" t="s">
        <v>74</v>
      </c>
      <c r="E109" s="213" t="s">
        <v>1241</v>
      </c>
      <c r="F109" s="213" t="s">
        <v>1242</v>
      </c>
      <c r="G109" s="181"/>
      <c r="H109" s="181"/>
      <c r="J109" s="182">
        <f>BK109</f>
        <v>0</v>
      </c>
      <c r="K109" s="181"/>
      <c r="L109" s="132"/>
      <c r="M109" s="134"/>
      <c r="P109" s="135">
        <f>SUM(P110:P116)</f>
        <v>0</v>
      </c>
      <c r="R109" s="135">
        <f>SUM(R110:R116)</f>
        <v>0</v>
      </c>
      <c r="T109" s="136">
        <f>SUM(T110:T116)</f>
        <v>0</v>
      </c>
      <c r="AR109" s="133" t="s">
        <v>172</v>
      </c>
      <c r="AT109" s="137" t="s">
        <v>74</v>
      </c>
      <c r="AU109" s="137" t="s">
        <v>82</v>
      </c>
      <c r="AY109" s="133" t="s">
        <v>139</v>
      </c>
      <c r="BK109" s="138">
        <f>SUM(BK110:BK116)</f>
        <v>0</v>
      </c>
    </row>
    <row r="110" spans="2:65" s="8" customFormat="1" ht="16.5" customHeight="1">
      <c r="B110" s="187"/>
      <c r="C110" s="214" t="s">
        <v>172</v>
      </c>
      <c r="D110" s="214" t="s">
        <v>141</v>
      </c>
      <c r="E110" s="215" t="s">
        <v>1243</v>
      </c>
      <c r="F110" s="184" t="s">
        <v>1242</v>
      </c>
      <c r="G110" s="216" t="s">
        <v>1148</v>
      </c>
      <c r="H110" s="217">
        <v>1</v>
      </c>
      <c r="I110" s="6"/>
      <c r="J110" s="183">
        <f>ROUND(I110*H110,2)</f>
        <v>0</v>
      </c>
      <c r="K110" s="184" t="s">
        <v>145</v>
      </c>
      <c r="L110" s="5"/>
      <c r="M110" s="7" t="s">
        <v>3</v>
      </c>
      <c r="N110" s="139" t="s">
        <v>46</v>
      </c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42" t="s">
        <v>1219</v>
      </c>
      <c r="AT110" s="142" t="s">
        <v>141</v>
      </c>
      <c r="AU110" s="142" t="s">
        <v>84</v>
      </c>
      <c r="AY110" s="97" t="s">
        <v>139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97" t="s">
        <v>82</v>
      </c>
      <c r="BK110" s="143">
        <f>ROUND(I110*H110,2)</f>
        <v>0</v>
      </c>
      <c r="BL110" s="97" t="s">
        <v>1219</v>
      </c>
      <c r="BM110" s="142" t="s">
        <v>1244</v>
      </c>
    </row>
    <row r="111" spans="2:47" s="8" customFormat="1" ht="12">
      <c r="B111" s="187"/>
      <c r="C111" s="158"/>
      <c r="D111" s="218" t="s">
        <v>147</v>
      </c>
      <c r="E111" s="158"/>
      <c r="F111" s="219" t="s">
        <v>1245</v>
      </c>
      <c r="G111" s="158"/>
      <c r="H111" s="158"/>
      <c r="J111" s="158"/>
      <c r="K111" s="158"/>
      <c r="L111" s="5"/>
      <c r="M111" s="144"/>
      <c r="T111" s="145"/>
      <c r="AT111" s="97" t="s">
        <v>147</v>
      </c>
      <c r="AU111" s="97" t="s">
        <v>84</v>
      </c>
    </row>
    <row r="112" spans="2:51" s="9" customFormat="1" ht="22.5">
      <c r="B112" s="220"/>
      <c r="C112" s="185"/>
      <c r="D112" s="221" t="s">
        <v>149</v>
      </c>
      <c r="E112" s="222" t="s">
        <v>3</v>
      </c>
      <c r="F112" s="223" t="s">
        <v>1246</v>
      </c>
      <c r="G112" s="185"/>
      <c r="H112" s="222" t="s">
        <v>3</v>
      </c>
      <c r="J112" s="185"/>
      <c r="K112" s="185"/>
      <c r="L112" s="146"/>
      <c r="M112" s="148"/>
      <c r="T112" s="149"/>
      <c r="AT112" s="147" t="s">
        <v>149</v>
      </c>
      <c r="AU112" s="147" t="s">
        <v>84</v>
      </c>
      <c r="AV112" s="9" t="s">
        <v>82</v>
      </c>
      <c r="AW112" s="9" t="s">
        <v>35</v>
      </c>
      <c r="AX112" s="9" t="s">
        <v>75</v>
      </c>
      <c r="AY112" s="147" t="s">
        <v>139</v>
      </c>
    </row>
    <row r="113" spans="2:51" s="9" customFormat="1" ht="12">
      <c r="B113" s="220"/>
      <c r="C113" s="185"/>
      <c r="D113" s="221" t="s">
        <v>149</v>
      </c>
      <c r="E113" s="222" t="s">
        <v>3</v>
      </c>
      <c r="F113" s="223" t="s">
        <v>1247</v>
      </c>
      <c r="G113" s="185"/>
      <c r="H113" s="222" t="s">
        <v>3</v>
      </c>
      <c r="J113" s="185"/>
      <c r="K113" s="185"/>
      <c r="L113" s="146"/>
      <c r="M113" s="148"/>
      <c r="T113" s="149"/>
      <c r="AT113" s="147" t="s">
        <v>149</v>
      </c>
      <c r="AU113" s="147" t="s">
        <v>84</v>
      </c>
      <c r="AV113" s="9" t="s">
        <v>82</v>
      </c>
      <c r="AW113" s="9" t="s">
        <v>35</v>
      </c>
      <c r="AX113" s="9" t="s">
        <v>75</v>
      </c>
      <c r="AY113" s="147" t="s">
        <v>139</v>
      </c>
    </row>
    <row r="114" spans="2:51" s="9" customFormat="1" ht="12">
      <c r="B114" s="220"/>
      <c r="C114" s="185"/>
      <c r="D114" s="221" t="s">
        <v>149</v>
      </c>
      <c r="E114" s="222" t="s">
        <v>3</v>
      </c>
      <c r="F114" s="223" t="s">
        <v>1248</v>
      </c>
      <c r="G114" s="185"/>
      <c r="H114" s="222" t="s">
        <v>3</v>
      </c>
      <c r="J114" s="185"/>
      <c r="K114" s="185"/>
      <c r="L114" s="146"/>
      <c r="M114" s="148"/>
      <c r="T114" s="149"/>
      <c r="AT114" s="147" t="s">
        <v>149</v>
      </c>
      <c r="AU114" s="147" t="s">
        <v>84</v>
      </c>
      <c r="AV114" s="9" t="s">
        <v>82</v>
      </c>
      <c r="AW114" s="9" t="s">
        <v>35</v>
      </c>
      <c r="AX114" s="9" t="s">
        <v>75</v>
      </c>
      <c r="AY114" s="147" t="s">
        <v>139</v>
      </c>
    </row>
    <row r="115" spans="2:51" s="9" customFormat="1" ht="12">
      <c r="B115" s="220"/>
      <c r="C115" s="185"/>
      <c r="D115" s="221" t="s">
        <v>149</v>
      </c>
      <c r="E115" s="222" t="s">
        <v>3</v>
      </c>
      <c r="F115" s="223" t="s">
        <v>1249</v>
      </c>
      <c r="G115" s="185"/>
      <c r="H115" s="222" t="s">
        <v>3</v>
      </c>
      <c r="J115" s="185"/>
      <c r="K115" s="185"/>
      <c r="L115" s="146"/>
      <c r="M115" s="148"/>
      <c r="T115" s="149"/>
      <c r="AT115" s="147" t="s">
        <v>149</v>
      </c>
      <c r="AU115" s="147" t="s">
        <v>84</v>
      </c>
      <c r="AV115" s="9" t="s">
        <v>82</v>
      </c>
      <c r="AW115" s="9" t="s">
        <v>35</v>
      </c>
      <c r="AX115" s="9" t="s">
        <v>75</v>
      </c>
      <c r="AY115" s="147" t="s">
        <v>139</v>
      </c>
    </row>
    <row r="116" spans="2:51" s="10" customFormat="1" ht="12">
      <c r="B116" s="224"/>
      <c r="C116" s="186"/>
      <c r="D116" s="221" t="s">
        <v>149</v>
      </c>
      <c r="E116" s="225" t="s">
        <v>3</v>
      </c>
      <c r="F116" s="226" t="s">
        <v>82</v>
      </c>
      <c r="G116" s="186"/>
      <c r="H116" s="227">
        <v>1</v>
      </c>
      <c r="J116" s="186"/>
      <c r="K116" s="186"/>
      <c r="L116" s="150"/>
      <c r="M116" s="152"/>
      <c r="T116" s="153"/>
      <c r="AT116" s="151" t="s">
        <v>149</v>
      </c>
      <c r="AU116" s="151" t="s">
        <v>84</v>
      </c>
      <c r="AV116" s="10" t="s">
        <v>84</v>
      </c>
      <c r="AW116" s="10" t="s">
        <v>35</v>
      </c>
      <c r="AX116" s="10" t="s">
        <v>82</v>
      </c>
      <c r="AY116" s="151" t="s">
        <v>139</v>
      </c>
    </row>
    <row r="117" spans="2:63" s="4" customFormat="1" ht="22.9" customHeight="1">
      <c r="B117" s="210"/>
      <c r="C117" s="181"/>
      <c r="D117" s="211" t="s">
        <v>74</v>
      </c>
      <c r="E117" s="213" t="s">
        <v>1250</v>
      </c>
      <c r="F117" s="213" t="s">
        <v>1251</v>
      </c>
      <c r="G117" s="181"/>
      <c r="H117" s="181"/>
      <c r="J117" s="182">
        <f>BK117</f>
        <v>0</v>
      </c>
      <c r="K117" s="181"/>
      <c r="L117" s="132"/>
      <c r="M117" s="134"/>
      <c r="P117" s="135">
        <f>SUM(P118:P136)</f>
        <v>0</v>
      </c>
      <c r="R117" s="135">
        <f>SUM(R118:R136)</f>
        <v>0</v>
      </c>
      <c r="T117" s="136">
        <f>SUM(T118:T136)</f>
        <v>0</v>
      </c>
      <c r="AR117" s="133" t="s">
        <v>172</v>
      </c>
      <c r="AT117" s="137" t="s">
        <v>74</v>
      </c>
      <c r="AU117" s="137" t="s">
        <v>82</v>
      </c>
      <c r="AY117" s="133" t="s">
        <v>139</v>
      </c>
      <c r="BK117" s="138">
        <f>SUM(BK118:BK136)</f>
        <v>0</v>
      </c>
    </row>
    <row r="118" spans="2:65" s="8" customFormat="1" ht="16.5" customHeight="1">
      <c r="B118" s="187"/>
      <c r="C118" s="214" t="s">
        <v>97</v>
      </c>
      <c r="D118" s="214" t="s">
        <v>141</v>
      </c>
      <c r="E118" s="215" t="s">
        <v>1252</v>
      </c>
      <c r="F118" s="184" t="s">
        <v>1251</v>
      </c>
      <c r="G118" s="216" t="s">
        <v>1148</v>
      </c>
      <c r="H118" s="217">
        <v>1</v>
      </c>
      <c r="I118" s="6"/>
      <c r="J118" s="183">
        <f>ROUND(I118*H118,2)</f>
        <v>0</v>
      </c>
      <c r="K118" s="184" t="s">
        <v>145</v>
      </c>
      <c r="L118" s="5"/>
      <c r="M118" s="7" t="s">
        <v>3</v>
      </c>
      <c r="N118" s="139" t="s">
        <v>46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1219</v>
      </c>
      <c r="AT118" s="142" t="s">
        <v>141</v>
      </c>
      <c r="AU118" s="142" t="s">
        <v>84</v>
      </c>
      <c r="AY118" s="97" t="s">
        <v>139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97" t="s">
        <v>82</v>
      </c>
      <c r="BK118" s="143">
        <f>ROUND(I118*H118,2)</f>
        <v>0</v>
      </c>
      <c r="BL118" s="97" t="s">
        <v>1219</v>
      </c>
      <c r="BM118" s="142" t="s">
        <v>1253</v>
      </c>
    </row>
    <row r="119" spans="2:47" s="8" customFormat="1" ht="12">
      <c r="B119" s="187"/>
      <c r="C119" s="158"/>
      <c r="D119" s="218" t="s">
        <v>147</v>
      </c>
      <c r="E119" s="158"/>
      <c r="F119" s="219" t="s">
        <v>1254</v>
      </c>
      <c r="G119" s="158"/>
      <c r="H119" s="158"/>
      <c r="J119" s="158"/>
      <c r="K119" s="158"/>
      <c r="L119" s="5"/>
      <c r="M119" s="144"/>
      <c r="T119" s="145"/>
      <c r="AT119" s="97" t="s">
        <v>147</v>
      </c>
      <c r="AU119" s="97" t="s">
        <v>84</v>
      </c>
    </row>
    <row r="120" spans="2:51" s="9" customFormat="1" ht="12">
      <c r="B120" s="220"/>
      <c r="C120" s="185"/>
      <c r="D120" s="221" t="s">
        <v>149</v>
      </c>
      <c r="E120" s="222" t="s">
        <v>3</v>
      </c>
      <c r="F120" s="223" t="s">
        <v>1255</v>
      </c>
      <c r="G120" s="185"/>
      <c r="H120" s="222" t="s">
        <v>3</v>
      </c>
      <c r="J120" s="185"/>
      <c r="K120" s="185"/>
      <c r="L120" s="146"/>
      <c r="M120" s="148"/>
      <c r="T120" s="149"/>
      <c r="AT120" s="147" t="s">
        <v>149</v>
      </c>
      <c r="AU120" s="147" t="s">
        <v>84</v>
      </c>
      <c r="AV120" s="9" t="s">
        <v>82</v>
      </c>
      <c r="AW120" s="9" t="s">
        <v>35</v>
      </c>
      <c r="AX120" s="9" t="s">
        <v>75</v>
      </c>
      <c r="AY120" s="147" t="s">
        <v>139</v>
      </c>
    </row>
    <row r="121" spans="2:51" s="9" customFormat="1" ht="12">
      <c r="B121" s="220"/>
      <c r="C121" s="185"/>
      <c r="D121" s="221" t="s">
        <v>149</v>
      </c>
      <c r="E121" s="222" t="s">
        <v>3</v>
      </c>
      <c r="F121" s="223" t="s">
        <v>1256</v>
      </c>
      <c r="G121" s="185"/>
      <c r="H121" s="222" t="s">
        <v>3</v>
      </c>
      <c r="J121" s="185"/>
      <c r="K121" s="185"/>
      <c r="L121" s="146"/>
      <c r="M121" s="148"/>
      <c r="T121" s="149"/>
      <c r="AT121" s="147" t="s">
        <v>149</v>
      </c>
      <c r="AU121" s="147" t="s">
        <v>84</v>
      </c>
      <c r="AV121" s="9" t="s">
        <v>82</v>
      </c>
      <c r="AW121" s="9" t="s">
        <v>35</v>
      </c>
      <c r="AX121" s="9" t="s">
        <v>75</v>
      </c>
      <c r="AY121" s="147" t="s">
        <v>139</v>
      </c>
    </row>
    <row r="122" spans="2:51" s="9" customFormat="1" ht="12">
      <c r="B122" s="220"/>
      <c r="C122" s="185"/>
      <c r="D122" s="221" t="s">
        <v>149</v>
      </c>
      <c r="E122" s="222" t="s">
        <v>3</v>
      </c>
      <c r="F122" s="223" t="s">
        <v>1257</v>
      </c>
      <c r="G122" s="185"/>
      <c r="H122" s="222" t="s">
        <v>3</v>
      </c>
      <c r="J122" s="185"/>
      <c r="K122" s="185"/>
      <c r="L122" s="146"/>
      <c r="M122" s="148"/>
      <c r="T122" s="149"/>
      <c r="AT122" s="147" t="s">
        <v>149</v>
      </c>
      <c r="AU122" s="147" t="s">
        <v>84</v>
      </c>
      <c r="AV122" s="9" t="s">
        <v>82</v>
      </c>
      <c r="AW122" s="9" t="s">
        <v>35</v>
      </c>
      <c r="AX122" s="9" t="s">
        <v>75</v>
      </c>
      <c r="AY122" s="147" t="s">
        <v>139</v>
      </c>
    </row>
    <row r="123" spans="2:51" s="9" customFormat="1" ht="12">
      <c r="B123" s="220"/>
      <c r="C123" s="185"/>
      <c r="D123" s="221" t="s">
        <v>149</v>
      </c>
      <c r="E123" s="222" t="s">
        <v>3</v>
      </c>
      <c r="F123" s="223" t="s">
        <v>1258</v>
      </c>
      <c r="G123" s="185"/>
      <c r="H123" s="222" t="s">
        <v>3</v>
      </c>
      <c r="J123" s="185"/>
      <c r="K123" s="185"/>
      <c r="L123" s="146"/>
      <c r="M123" s="148"/>
      <c r="T123" s="149"/>
      <c r="AT123" s="147" t="s">
        <v>149</v>
      </c>
      <c r="AU123" s="147" t="s">
        <v>84</v>
      </c>
      <c r="AV123" s="9" t="s">
        <v>82</v>
      </c>
      <c r="AW123" s="9" t="s">
        <v>35</v>
      </c>
      <c r="AX123" s="9" t="s">
        <v>75</v>
      </c>
      <c r="AY123" s="147" t="s">
        <v>139</v>
      </c>
    </row>
    <row r="124" spans="2:51" s="9" customFormat="1" ht="22.5">
      <c r="B124" s="220"/>
      <c r="C124" s="185"/>
      <c r="D124" s="221" t="s">
        <v>149</v>
      </c>
      <c r="E124" s="222" t="s">
        <v>3</v>
      </c>
      <c r="F124" s="223" t="s">
        <v>1259</v>
      </c>
      <c r="G124" s="185"/>
      <c r="H124" s="222" t="s">
        <v>3</v>
      </c>
      <c r="J124" s="185"/>
      <c r="K124" s="185"/>
      <c r="L124" s="146"/>
      <c r="M124" s="148"/>
      <c r="T124" s="149"/>
      <c r="AT124" s="147" t="s">
        <v>149</v>
      </c>
      <c r="AU124" s="147" t="s">
        <v>84</v>
      </c>
      <c r="AV124" s="9" t="s">
        <v>82</v>
      </c>
      <c r="AW124" s="9" t="s">
        <v>35</v>
      </c>
      <c r="AX124" s="9" t="s">
        <v>75</v>
      </c>
      <c r="AY124" s="147" t="s">
        <v>139</v>
      </c>
    </row>
    <row r="125" spans="2:51" s="10" customFormat="1" ht="12">
      <c r="B125" s="224"/>
      <c r="C125" s="186"/>
      <c r="D125" s="221" t="s">
        <v>149</v>
      </c>
      <c r="E125" s="225" t="s">
        <v>3</v>
      </c>
      <c r="F125" s="226" t="s">
        <v>82</v>
      </c>
      <c r="G125" s="186"/>
      <c r="H125" s="227">
        <v>1</v>
      </c>
      <c r="J125" s="186"/>
      <c r="K125" s="186"/>
      <c r="L125" s="150"/>
      <c r="M125" s="152"/>
      <c r="T125" s="153"/>
      <c r="AT125" s="151" t="s">
        <v>149</v>
      </c>
      <c r="AU125" s="151" t="s">
        <v>84</v>
      </c>
      <c r="AV125" s="10" t="s">
        <v>84</v>
      </c>
      <c r="AW125" s="10" t="s">
        <v>35</v>
      </c>
      <c r="AX125" s="10" t="s">
        <v>82</v>
      </c>
      <c r="AY125" s="151" t="s">
        <v>139</v>
      </c>
    </row>
    <row r="126" spans="2:65" s="8" customFormat="1" ht="16.5" customHeight="1">
      <c r="B126" s="187"/>
      <c r="C126" s="214" t="s">
        <v>184</v>
      </c>
      <c r="D126" s="214" t="s">
        <v>141</v>
      </c>
      <c r="E126" s="215" t="s">
        <v>1260</v>
      </c>
      <c r="F126" s="184" t="s">
        <v>1261</v>
      </c>
      <c r="G126" s="216" t="s">
        <v>206</v>
      </c>
      <c r="H126" s="217">
        <v>2</v>
      </c>
      <c r="I126" s="6"/>
      <c r="J126" s="183">
        <f>ROUND(I126*H126,2)</f>
        <v>0</v>
      </c>
      <c r="K126" s="184" t="s">
        <v>3</v>
      </c>
      <c r="L126" s="5"/>
      <c r="M126" s="7" t="s">
        <v>3</v>
      </c>
      <c r="N126" s="139" t="s">
        <v>46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1219</v>
      </c>
      <c r="AT126" s="142" t="s">
        <v>141</v>
      </c>
      <c r="AU126" s="142" t="s">
        <v>84</v>
      </c>
      <c r="AY126" s="97" t="s">
        <v>139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97" t="s">
        <v>82</v>
      </c>
      <c r="BK126" s="143">
        <f>ROUND(I126*H126,2)</f>
        <v>0</v>
      </c>
      <c r="BL126" s="97" t="s">
        <v>1219</v>
      </c>
      <c r="BM126" s="142" t="s">
        <v>1262</v>
      </c>
    </row>
    <row r="127" spans="2:51" s="9" customFormat="1" ht="22.5">
      <c r="B127" s="220"/>
      <c r="C127" s="185"/>
      <c r="D127" s="221" t="s">
        <v>149</v>
      </c>
      <c r="E127" s="222" t="s">
        <v>3</v>
      </c>
      <c r="F127" s="223" t="s">
        <v>1263</v>
      </c>
      <c r="G127" s="185"/>
      <c r="H127" s="222" t="s">
        <v>3</v>
      </c>
      <c r="J127" s="185"/>
      <c r="K127" s="185"/>
      <c r="L127" s="146"/>
      <c r="M127" s="148"/>
      <c r="T127" s="149"/>
      <c r="AT127" s="147" t="s">
        <v>149</v>
      </c>
      <c r="AU127" s="147" t="s">
        <v>84</v>
      </c>
      <c r="AV127" s="9" t="s">
        <v>82</v>
      </c>
      <c r="AW127" s="9" t="s">
        <v>35</v>
      </c>
      <c r="AX127" s="9" t="s">
        <v>75</v>
      </c>
      <c r="AY127" s="147" t="s">
        <v>139</v>
      </c>
    </row>
    <row r="128" spans="2:51" s="10" customFormat="1" ht="12">
      <c r="B128" s="224"/>
      <c r="C128" s="186"/>
      <c r="D128" s="221" t="s">
        <v>149</v>
      </c>
      <c r="E128" s="225" t="s">
        <v>3</v>
      </c>
      <c r="F128" s="226" t="s">
        <v>84</v>
      </c>
      <c r="G128" s="186"/>
      <c r="H128" s="227">
        <v>2</v>
      </c>
      <c r="J128" s="186"/>
      <c r="K128" s="186"/>
      <c r="L128" s="150"/>
      <c r="M128" s="152"/>
      <c r="T128" s="153"/>
      <c r="AT128" s="151" t="s">
        <v>149</v>
      </c>
      <c r="AU128" s="151" t="s">
        <v>84</v>
      </c>
      <c r="AV128" s="10" t="s">
        <v>84</v>
      </c>
      <c r="AW128" s="10" t="s">
        <v>35</v>
      </c>
      <c r="AX128" s="10" t="s">
        <v>82</v>
      </c>
      <c r="AY128" s="151" t="s">
        <v>139</v>
      </c>
    </row>
    <row r="129" spans="2:65" s="8" customFormat="1" ht="16.5" customHeight="1">
      <c r="B129" s="187"/>
      <c r="C129" s="214" t="s">
        <v>192</v>
      </c>
      <c r="D129" s="214" t="s">
        <v>141</v>
      </c>
      <c r="E129" s="215" t="s">
        <v>1264</v>
      </c>
      <c r="F129" s="184" t="s">
        <v>1265</v>
      </c>
      <c r="G129" s="216" t="s">
        <v>1148</v>
      </c>
      <c r="H129" s="217">
        <v>1</v>
      </c>
      <c r="I129" s="6"/>
      <c r="J129" s="183">
        <f>ROUND(I129*H129,2)</f>
        <v>0</v>
      </c>
      <c r="K129" s="184" t="s">
        <v>3</v>
      </c>
      <c r="L129" s="5"/>
      <c r="M129" s="7" t="s">
        <v>3</v>
      </c>
      <c r="N129" s="139" t="s">
        <v>46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1219</v>
      </c>
      <c r="AT129" s="142" t="s">
        <v>141</v>
      </c>
      <c r="AU129" s="142" t="s">
        <v>84</v>
      </c>
      <c r="AY129" s="97" t="s">
        <v>139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97" t="s">
        <v>82</v>
      </c>
      <c r="BK129" s="143">
        <f>ROUND(I129*H129,2)</f>
        <v>0</v>
      </c>
      <c r="BL129" s="97" t="s">
        <v>1219</v>
      </c>
      <c r="BM129" s="142" t="s">
        <v>1266</v>
      </c>
    </row>
    <row r="130" spans="2:51" s="9" customFormat="1" ht="12">
      <c r="B130" s="220"/>
      <c r="C130" s="185"/>
      <c r="D130" s="221" t="s">
        <v>149</v>
      </c>
      <c r="E130" s="222" t="s">
        <v>3</v>
      </c>
      <c r="F130" s="223" t="s">
        <v>1267</v>
      </c>
      <c r="G130" s="185"/>
      <c r="H130" s="222" t="s">
        <v>3</v>
      </c>
      <c r="J130" s="185"/>
      <c r="K130" s="185"/>
      <c r="L130" s="146"/>
      <c r="M130" s="148"/>
      <c r="T130" s="149"/>
      <c r="AT130" s="147" t="s">
        <v>149</v>
      </c>
      <c r="AU130" s="147" t="s">
        <v>84</v>
      </c>
      <c r="AV130" s="9" t="s">
        <v>82</v>
      </c>
      <c r="AW130" s="9" t="s">
        <v>35</v>
      </c>
      <c r="AX130" s="9" t="s">
        <v>75</v>
      </c>
      <c r="AY130" s="147" t="s">
        <v>139</v>
      </c>
    </row>
    <row r="131" spans="2:51" s="10" customFormat="1" ht="12">
      <c r="B131" s="224"/>
      <c r="C131" s="186"/>
      <c r="D131" s="221" t="s">
        <v>149</v>
      </c>
      <c r="E131" s="225" t="s">
        <v>3</v>
      </c>
      <c r="F131" s="226" t="s">
        <v>82</v>
      </c>
      <c r="G131" s="186"/>
      <c r="H131" s="227">
        <v>1</v>
      </c>
      <c r="J131" s="186"/>
      <c r="K131" s="186"/>
      <c r="L131" s="150"/>
      <c r="M131" s="152"/>
      <c r="T131" s="153"/>
      <c r="AT131" s="151" t="s">
        <v>149</v>
      </c>
      <c r="AU131" s="151" t="s">
        <v>84</v>
      </c>
      <c r="AV131" s="10" t="s">
        <v>84</v>
      </c>
      <c r="AW131" s="10" t="s">
        <v>35</v>
      </c>
      <c r="AX131" s="10" t="s">
        <v>82</v>
      </c>
      <c r="AY131" s="151" t="s">
        <v>139</v>
      </c>
    </row>
    <row r="132" spans="2:65" s="8" customFormat="1" ht="16.5" customHeight="1">
      <c r="B132" s="187"/>
      <c r="C132" s="214" t="s">
        <v>190</v>
      </c>
      <c r="D132" s="214" t="s">
        <v>141</v>
      </c>
      <c r="E132" s="215" t="s">
        <v>1268</v>
      </c>
      <c r="F132" s="184" t="s">
        <v>1269</v>
      </c>
      <c r="G132" s="216" t="s">
        <v>1148</v>
      </c>
      <c r="H132" s="217">
        <v>1</v>
      </c>
      <c r="I132" s="6"/>
      <c r="J132" s="183">
        <f>ROUND(I132*H132,2)</f>
        <v>0</v>
      </c>
      <c r="K132" s="184" t="s">
        <v>145</v>
      </c>
      <c r="L132" s="5"/>
      <c r="M132" s="7" t="s">
        <v>3</v>
      </c>
      <c r="N132" s="139" t="s">
        <v>46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1219</v>
      </c>
      <c r="AT132" s="142" t="s">
        <v>141</v>
      </c>
      <c r="AU132" s="142" t="s">
        <v>84</v>
      </c>
      <c r="AY132" s="97" t="s">
        <v>139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97" t="s">
        <v>82</v>
      </c>
      <c r="BK132" s="143">
        <f>ROUND(I132*H132,2)</f>
        <v>0</v>
      </c>
      <c r="BL132" s="97" t="s">
        <v>1219</v>
      </c>
      <c r="BM132" s="142" t="s">
        <v>1270</v>
      </c>
    </row>
    <row r="133" spans="2:47" s="8" customFormat="1" ht="12">
      <c r="B133" s="187"/>
      <c r="C133" s="158"/>
      <c r="D133" s="218" t="s">
        <v>147</v>
      </c>
      <c r="E133" s="158"/>
      <c r="F133" s="219" t="s">
        <v>1271</v>
      </c>
      <c r="G133" s="158"/>
      <c r="H133" s="158"/>
      <c r="J133" s="158"/>
      <c r="K133" s="158"/>
      <c r="L133" s="5"/>
      <c r="M133" s="144"/>
      <c r="T133" s="145"/>
      <c r="AT133" s="97" t="s">
        <v>147</v>
      </c>
      <c r="AU133" s="97" t="s">
        <v>84</v>
      </c>
    </row>
    <row r="134" spans="2:51" s="9" customFormat="1" ht="12">
      <c r="B134" s="220"/>
      <c r="C134" s="185"/>
      <c r="D134" s="221" t="s">
        <v>149</v>
      </c>
      <c r="E134" s="222" t="s">
        <v>3</v>
      </c>
      <c r="F134" s="223" t="s">
        <v>1272</v>
      </c>
      <c r="G134" s="185"/>
      <c r="H134" s="222" t="s">
        <v>3</v>
      </c>
      <c r="J134" s="185"/>
      <c r="K134" s="185"/>
      <c r="L134" s="146"/>
      <c r="M134" s="148"/>
      <c r="T134" s="149"/>
      <c r="AT134" s="147" t="s">
        <v>149</v>
      </c>
      <c r="AU134" s="147" t="s">
        <v>84</v>
      </c>
      <c r="AV134" s="9" t="s">
        <v>82</v>
      </c>
      <c r="AW134" s="9" t="s">
        <v>35</v>
      </c>
      <c r="AX134" s="9" t="s">
        <v>75</v>
      </c>
      <c r="AY134" s="147" t="s">
        <v>139</v>
      </c>
    </row>
    <row r="135" spans="2:51" s="9" customFormat="1" ht="12">
      <c r="B135" s="220"/>
      <c r="C135" s="185"/>
      <c r="D135" s="221" t="s">
        <v>149</v>
      </c>
      <c r="E135" s="222" t="s">
        <v>3</v>
      </c>
      <c r="F135" s="223" t="s">
        <v>1273</v>
      </c>
      <c r="G135" s="185"/>
      <c r="H135" s="222" t="s">
        <v>3</v>
      </c>
      <c r="J135" s="185"/>
      <c r="K135" s="185"/>
      <c r="L135" s="146"/>
      <c r="M135" s="148"/>
      <c r="T135" s="149"/>
      <c r="AT135" s="147" t="s">
        <v>149</v>
      </c>
      <c r="AU135" s="147" t="s">
        <v>84</v>
      </c>
      <c r="AV135" s="9" t="s">
        <v>82</v>
      </c>
      <c r="AW135" s="9" t="s">
        <v>35</v>
      </c>
      <c r="AX135" s="9" t="s">
        <v>75</v>
      </c>
      <c r="AY135" s="147" t="s">
        <v>139</v>
      </c>
    </row>
    <row r="136" spans="2:51" s="10" customFormat="1" ht="12">
      <c r="B136" s="224"/>
      <c r="C136" s="186"/>
      <c r="D136" s="221" t="s">
        <v>149</v>
      </c>
      <c r="E136" s="225" t="s">
        <v>3</v>
      </c>
      <c r="F136" s="226" t="s">
        <v>82</v>
      </c>
      <c r="G136" s="186"/>
      <c r="H136" s="227">
        <v>1</v>
      </c>
      <c r="J136" s="186"/>
      <c r="K136" s="186"/>
      <c r="L136" s="150"/>
      <c r="M136" s="152"/>
      <c r="T136" s="153"/>
      <c r="AT136" s="151" t="s">
        <v>149</v>
      </c>
      <c r="AU136" s="151" t="s">
        <v>84</v>
      </c>
      <c r="AV136" s="10" t="s">
        <v>84</v>
      </c>
      <c r="AW136" s="10" t="s">
        <v>35</v>
      </c>
      <c r="AX136" s="10" t="s">
        <v>82</v>
      </c>
      <c r="AY136" s="151" t="s">
        <v>139</v>
      </c>
    </row>
    <row r="137" spans="2:63" s="4" customFormat="1" ht="22.9" customHeight="1">
      <c r="B137" s="210"/>
      <c r="C137" s="181"/>
      <c r="D137" s="211" t="s">
        <v>74</v>
      </c>
      <c r="E137" s="213" t="s">
        <v>1274</v>
      </c>
      <c r="F137" s="213" t="s">
        <v>1275</v>
      </c>
      <c r="G137" s="181"/>
      <c r="H137" s="181"/>
      <c r="J137" s="182">
        <f>BK137</f>
        <v>0</v>
      </c>
      <c r="K137" s="181"/>
      <c r="L137" s="132"/>
      <c r="M137" s="134"/>
      <c r="P137" s="135">
        <f>SUM(P138:P148)</f>
        <v>0</v>
      </c>
      <c r="R137" s="135">
        <f>SUM(R138:R148)</f>
        <v>0</v>
      </c>
      <c r="T137" s="136">
        <f>SUM(T138:T148)</f>
        <v>0</v>
      </c>
      <c r="AR137" s="133" t="s">
        <v>172</v>
      </c>
      <c r="AT137" s="137" t="s">
        <v>74</v>
      </c>
      <c r="AU137" s="137" t="s">
        <v>82</v>
      </c>
      <c r="AY137" s="133" t="s">
        <v>139</v>
      </c>
      <c r="BK137" s="138">
        <f>SUM(BK138:BK148)</f>
        <v>0</v>
      </c>
    </row>
    <row r="138" spans="2:65" s="8" customFormat="1" ht="16.5" customHeight="1">
      <c r="B138" s="187"/>
      <c r="C138" s="214" t="s">
        <v>203</v>
      </c>
      <c r="D138" s="214" t="s">
        <v>141</v>
      </c>
      <c r="E138" s="215" t="s">
        <v>1276</v>
      </c>
      <c r="F138" s="184" t="s">
        <v>1277</v>
      </c>
      <c r="G138" s="216" t="s">
        <v>1148</v>
      </c>
      <c r="H138" s="217">
        <v>1</v>
      </c>
      <c r="I138" s="6"/>
      <c r="J138" s="183">
        <f>ROUND(I138*H138,2)</f>
        <v>0</v>
      </c>
      <c r="K138" s="184" t="s">
        <v>145</v>
      </c>
      <c r="L138" s="5"/>
      <c r="M138" s="7" t="s">
        <v>3</v>
      </c>
      <c r="N138" s="139" t="s">
        <v>46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1219</v>
      </c>
      <c r="AT138" s="142" t="s">
        <v>141</v>
      </c>
      <c r="AU138" s="142" t="s">
        <v>84</v>
      </c>
      <c r="AY138" s="97" t="s">
        <v>139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97" t="s">
        <v>82</v>
      </c>
      <c r="BK138" s="143">
        <f>ROUND(I138*H138,2)</f>
        <v>0</v>
      </c>
      <c r="BL138" s="97" t="s">
        <v>1219</v>
      </c>
      <c r="BM138" s="142" t="s">
        <v>1278</v>
      </c>
    </row>
    <row r="139" spans="2:47" s="8" customFormat="1" ht="12">
      <c r="B139" s="187"/>
      <c r="C139" s="158"/>
      <c r="D139" s="218" t="s">
        <v>147</v>
      </c>
      <c r="E139" s="158"/>
      <c r="F139" s="219" t="s">
        <v>1279</v>
      </c>
      <c r="G139" s="158"/>
      <c r="H139" s="158"/>
      <c r="J139" s="158"/>
      <c r="K139" s="158"/>
      <c r="L139" s="5"/>
      <c r="M139" s="144"/>
      <c r="T139" s="145"/>
      <c r="AT139" s="97" t="s">
        <v>147</v>
      </c>
      <c r="AU139" s="97" t="s">
        <v>84</v>
      </c>
    </row>
    <row r="140" spans="2:65" s="8" customFormat="1" ht="16.5" customHeight="1">
      <c r="B140" s="187"/>
      <c r="C140" s="214" t="s">
        <v>209</v>
      </c>
      <c r="D140" s="214" t="s">
        <v>141</v>
      </c>
      <c r="E140" s="215" t="s">
        <v>1280</v>
      </c>
      <c r="F140" s="184" t="s">
        <v>1281</v>
      </c>
      <c r="G140" s="216" t="s">
        <v>1148</v>
      </c>
      <c r="H140" s="217">
        <v>1</v>
      </c>
      <c r="I140" s="6"/>
      <c r="J140" s="183">
        <f>ROUND(I140*H140,2)</f>
        <v>0</v>
      </c>
      <c r="K140" s="184" t="s">
        <v>145</v>
      </c>
      <c r="L140" s="5"/>
      <c r="M140" s="7" t="s">
        <v>3</v>
      </c>
      <c r="N140" s="139" t="s">
        <v>46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1219</v>
      </c>
      <c r="AT140" s="142" t="s">
        <v>141</v>
      </c>
      <c r="AU140" s="142" t="s">
        <v>84</v>
      </c>
      <c r="AY140" s="97" t="s">
        <v>139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97" t="s">
        <v>82</v>
      </c>
      <c r="BK140" s="143">
        <f>ROUND(I140*H140,2)</f>
        <v>0</v>
      </c>
      <c r="BL140" s="97" t="s">
        <v>1219</v>
      </c>
      <c r="BM140" s="142" t="s">
        <v>1282</v>
      </c>
    </row>
    <row r="141" spans="2:47" s="8" customFormat="1" ht="12">
      <c r="B141" s="187"/>
      <c r="C141" s="158"/>
      <c r="D141" s="218" t="s">
        <v>147</v>
      </c>
      <c r="E141" s="158"/>
      <c r="F141" s="219" t="s">
        <v>1283</v>
      </c>
      <c r="G141" s="158"/>
      <c r="H141" s="158"/>
      <c r="J141" s="158"/>
      <c r="K141" s="158"/>
      <c r="L141" s="5"/>
      <c r="M141" s="144"/>
      <c r="T141" s="145"/>
      <c r="AT141" s="97" t="s">
        <v>147</v>
      </c>
      <c r="AU141" s="97" t="s">
        <v>84</v>
      </c>
    </row>
    <row r="142" spans="2:51" s="9" customFormat="1" ht="12">
      <c r="B142" s="220"/>
      <c r="C142" s="185"/>
      <c r="D142" s="221" t="s">
        <v>149</v>
      </c>
      <c r="E142" s="222" t="s">
        <v>3</v>
      </c>
      <c r="F142" s="223" t="s">
        <v>1284</v>
      </c>
      <c r="G142" s="185"/>
      <c r="H142" s="222" t="s">
        <v>3</v>
      </c>
      <c r="J142" s="185"/>
      <c r="K142" s="185"/>
      <c r="L142" s="146"/>
      <c r="M142" s="148"/>
      <c r="T142" s="149"/>
      <c r="AT142" s="147" t="s">
        <v>149</v>
      </c>
      <c r="AU142" s="147" t="s">
        <v>84</v>
      </c>
      <c r="AV142" s="9" t="s">
        <v>82</v>
      </c>
      <c r="AW142" s="9" t="s">
        <v>35</v>
      </c>
      <c r="AX142" s="9" t="s">
        <v>75</v>
      </c>
      <c r="AY142" s="147" t="s">
        <v>139</v>
      </c>
    </row>
    <row r="143" spans="2:51" s="9" customFormat="1" ht="22.5">
      <c r="B143" s="220"/>
      <c r="C143" s="185"/>
      <c r="D143" s="221" t="s">
        <v>149</v>
      </c>
      <c r="E143" s="222" t="s">
        <v>3</v>
      </c>
      <c r="F143" s="223" t="s">
        <v>1285</v>
      </c>
      <c r="G143" s="185"/>
      <c r="H143" s="222" t="s">
        <v>3</v>
      </c>
      <c r="J143" s="185"/>
      <c r="K143" s="185"/>
      <c r="L143" s="146"/>
      <c r="M143" s="148"/>
      <c r="T143" s="149"/>
      <c r="AT143" s="147" t="s">
        <v>149</v>
      </c>
      <c r="AU143" s="147" t="s">
        <v>84</v>
      </c>
      <c r="AV143" s="9" t="s">
        <v>82</v>
      </c>
      <c r="AW143" s="9" t="s">
        <v>35</v>
      </c>
      <c r="AX143" s="9" t="s">
        <v>75</v>
      </c>
      <c r="AY143" s="147" t="s">
        <v>139</v>
      </c>
    </row>
    <row r="144" spans="2:51" s="9" customFormat="1" ht="22.5">
      <c r="B144" s="220"/>
      <c r="C144" s="185"/>
      <c r="D144" s="221" t="s">
        <v>149</v>
      </c>
      <c r="E144" s="222" t="s">
        <v>3</v>
      </c>
      <c r="F144" s="223" t="s">
        <v>1286</v>
      </c>
      <c r="G144" s="185"/>
      <c r="H144" s="222" t="s">
        <v>3</v>
      </c>
      <c r="J144" s="185"/>
      <c r="K144" s="185"/>
      <c r="L144" s="146"/>
      <c r="M144" s="148"/>
      <c r="T144" s="149"/>
      <c r="AT144" s="147" t="s">
        <v>149</v>
      </c>
      <c r="AU144" s="147" t="s">
        <v>84</v>
      </c>
      <c r="AV144" s="9" t="s">
        <v>82</v>
      </c>
      <c r="AW144" s="9" t="s">
        <v>35</v>
      </c>
      <c r="AX144" s="9" t="s">
        <v>75</v>
      </c>
      <c r="AY144" s="147" t="s">
        <v>139</v>
      </c>
    </row>
    <row r="145" spans="2:51" s="9" customFormat="1" ht="12">
      <c r="B145" s="220"/>
      <c r="C145" s="185"/>
      <c r="D145" s="221" t="s">
        <v>149</v>
      </c>
      <c r="E145" s="222" t="s">
        <v>3</v>
      </c>
      <c r="F145" s="223" t="s">
        <v>1287</v>
      </c>
      <c r="G145" s="185"/>
      <c r="H145" s="222" t="s">
        <v>3</v>
      </c>
      <c r="J145" s="185"/>
      <c r="K145" s="185"/>
      <c r="L145" s="146"/>
      <c r="M145" s="148"/>
      <c r="T145" s="149"/>
      <c r="AT145" s="147" t="s">
        <v>149</v>
      </c>
      <c r="AU145" s="147" t="s">
        <v>84</v>
      </c>
      <c r="AV145" s="9" t="s">
        <v>82</v>
      </c>
      <c r="AW145" s="9" t="s">
        <v>35</v>
      </c>
      <c r="AX145" s="9" t="s">
        <v>75</v>
      </c>
      <c r="AY145" s="147" t="s">
        <v>139</v>
      </c>
    </row>
    <row r="146" spans="2:51" s="10" customFormat="1" ht="12">
      <c r="B146" s="224"/>
      <c r="C146" s="186"/>
      <c r="D146" s="221" t="s">
        <v>149</v>
      </c>
      <c r="E146" s="225" t="s">
        <v>3</v>
      </c>
      <c r="F146" s="226" t="s">
        <v>82</v>
      </c>
      <c r="G146" s="186"/>
      <c r="H146" s="227">
        <v>1</v>
      </c>
      <c r="J146" s="186"/>
      <c r="K146" s="186"/>
      <c r="L146" s="150"/>
      <c r="M146" s="152"/>
      <c r="T146" s="153"/>
      <c r="AT146" s="151" t="s">
        <v>149</v>
      </c>
      <c r="AU146" s="151" t="s">
        <v>84</v>
      </c>
      <c r="AV146" s="10" t="s">
        <v>84</v>
      </c>
      <c r="AW146" s="10" t="s">
        <v>35</v>
      </c>
      <c r="AX146" s="10" t="s">
        <v>82</v>
      </c>
      <c r="AY146" s="151" t="s">
        <v>139</v>
      </c>
    </row>
    <row r="147" spans="2:65" s="8" customFormat="1" ht="16.5" customHeight="1">
      <c r="B147" s="187"/>
      <c r="C147" s="214" t="s">
        <v>22</v>
      </c>
      <c r="D147" s="214" t="s">
        <v>141</v>
      </c>
      <c r="E147" s="215" t="s">
        <v>1288</v>
      </c>
      <c r="F147" s="184" t="s">
        <v>1289</v>
      </c>
      <c r="G147" s="216" t="s">
        <v>1148</v>
      </c>
      <c r="H147" s="217">
        <v>1</v>
      </c>
      <c r="I147" s="6"/>
      <c r="J147" s="183">
        <f>ROUND(I147*H147,2)</f>
        <v>0</v>
      </c>
      <c r="K147" s="184" t="s">
        <v>3</v>
      </c>
      <c r="L147" s="5"/>
      <c r="M147" s="7" t="s">
        <v>3</v>
      </c>
      <c r="N147" s="139" t="s">
        <v>46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1219</v>
      </c>
      <c r="AT147" s="142" t="s">
        <v>141</v>
      </c>
      <c r="AU147" s="142" t="s">
        <v>84</v>
      </c>
      <c r="AY147" s="97" t="s">
        <v>139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97" t="s">
        <v>82</v>
      </c>
      <c r="BK147" s="143">
        <f>ROUND(I147*H147,2)</f>
        <v>0</v>
      </c>
      <c r="BL147" s="97" t="s">
        <v>1219</v>
      </c>
      <c r="BM147" s="142" t="s">
        <v>1290</v>
      </c>
    </row>
    <row r="148" spans="2:65" s="8" customFormat="1" ht="16.5" customHeight="1">
      <c r="B148" s="187"/>
      <c r="C148" s="214" t="s">
        <v>220</v>
      </c>
      <c r="D148" s="214" t="s">
        <v>141</v>
      </c>
      <c r="E148" s="215" t="s">
        <v>1291</v>
      </c>
      <c r="F148" s="184" t="s">
        <v>1292</v>
      </c>
      <c r="G148" s="216" t="s">
        <v>1148</v>
      </c>
      <c r="H148" s="217">
        <v>1</v>
      </c>
      <c r="I148" s="6"/>
      <c r="J148" s="183">
        <f>ROUND(I148*H148,2)</f>
        <v>0</v>
      </c>
      <c r="K148" s="184" t="s">
        <v>3</v>
      </c>
      <c r="L148" s="5"/>
      <c r="M148" s="7" t="s">
        <v>3</v>
      </c>
      <c r="N148" s="139" t="s">
        <v>46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1219</v>
      </c>
      <c r="AT148" s="142" t="s">
        <v>141</v>
      </c>
      <c r="AU148" s="142" t="s">
        <v>84</v>
      </c>
      <c r="AY148" s="97" t="s">
        <v>139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97" t="s">
        <v>82</v>
      </c>
      <c r="BK148" s="143">
        <f>ROUND(I148*H148,2)</f>
        <v>0</v>
      </c>
      <c r="BL148" s="97" t="s">
        <v>1219</v>
      </c>
      <c r="BM148" s="142" t="s">
        <v>1293</v>
      </c>
    </row>
    <row r="149" spans="2:63" s="4" customFormat="1" ht="22.9" customHeight="1">
      <c r="B149" s="210"/>
      <c r="C149" s="181"/>
      <c r="D149" s="211" t="s">
        <v>74</v>
      </c>
      <c r="E149" s="213" t="s">
        <v>1294</v>
      </c>
      <c r="F149" s="213" t="s">
        <v>1295</v>
      </c>
      <c r="G149" s="181"/>
      <c r="H149" s="181"/>
      <c r="J149" s="182">
        <f>BK149</f>
        <v>1000000</v>
      </c>
      <c r="K149" s="181"/>
      <c r="L149" s="132"/>
      <c r="M149" s="134"/>
      <c r="P149" s="135">
        <f>SUM(P150:P154)</f>
        <v>0</v>
      </c>
      <c r="R149" s="135">
        <f>SUM(R150:R154)</f>
        <v>0</v>
      </c>
      <c r="T149" s="136">
        <f>SUM(T150:T154)</f>
        <v>0</v>
      </c>
      <c r="AR149" s="133" t="s">
        <v>172</v>
      </c>
      <c r="AT149" s="137" t="s">
        <v>74</v>
      </c>
      <c r="AU149" s="137" t="s">
        <v>82</v>
      </c>
      <c r="AY149" s="133" t="s">
        <v>139</v>
      </c>
      <c r="BK149" s="138">
        <f>SUM(BK150:BK154)</f>
        <v>1000000</v>
      </c>
    </row>
    <row r="150" spans="2:65" s="8" customFormat="1" ht="16.5" customHeight="1">
      <c r="B150" s="187"/>
      <c r="C150" s="214" t="s">
        <v>228</v>
      </c>
      <c r="D150" s="214" t="s">
        <v>141</v>
      </c>
      <c r="E150" s="215" t="s">
        <v>1296</v>
      </c>
      <c r="F150" s="184" t="s">
        <v>1297</v>
      </c>
      <c r="G150" s="216" t="s">
        <v>1148</v>
      </c>
      <c r="H150" s="217">
        <v>1</v>
      </c>
      <c r="I150" s="231">
        <v>1000000</v>
      </c>
      <c r="J150" s="183">
        <f>ROUND(I150*H150,2)</f>
        <v>1000000</v>
      </c>
      <c r="K150" s="184" t="s">
        <v>145</v>
      </c>
      <c r="L150" s="5"/>
      <c r="M150" s="7" t="s">
        <v>3</v>
      </c>
      <c r="N150" s="139" t="s">
        <v>46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1219</v>
      </c>
      <c r="AT150" s="142" t="s">
        <v>141</v>
      </c>
      <c r="AU150" s="142" t="s">
        <v>84</v>
      </c>
      <c r="AY150" s="97" t="s">
        <v>139</v>
      </c>
      <c r="BE150" s="143">
        <f>IF(N150="základní",J150,0)</f>
        <v>1000000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97" t="s">
        <v>82</v>
      </c>
      <c r="BK150" s="143">
        <f>ROUND(I150*H150,2)</f>
        <v>1000000</v>
      </c>
      <c r="BL150" s="97" t="s">
        <v>1219</v>
      </c>
      <c r="BM150" s="142" t="s">
        <v>1298</v>
      </c>
    </row>
    <row r="151" spans="2:47" s="8" customFormat="1" ht="12">
      <c r="B151" s="187"/>
      <c r="C151" s="158"/>
      <c r="D151" s="218" t="s">
        <v>147</v>
      </c>
      <c r="E151" s="158"/>
      <c r="F151" s="219" t="s">
        <v>1299</v>
      </c>
      <c r="G151" s="158"/>
      <c r="H151" s="158"/>
      <c r="J151" s="158"/>
      <c r="K151" s="158"/>
      <c r="L151" s="5"/>
      <c r="M151" s="144"/>
      <c r="T151" s="145"/>
      <c r="AT151" s="97" t="s">
        <v>147</v>
      </c>
      <c r="AU151" s="97" t="s">
        <v>84</v>
      </c>
    </row>
    <row r="152" spans="2:47" s="8" customFormat="1" ht="29.25">
      <c r="B152" s="187"/>
      <c r="C152" s="158"/>
      <c r="D152" s="221" t="s">
        <v>162</v>
      </c>
      <c r="E152" s="158"/>
      <c r="F152" s="228" t="s">
        <v>1300</v>
      </c>
      <c r="G152" s="158"/>
      <c r="H152" s="158"/>
      <c r="J152" s="158"/>
      <c r="K152" s="158"/>
      <c r="L152" s="5"/>
      <c r="M152" s="144"/>
      <c r="T152" s="145"/>
      <c r="AT152" s="97" t="s">
        <v>162</v>
      </c>
      <c r="AU152" s="97" t="s">
        <v>84</v>
      </c>
    </row>
    <row r="153" spans="2:51" s="9" customFormat="1" ht="12">
      <c r="B153" s="220"/>
      <c r="C153" s="185"/>
      <c r="D153" s="221" t="s">
        <v>149</v>
      </c>
      <c r="E153" s="222" t="s">
        <v>3</v>
      </c>
      <c r="F153" s="223" t="s">
        <v>1301</v>
      </c>
      <c r="G153" s="185"/>
      <c r="H153" s="222" t="s">
        <v>3</v>
      </c>
      <c r="J153" s="185"/>
      <c r="K153" s="185"/>
      <c r="L153" s="146"/>
      <c r="M153" s="148"/>
      <c r="T153" s="149"/>
      <c r="AT153" s="147" t="s">
        <v>149</v>
      </c>
      <c r="AU153" s="147" t="s">
        <v>84</v>
      </c>
      <c r="AV153" s="9" t="s">
        <v>82</v>
      </c>
      <c r="AW153" s="9" t="s">
        <v>35</v>
      </c>
      <c r="AX153" s="9" t="s">
        <v>75</v>
      </c>
      <c r="AY153" s="147" t="s">
        <v>139</v>
      </c>
    </row>
    <row r="154" spans="2:51" s="10" customFormat="1" ht="12">
      <c r="B154" s="224"/>
      <c r="C154" s="186"/>
      <c r="D154" s="221" t="s">
        <v>149</v>
      </c>
      <c r="E154" s="225" t="s">
        <v>3</v>
      </c>
      <c r="F154" s="226" t="s">
        <v>82</v>
      </c>
      <c r="G154" s="186"/>
      <c r="H154" s="227">
        <v>1</v>
      </c>
      <c r="J154" s="186"/>
      <c r="K154" s="186"/>
      <c r="L154" s="150"/>
      <c r="M154" s="152"/>
      <c r="T154" s="153"/>
      <c r="AT154" s="151" t="s">
        <v>149</v>
      </c>
      <c r="AU154" s="151" t="s">
        <v>84</v>
      </c>
      <c r="AV154" s="10" t="s">
        <v>84</v>
      </c>
      <c r="AW154" s="10" t="s">
        <v>35</v>
      </c>
      <c r="AX154" s="10" t="s">
        <v>82</v>
      </c>
      <c r="AY154" s="151" t="s">
        <v>139</v>
      </c>
    </row>
    <row r="155" spans="2:63" s="4" customFormat="1" ht="22.9" customHeight="1">
      <c r="B155" s="210"/>
      <c r="C155" s="181"/>
      <c r="D155" s="211" t="s">
        <v>74</v>
      </c>
      <c r="E155" s="213" t="s">
        <v>1302</v>
      </c>
      <c r="F155" s="213" t="s">
        <v>1303</v>
      </c>
      <c r="G155" s="181"/>
      <c r="H155" s="181"/>
      <c r="J155" s="182">
        <f>BK155</f>
        <v>0</v>
      </c>
      <c r="K155" s="181"/>
      <c r="L155" s="132"/>
      <c r="M155" s="134"/>
      <c r="P155" s="135">
        <f>SUM(P156:P166)</f>
        <v>0</v>
      </c>
      <c r="R155" s="135">
        <f>SUM(R156:R166)</f>
        <v>0</v>
      </c>
      <c r="T155" s="136">
        <f>SUM(T156:T166)</f>
        <v>0</v>
      </c>
      <c r="AR155" s="133" t="s">
        <v>172</v>
      </c>
      <c r="AT155" s="137" t="s">
        <v>74</v>
      </c>
      <c r="AU155" s="137" t="s">
        <v>82</v>
      </c>
      <c r="AY155" s="133" t="s">
        <v>139</v>
      </c>
      <c r="BK155" s="138">
        <f>SUM(BK156:BK166)</f>
        <v>0</v>
      </c>
    </row>
    <row r="156" spans="2:65" s="8" customFormat="1" ht="16.5" customHeight="1">
      <c r="B156" s="187"/>
      <c r="C156" s="214" t="s">
        <v>9</v>
      </c>
      <c r="D156" s="214" t="s">
        <v>141</v>
      </c>
      <c r="E156" s="215" t="s">
        <v>1304</v>
      </c>
      <c r="F156" s="184" t="s">
        <v>1305</v>
      </c>
      <c r="G156" s="216" t="s">
        <v>1148</v>
      </c>
      <c r="H156" s="217">
        <v>1</v>
      </c>
      <c r="I156" s="6"/>
      <c r="J156" s="183">
        <f>ROUND(I156*H156,2)</f>
        <v>0</v>
      </c>
      <c r="K156" s="184" t="s">
        <v>145</v>
      </c>
      <c r="L156" s="5"/>
      <c r="M156" s="7" t="s">
        <v>3</v>
      </c>
      <c r="N156" s="139" t="s">
        <v>46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1219</v>
      </c>
      <c r="AT156" s="142" t="s">
        <v>141</v>
      </c>
      <c r="AU156" s="142" t="s">
        <v>84</v>
      </c>
      <c r="AY156" s="97" t="s">
        <v>139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97" t="s">
        <v>82</v>
      </c>
      <c r="BK156" s="143">
        <f>ROUND(I156*H156,2)</f>
        <v>0</v>
      </c>
      <c r="BL156" s="97" t="s">
        <v>1219</v>
      </c>
      <c r="BM156" s="142" t="s">
        <v>1306</v>
      </c>
    </row>
    <row r="157" spans="2:47" s="8" customFormat="1" ht="12">
      <c r="B157" s="187"/>
      <c r="C157" s="158"/>
      <c r="D157" s="218" t="s">
        <v>147</v>
      </c>
      <c r="E157" s="158"/>
      <c r="F157" s="219" t="s">
        <v>1307</v>
      </c>
      <c r="G157" s="158"/>
      <c r="H157" s="158"/>
      <c r="J157" s="158"/>
      <c r="K157" s="158"/>
      <c r="L157" s="5"/>
      <c r="M157" s="144"/>
      <c r="T157" s="145"/>
      <c r="AT157" s="97" t="s">
        <v>147</v>
      </c>
      <c r="AU157" s="97" t="s">
        <v>84</v>
      </c>
    </row>
    <row r="158" spans="2:51" s="9" customFormat="1" ht="12">
      <c r="B158" s="220"/>
      <c r="C158" s="185"/>
      <c r="D158" s="221" t="s">
        <v>149</v>
      </c>
      <c r="E158" s="222" t="s">
        <v>3</v>
      </c>
      <c r="F158" s="223" t="s">
        <v>1308</v>
      </c>
      <c r="G158" s="185"/>
      <c r="H158" s="222" t="s">
        <v>3</v>
      </c>
      <c r="J158" s="185"/>
      <c r="K158" s="185"/>
      <c r="L158" s="146"/>
      <c r="M158" s="148"/>
      <c r="T158" s="149"/>
      <c r="AT158" s="147" t="s">
        <v>149</v>
      </c>
      <c r="AU158" s="147" t="s">
        <v>84</v>
      </c>
      <c r="AV158" s="9" t="s">
        <v>82</v>
      </c>
      <c r="AW158" s="9" t="s">
        <v>35</v>
      </c>
      <c r="AX158" s="9" t="s">
        <v>75</v>
      </c>
      <c r="AY158" s="147" t="s">
        <v>139</v>
      </c>
    </row>
    <row r="159" spans="2:51" s="10" customFormat="1" ht="12">
      <c r="B159" s="224"/>
      <c r="C159" s="186"/>
      <c r="D159" s="221" t="s">
        <v>149</v>
      </c>
      <c r="E159" s="225" t="s">
        <v>3</v>
      </c>
      <c r="F159" s="226" t="s">
        <v>82</v>
      </c>
      <c r="G159" s="186"/>
      <c r="H159" s="227">
        <v>1</v>
      </c>
      <c r="J159" s="186"/>
      <c r="K159" s="186"/>
      <c r="L159" s="150"/>
      <c r="M159" s="152"/>
      <c r="T159" s="153"/>
      <c r="AT159" s="151" t="s">
        <v>149</v>
      </c>
      <c r="AU159" s="151" t="s">
        <v>84</v>
      </c>
      <c r="AV159" s="10" t="s">
        <v>84</v>
      </c>
      <c r="AW159" s="10" t="s">
        <v>35</v>
      </c>
      <c r="AX159" s="10" t="s">
        <v>82</v>
      </c>
      <c r="AY159" s="151" t="s">
        <v>139</v>
      </c>
    </row>
    <row r="160" spans="2:65" s="8" customFormat="1" ht="16.5" customHeight="1">
      <c r="B160" s="187"/>
      <c r="C160" s="214" t="s">
        <v>245</v>
      </c>
      <c r="D160" s="214" t="s">
        <v>141</v>
      </c>
      <c r="E160" s="215" t="s">
        <v>1309</v>
      </c>
      <c r="F160" s="184" t="s">
        <v>1310</v>
      </c>
      <c r="G160" s="216" t="s">
        <v>1148</v>
      </c>
      <c r="H160" s="217">
        <v>1</v>
      </c>
      <c r="I160" s="6"/>
      <c r="J160" s="183">
        <f>ROUND(I160*H160,2)</f>
        <v>0</v>
      </c>
      <c r="K160" s="184" t="s">
        <v>145</v>
      </c>
      <c r="L160" s="5"/>
      <c r="M160" s="7" t="s">
        <v>3</v>
      </c>
      <c r="N160" s="139" t="s">
        <v>46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1219</v>
      </c>
      <c r="AT160" s="142" t="s">
        <v>141</v>
      </c>
      <c r="AU160" s="142" t="s">
        <v>84</v>
      </c>
      <c r="AY160" s="97" t="s">
        <v>139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97" t="s">
        <v>82</v>
      </c>
      <c r="BK160" s="143">
        <f>ROUND(I160*H160,2)</f>
        <v>0</v>
      </c>
      <c r="BL160" s="97" t="s">
        <v>1219</v>
      </c>
      <c r="BM160" s="142" t="s">
        <v>1311</v>
      </c>
    </row>
    <row r="161" spans="2:47" s="8" customFormat="1" ht="12">
      <c r="B161" s="187"/>
      <c r="C161" s="158"/>
      <c r="D161" s="218" t="s">
        <v>147</v>
      </c>
      <c r="E161" s="158"/>
      <c r="F161" s="219" t="s">
        <v>1312</v>
      </c>
      <c r="G161" s="158"/>
      <c r="H161" s="158"/>
      <c r="J161" s="158"/>
      <c r="K161" s="158"/>
      <c r="L161" s="5"/>
      <c r="M161" s="144"/>
      <c r="T161" s="145"/>
      <c r="AT161" s="97" t="s">
        <v>147</v>
      </c>
      <c r="AU161" s="97" t="s">
        <v>84</v>
      </c>
    </row>
    <row r="162" spans="2:51" s="9" customFormat="1" ht="12">
      <c r="B162" s="220"/>
      <c r="C162" s="185"/>
      <c r="D162" s="221" t="s">
        <v>149</v>
      </c>
      <c r="E162" s="222" t="s">
        <v>3</v>
      </c>
      <c r="F162" s="223" t="s">
        <v>1313</v>
      </c>
      <c r="G162" s="185"/>
      <c r="H162" s="222" t="s">
        <v>3</v>
      </c>
      <c r="J162" s="185"/>
      <c r="K162" s="185"/>
      <c r="L162" s="146"/>
      <c r="M162" s="148"/>
      <c r="T162" s="149"/>
      <c r="AT162" s="147" t="s">
        <v>149</v>
      </c>
      <c r="AU162" s="147" t="s">
        <v>84</v>
      </c>
      <c r="AV162" s="9" t="s">
        <v>82</v>
      </c>
      <c r="AW162" s="9" t="s">
        <v>35</v>
      </c>
      <c r="AX162" s="9" t="s">
        <v>75</v>
      </c>
      <c r="AY162" s="147" t="s">
        <v>139</v>
      </c>
    </row>
    <row r="163" spans="2:51" s="9" customFormat="1" ht="12">
      <c r="B163" s="220"/>
      <c r="C163" s="185"/>
      <c r="D163" s="221" t="s">
        <v>149</v>
      </c>
      <c r="E163" s="222" t="s">
        <v>3</v>
      </c>
      <c r="F163" s="223" t="s">
        <v>1314</v>
      </c>
      <c r="G163" s="185"/>
      <c r="H163" s="222" t="s">
        <v>3</v>
      </c>
      <c r="J163" s="185"/>
      <c r="K163" s="185"/>
      <c r="L163" s="146"/>
      <c r="M163" s="148"/>
      <c r="T163" s="149"/>
      <c r="AT163" s="147" t="s">
        <v>149</v>
      </c>
      <c r="AU163" s="147" t="s">
        <v>84</v>
      </c>
      <c r="AV163" s="9" t="s">
        <v>82</v>
      </c>
      <c r="AW163" s="9" t="s">
        <v>35</v>
      </c>
      <c r="AX163" s="9" t="s">
        <v>75</v>
      </c>
      <c r="AY163" s="147" t="s">
        <v>139</v>
      </c>
    </row>
    <row r="164" spans="2:51" s="9" customFormat="1" ht="12">
      <c r="B164" s="220"/>
      <c r="C164" s="185"/>
      <c r="D164" s="221" t="s">
        <v>149</v>
      </c>
      <c r="E164" s="222" t="s">
        <v>3</v>
      </c>
      <c r="F164" s="223" t="s">
        <v>1315</v>
      </c>
      <c r="G164" s="185"/>
      <c r="H164" s="222" t="s">
        <v>3</v>
      </c>
      <c r="J164" s="185"/>
      <c r="K164" s="185"/>
      <c r="L164" s="146"/>
      <c r="M164" s="148"/>
      <c r="T164" s="149"/>
      <c r="AT164" s="147" t="s">
        <v>149</v>
      </c>
      <c r="AU164" s="147" t="s">
        <v>84</v>
      </c>
      <c r="AV164" s="9" t="s">
        <v>82</v>
      </c>
      <c r="AW164" s="9" t="s">
        <v>35</v>
      </c>
      <c r="AX164" s="9" t="s">
        <v>75</v>
      </c>
      <c r="AY164" s="147" t="s">
        <v>139</v>
      </c>
    </row>
    <row r="165" spans="2:51" s="9" customFormat="1" ht="12">
      <c r="B165" s="220"/>
      <c r="C165" s="185"/>
      <c r="D165" s="221" t="s">
        <v>149</v>
      </c>
      <c r="E165" s="222" t="s">
        <v>3</v>
      </c>
      <c r="F165" s="223" t="s">
        <v>1316</v>
      </c>
      <c r="G165" s="185"/>
      <c r="H165" s="222" t="s">
        <v>3</v>
      </c>
      <c r="J165" s="185"/>
      <c r="K165" s="185"/>
      <c r="L165" s="146"/>
      <c r="M165" s="148"/>
      <c r="T165" s="149"/>
      <c r="AT165" s="147" t="s">
        <v>149</v>
      </c>
      <c r="AU165" s="147" t="s">
        <v>84</v>
      </c>
      <c r="AV165" s="9" t="s">
        <v>82</v>
      </c>
      <c r="AW165" s="9" t="s">
        <v>35</v>
      </c>
      <c r="AX165" s="9" t="s">
        <v>75</v>
      </c>
      <c r="AY165" s="147" t="s">
        <v>139</v>
      </c>
    </row>
    <row r="166" spans="2:51" s="10" customFormat="1" ht="12">
      <c r="B166" s="224"/>
      <c r="C166" s="186"/>
      <c r="D166" s="221" t="s">
        <v>149</v>
      </c>
      <c r="E166" s="225" t="s">
        <v>3</v>
      </c>
      <c r="F166" s="226" t="s">
        <v>82</v>
      </c>
      <c r="G166" s="186"/>
      <c r="H166" s="227">
        <v>1</v>
      </c>
      <c r="J166" s="186"/>
      <c r="K166" s="186"/>
      <c r="L166" s="150"/>
      <c r="M166" s="152"/>
      <c r="T166" s="153"/>
      <c r="AT166" s="151" t="s">
        <v>149</v>
      </c>
      <c r="AU166" s="151" t="s">
        <v>84</v>
      </c>
      <c r="AV166" s="10" t="s">
        <v>84</v>
      </c>
      <c r="AW166" s="10" t="s">
        <v>35</v>
      </c>
      <c r="AX166" s="10" t="s">
        <v>82</v>
      </c>
      <c r="AY166" s="151" t="s">
        <v>139</v>
      </c>
    </row>
    <row r="167" spans="2:63" s="4" customFormat="1" ht="22.9" customHeight="1">
      <c r="B167" s="210"/>
      <c r="C167" s="181"/>
      <c r="D167" s="211" t="s">
        <v>74</v>
      </c>
      <c r="E167" s="213" t="s">
        <v>1317</v>
      </c>
      <c r="F167" s="213" t="s">
        <v>1318</v>
      </c>
      <c r="G167" s="181"/>
      <c r="H167" s="181"/>
      <c r="J167" s="182">
        <f>BK167</f>
        <v>0</v>
      </c>
      <c r="K167" s="181"/>
      <c r="L167" s="132"/>
      <c r="M167" s="134"/>
      <c r="P167" s="135">
        <f>SUM(P168:P171)</f>
        <v>0</v>
      </c>
      <c r="R167" s="135">
        <f>SUM(R168:R171)</f>
        <v>0</v>
      </c>
      <c r="T167" s="136">
        <f>SUM(T168:T171)</f>
        <v>0</v>
      </c>
      <c r="AR167" s="133" t="s">
        <v>172</v>
      </c>
      <c r="AT167" s="137" t="s">
        <v>74</v>
      </c>
      <c r="AU167" s="137" t="s">
        <v>82</v>
      </c>
      <c r="AY167" s="133" t="s">
        <v>139</v>
      </c>
      <c r="BK167" s="138">
        <f>SUM(BK168:BK171)</f>
        <v>0</v>
      </c>
    </row>
    <row r="168" spans="2:65" s="8" customFormat="1" ht="16.5" customHeight="1">
      <c r="B168" s="187"/>
      <c r="C168" s="214" t="s">
        <v>250</v>
      </c>
      <c r="D168" s="214" t="s">
        <v>141</v>
      </c>
      <c r="E168" s="215" t="s">
        <v>1319</v>
      </c>
      <c r="F168" s="184" t="s">
        <v>1320</v>
      </c>
      <c r="G168" s="216" t="s">
        <v>1148</v>
      </c>
      <c r="H168" s="217">
        <v>1</v>
      </c>
      <c r="I168" s="6"/>
      <c r="J168" s="183">
        <f>ROUND(I168*H168,2)</f>
        <v>0</v>
      </c>
      <c r="K168" s="184" t="s">
        <v>3</v>
      </c>
      <c r="L168" s="5"/>
      <c r="M168" s="7" t="s">
        <v>3</v>
      </c>
      <c r="N168" s="139" t="s">
        <v>46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1219</v>
      </c>
      <c r="AT168" s="142" t="s">
        <v>141</v>
      </c>
      <c r="AU168" s="142" t="s">
        <v>84</v>
      </c>
      <c r="AY168" s="97" t="s">
        <v>139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97" t="s">
        <v>82</v>
      </c>
      <c r="BK168" s="143">
        <f>ROUND(I168*H168,2)</f>
        <v>0</v>
      </c>
      <c r="BL168" s="97" t="s">
        <v>1219</v>
      </c>
      <c r="BM168" s="142" t="s">
        <v>1321</v>
      </c>
    </row>
    <row r="169" spans="2:65" s="8" customFormat="1" ht="16.5" customHeight="1">
      <c r="B169" s="187"/>
      <c r="C169" s="214" t="s">
        <v>261</v>
      </c>
      <c r="D169" s="214" t="s">
        <v>141</v>
      </c>
      <c r="E169" s="215" t="s">
        <v>1322</v>
      </c>
      <c r="F169" s="184" t="s">
        <v>1323</v>
      </c>
      <c r="G169" s="216" t="s">
        <v>1148</v>
      </c>
      <c r="H169" s="217">
        <v>1</v>
      </c>
      <c r="I169" s="6"/>
      <c r="J169" s="183">
        <f>ROUND(I169*H169,2)</f>
        <v>0</v>
      </c>
      <c r="K169" s="184" t="s">
        <v>3</v>
      </c>
      <c r="L169" s="5"/>
      <c r="M169" s="7" t="s">
        <v>3</v>
      </c>
      <c r="N169" s="139" t="s">
        <v>46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1219</v>
      </c>
      <c r="AT169" s="142" t="s">
        <v>141</v>
      </c>
      <c r="AU169" s="142" t="s">
        <v>84</v>
      </c>
      <c r="AY169" s="97" t="s">
        <v>139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97" t="s">
        <v>82</v>
      </c>
      <c r="BK169" s="143">
        <f>ROUND(I169*H169,2)</f>
        <v>0</v>
      </c>
      <c r="BL169" s="97" t="s">
        <v>1219</v>
      </c>
      <c r="BM169" s="142" t="s">
        <v>1324</v>
      </c>
    </row>
    <row r="170" spans="2:51" s="9" customFormat="1" ht="22.5">
      <c r="B170" s="220"/>
      <c r="C170" s="185"/>
      <c r="D170" s="221" t="s">
        <v>149</v>
      </c>
      <c r="E170" s="222" t="s">
        <v>3</v>
      </c>
      <c r="F170" s="223" t="s">
        <v>1325</v>
      </c>
      <c r="G170" s="185"/>
      <c r="H170" s="222" t="s">
        <v>3</v>
      </c>
      <c r="J170" s="185"/>
      <c r="K170" s="185"/>
      <c r="L170" s="146"/>
      <c r="M170" s="148"/>
      <c r="T170" s="149"/>
      <c r="AT170" s="147" t="s">
        <v>149</v>
      </c>
      <c r="AU170" s="147" t="s">
        <v>84</v>
      </c>
      <c r="AV170" s="9" t="s">
        <v>82</v>
      </c>
      <c r="AW170" s="9" t="s">
        <v>35</v>
      </c>
      <c r="AX170" s="9" t="s">
        <v>75</v>
      </c>
      <c r="AY170" s="147" t="s">
        <v>139</v>
      </c>
    </row>
    <row r="171" spans="2:51" s="10" customFormat="1" ht="12">
      <c r="B171" s="224"/>
      <c r="C171" s="186"/>
      <c r="D171" s="221" t="s">
        <v>149</v>
      </c>
      <c r="E171" s="225" t="s">
        <v>3</v>
      </c>
      <c r="F171" s="226" t="s">
        <v>82</v>
      </c>
      <c r="G171" s="186"/>
      <c r="H171" s="227">
        <v>1</v>
      </c>
      <c r="J171" s="186"/>
      <c r="K171" s="186"/>
      <c r="L171" s="150"/>
      <c r="M171" s="154"/>
      <c r="N171" s="155"/>
      <c r="O171" s="155"/>
      <c r="P171" s="155"/>
      <c r="Q171" s="155"/>
      <c r="R171" s="155"/>
      <c r="S171" s="155"/>
      <c r="T171" s="156"/>
      <c r="AT171" s="151" t="s">
        <v>149</v>
      </c>
      <c r="AU171" s="151" t="s">
        <v>84</v>
      </c>
      <c r="AV171" s="10" t="s">
        <v>84</v>
      </c>
      <c r="AW171" s="10" t="s">
        <v>35</v>
      </c>
      <c r="AX171" s="10" t="s">
        <v>82</v>
      </c>
      <c r="AY171" s="151" t="s">
        <v>139</v>
      </c>
    </row>
    <row r="172" spans="2:12" s="8" customFormat="1" ht="6.95" customHeight="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5"/>
    </row>
  </sheetData>
  <sheetProtection algorithmName="SHA-512" hashValue="+RX32xbKXzFuGxqezPc22r6JH8RMIudWt52zDhZ03gUltjChOHVrP16N/ecavXfcyUIobNrq3uKNgCvr1iy3Sw==" saltValue="gsK0QAhJ3ABN1s1381eEMA==" spinCount="100000" sheet="1" objects="1" scenarios="1"/>
  <autoFilter ref="C86:K17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012002000"/>
    <hyperlink ref="F98" r:id="rId2" display="https://podminky.urs.cz/item/CS_URS_2023_01/013254000"/>
    <hyperlink ref="F102" r:id="rId3" display="https://podminky.urs.cz/item/CS_URS_2023_01/013294000"/>
    <hyperlink ref="F111" r:id="rId4" display="https://podminky.urs.cz/item/CS_URS_2023_01/020001000"/>
    <hyperlink ref="F119" r:id="rId5" display="https://podminky.urs.cz/item/CS_URS_2023_01/030001000"/>
    <hyperlink ref="F133" r:id="rId6" display="https://podminky.urs.cz/item/CS_URS_2023_01/039002000"/>
    <hyperlink ref="F139" r:id="rId7" display="https://podminky.urs.cz/item/CS_URS_2023_01/041203000"/>
    <hyperlink ref="F141" r:id="rId8" display="https://podminky.urs.cz/item/CS_URS_2023_01/045002000"/>
    <hyperlink ref="F151" r:id="rId9" display="https://podminky.urs.cz/item/CS_URS_2023_01/052002000"/>
    <hyperlink ref="F157" r:id="rId10" display="https://podminky.urs.cz/item/CS_URS_2023_01/071002000"/>
    <hyperlink ref="F161" r:id="rId11" display="https://podminky.urs.cz/item/CS_URS_2023_01/07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13"/>
  <headerFooter>
    <oddFooter>&amp;CStrana &amp;P z &amp;N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" customWidth="1"/>
    <col min="2" max="2" width="1.7109375" style="17" customWidth="1"/>
    <col min="3" max="4" width="5.00390625" style="17" customWidth="1"/>
    <col min="5" max="5" width="11.7109375" style="17" customWidth="1"/>
    <col min="6" max="6" width="9.140625" style="17" customWidth="1"/>
    <col min="7" max="7" width="5.00390625" style="17" customWidth="1"/>
    <col min="8" max="8" width="77.8515625" style="17" customWidth="1"/>
    <col min="9" max="10" width="20.00390625" style="17" customWidth="1"/>
    <col min="11" max="11" width="1.7109375" style="17" customWidth="1"/>
  </cols>
  <sheetData>
    <row r="1" ht="37.5" customHeight="1"/>
    <row r="2" spans="2:11" ht="7.5" customHeight="1"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2:11" s="1" customFormat="1" ht="45" customHeight="1">
      <c r="B3" s="21"/>
      <c r="C3" s="514" t="s">
        <v>1326</v>
      </c>
      <c r="D3" s="514"/>
      <c r="E3" s="514"/>
      <c r="F3" s="514"/>
      <c r="G3" s="514"/>
      <c r="H3" s="514"/>
      <c r="I3" s="514"/>
      <c r="J3" s="514"/>
      <c r="K3" s="22"/>
    </row>
    <row r="4" spans="2:11" ht="25.5" customHeight="1">
      <c r="B4" s="23"/>
      <c r="C4" s="519" t="s">
        <v>1327</v>
      </c>
      <c r="D4" s="519"/>
      <c r="E4" s="519"/>
      <c r="F4" s="519"/>
      <c r="G4" s="519"/>
      <c r="H4" s="519"/>
      <c r="I4" s="519"/>
      <c r="J4" s="519"/>
      <c r="K4" s="24"/>
    </row>
    <row r="5" spans="2:11" ht="5.25" customHeight="1">
      <c r="B5" s="23"/>
      <c r="C5" s="25"/>
      <c r="D5" s="25"/>
      <c r="E5" s="25"/>
      <c r="F5" s="25"/>
      <c r="G5" s="25"/>
      <c r="H5" s="25"/>
      <c r="I5" s="25"/>
      <c r="J5" s="25"/>
      <c r="K5" s="24"/>
    </row>
    <row r="6" spans="2:11" ht="15" customHeight="1">
      <c r="B6" s="23"/>
      <c r="C6" s="518" t="s">
        <v>1328</v>
      </c>
      <c r="D6" s="518"/>
      <c r="E6" s="518"/>
      <c r="F6" s="518"/>
      <c r="G6" s="518"/>
      <c r="H6" s="518"/>
      <c r="I6" s="518"/>
      <c r="J6" s="518"/>
      <c r="K6" s="24"/>
    </row>
    <row r="7" spans="2:11" ht="15" customHeight="1">
      <c r="B7" s="27"/>
      <c r="C7" s="518" t="s">
        <v>1329</v>
      </c>
      <c r="D7" s="518"/>
      <c r="E7" s="518"/>
      <c r="F7" s="518"/>
      <c r="G7" s="518"/>
      <c r="H7" s="518"/>
      <c r="I7" s="518"/>
      <c r="J7" s="518"/>
      <c r="K7" s="24"/>
    </row>
    <row r="8" spans="2:11" ht="12.75" customHeight="1">
      <c r="B8" s="27"/>
      <c r="C8" s="26"/>
      <c r="D8" s="26"/>
      <c r="E8" s="26"/>
      <c r="F8" s="26"/>
      <c r="G8" s="26"/>
      <c r="H8" s="26"/>
      <c r="I8" s="26"/>
      <c r="J8" s="26"/>
      <c r="K8" s="24"/>
    </row>
    <row r="9" spans="2:11" ht="15" customHeight="1">
      <c r="B9" s="27"/>
      <c r="C9" s="518" t="s">
        <v>1330</v>
      </c>
      <c r="D9" s="518"/>
      <c r="E9" s="518"/>
      <c r="F9" s="518"/>
      <c r="G9" s="518"/>
      <c r="H9" s="518"/>
      <c r="I9" s="518"/>
      <c r="J9" s="518"/>
      <c r="K9" s="24"/>
    </row>
    <row r="10" spans="2:11" ht="15" customHeight="1">
      <c r="B10" s="27"/>
      <c r="C10" s="26"/>
      <c r="D10" s="518" t="s">
        <v>1331</v>
      </c>
      <c r="E10" s="518"/>
      <c r="F10" s="518"/>
      <c r="G10" s="518"/>
      <c r="H10" s="518"/>
      <c r="I10" s="518"/>
      <c r="J10" s="518"/>
      <c r="K10" s="24"/>
    </row>
    <row r="11" spans="2:11" ht="15" customHeight="1">
      <c r="B11" s="27"/>
      <c r="C11" s="28"/>
      <c r="D11" s="518" t="s">
        <v>1332</v>
      </c>
      <c r="E11" s="518"/>
      <c r="F11" s="518"/>
      <c r="G11" s="518"/>
      <c r="H11" s="518"/>
      <c r="I11" s="518"/>
      <c r="J11" s="518"/>
      <c r="K11" s="24"/>
    </row>
    <row r="12" spans="2:11" ht="15" customHeight="1">
      <c r="B12" s="27"/>
      <c r="C12" s="28"/>
      <c r="D12" s="26"/>
      <c r="E12" s="26"/>
      <c r="F12" s="26"/>
      <c r="G12" s="26"/>
      <c r="H12" s="26"/>
      <c r="I12" s="26"/>
      <c r="J12" s="26"/>
      <c r="K12" s="24"/>
    </row>
    <row r="13" spans="2:11" ht="15" customHeight="1">
      <c r="B13" s="27"/>
      <c r="C13" s="28"/>
      <c r="D13" s="29" t="s">
        <v>1333</v>
      </c>
      <c r="E13" s="26"/>
      <c r="F13" s="26"/>
      <c r="G13" s="26"/>
      <c r="H13" s="26"/>
      <c r="I13" s="26"/>
      <c r="J13" s="26"/>
      <c r="K13" s="24"/>
    </row>
    <row r="14" spans="2:11" ht="12.75" customHeight="1">
      <c r="B14" s="27"/>
      <c r="C14" s="28"/>
      <c r="D14" s="28"/>
      <c r="E14" s="28"/>
      <c r="F14" s="28"/>
      <c r="G14" s="28"/>
      <c r="H14" s="28"/>
      <c r="I14" s="28"/>
      <c r="J14" s="28"/>
      <c r="K14" s="24"/>
    </row>
    <row r="15" spans="2:11" ht="15" customHeight="1">
      <c r="B15" s="27"/>
      <c r="C15" s="28"/>
      <c r="D15" s="518" t="s">
        <v>1334</v>
      </c>
      <c r="E15" s="518"/>
      <c r="F15" s="518"/>
      <c r="G15" s="518"/>
      <c r="H15" s="518"/>
      <c r="I15" s="518"/>
      <c r="J15" s="518"/>
      <c r="K15" s="24"/>
    </row>
    <row r="16" spans="2:11" ht="15" customHeight="1">
      <c r="B16" s="27"/>
      <c r="C16" s="28"/>
      <c r="D16" s="518" t="s">
        <v>1335</v>
      </c>
      <c r="E16" s="518"/>
      <c r="F16" s="518"/>
      <c r="G16" s="518"/>
      <c r="H16" s="518"/>
      <c r="I16" s="518"/>
      <c r="J16" s="518"/>
      <c r="K16" s="24"/>
    </row>
    <row r="17" spans="2:11" ht="15" customHeight="1">
      <c r="B17" s="27"/>
      <c r="C17" s="28"/>
      <c r="D17" s="518" t="s">
        <v>1336</v>
      </c>
      <c r="E17" s="518"/>
      <c r="F17" s="518"/>
      <c r="G17" s="518"/>
      <c r="H17" s="518"/>
      <c r="I17" s="518"/>
      <c r="J17" s="518"/>
      <c r="K17" s="24"/>
    </row>
    <row r="18" spans="2:11" ht="15" customHeight="1">
      <c r="B18" s="27"/>
      <c r="C18" s="28"/>
      <c r="D18" s="28"/>
      <c r="E18" s="30" t="s">
        <v>81</v>
      </c>
      <c r="F18" s="518" t="s">
        <v>1337</v>
      </c>
      <c r="G18" s="518"/>
      <c r="H18" s="518"/>
      <c r="I18" s="518"/>
      <c r="J18" s="518"/>
      <c r="K18" s="24"/>
    </row>
    <row r="19" spans="2:11" ht="15" customHeight="1">
      <c r="B19" s="27"/>
      <c r="C19" s="28"/>
      <c r="D19" s="28"/>
      <c r="E19" s="30" t="s">
        <v>1338</v>
      </c>
      <c r="F19" s="518" t="s">
        <v>1339</v>
      </c>
      <c r="G19" s="518"/>
      <c r="H19" s="518"/>
      <c r="I19" s="518"/>
      <c r="J19" s="518"/>
      <c r="K19" s="24"/>
    </row>
    <row r="20" spans="2:11" ht="15" customHeight="1">
      <c r="B20" s="27"/>
      <c r="C20" s="28"/>
      <c r="D20" s="28"/>
      <c r="E20" s="30" t="s">
        <v>1340</v>
      </c>
      <c r="F20" s="518" t="s">
        <v>1341</v>
      </c>
      <c r="G20" s="518"/>
      <c r="H20" s="518"/>
      <c r="I20" s="518"/>
      <c r="J20" s="518"/>
      <c r="K20" s="24"/>
    </row>
    <row r="21" spans="2:11" ht="15" customHeight="1">
      <c r="B21" s="27"/>
      <c r="C21" s="28"/>
      <c r="D21" s="28"/>
      <c r="E21" s="30" t="s">
        <v>102</v>
      </c>
      <c r="F21" s="518" t="s">
        <v>1342</v>
      </c>
      <c r="G21" s="518"/>
      <c r="H21" s="518"/>
      <c r="I21" s="518"/>
      <c r="J21" s="518"/>
      <c r="K21" s="24"/>
    </row>
    <row r="22" spans="2:11" ht="15" customHeight="1">
      <c r="B22" s="27"/>
      <c r="C22" s="28"/>
      <c r="D22" s="28"/>
      <c r="E22" s="30" t="s">
        <v>1343</v>
      </c>
      <c r="F22" s="518" t="s">
        <v>1344</v>
      </c>
      <c r="G22" s="518"/>
      <c r="H22" s="518"/>
      <c r="I22" s="518"/>
      <c r="J22" s="518"/>
      <c r="K22" s="24"/>
    </row>
    <row r="23" spans="2:11" ht="15" customHeight="1">
      <c r="B23" s="27"/>
      <c r="C23" s="28"/>
      <c r="D23" s="28"/>
      <c r="E23" s="30" t="s">
        <v>87</v>
      </c>
      <c r="F23" s="518" t="s">
        <v>1345</v>
      </c>
      <c r="G23" s="518"/>
      <c r="H23" s="518"/>
      <c r="I23" s="518"/>
      <c r="J23" s="518"/>
      <c r="K23" s="24"/>
    </row>
    <row r="24" spans="2:11" ht="12.75" customHeight="1">
      <c r="B24" s="27"/>
      <c r="C24" s="28"/>
      <c r="D24" s="28"/>
      <c r="E24" s="28"/>
      <c r="F24" s="28"/>
      <c r="G24" s="28"/>
      <c r="H24" s="28"/>
      <c r="I24" s="28"/>
      <c r="J24" s="28"/>
      <c r="K24" s="24"/>
    </row>
    <row r="25" spans="2:11" ht="15" customHeight="1">
      <c r="B25" s="27"/>
      <c r="C25" s="518" t="s">
        <v>1346</v>
      </c>
      <c r="D25" s="518"/>
      <c r="E25" s="518"/>
      <c r="F25" s="518"/>
      <c r="G25" s="518"/>
      <c r="H25" s="518"/>
      <c r="I25" s="518"/>
      <c r="J25" s="518"/>
      <c r="K25" s="24"/>
    </row>
    <row r="26" spans="2:11" ht="15" customHeight="1">
      <c r="B26" s="27"/>
      <c r="C26" s="518" t="s">
        <v>1347</v>
      </c>
      <c r="D26" s="518"/>
      <c r="E26" s="518"/>
      <c r="F26" s="518"/>
      <c r="G26" s="518"/>
      <c r="H26" s="518"/>
      <c r="I26" s="518"/>
      <c r="J26" s="518"/>
      <c r="K26" s="24"/>
    </row>
    <row r="27" spans="2:11" ht="15" customHeight="1">
      <c r="B27" s="27"/>
      <c r="C27" s="26"/>
      <c r="D27" s="518" t="s">
        <v>1348</v>
      </c>
      <c r="E27" s="518"/>
      <c r="F27" s="518"/>
      <c r="G27" s="518"/>
      <c r="H27" s="518"/>
      <c r="I27" s="518"/>
      <c r="J27" s="518"/>
      <c r="K27" s="24"/>
    </row>
    <row r="28" spans="2:11" ht="15" customHeight="1">
      <c r="B28" s="27"/>
      <c r="C28" s="28"/>
      <c r="D28" s="518" t="s">
        <v>1349</v>
      </c>
      <c r="E28" s="518"/>
      <c r="F28" s="518"/>
      <c r="G28" s="518"/>
      <c r="H28" s="518"/>
      <c r="I28" s="518"/>
      <c r="J28" s="518"/>
      <c r="K28" s="24"/>
    </row>
    <row r="29" spans="2:11" ht="12.75" customHeight="1">
      <c r="B29" s="27"/>
      <c r="C29" s="28"/>
      <c r="D29" s="28"/>
      <c r="E29" s="28"/>
      <c r="F29" s="28"/>
      <c r="G29" s="28"/>
      <c r="H29" s="28"/>
      <c r="I29" s="28"/>
      <c r="J29" s="28"/>
      <c r="K29" s="24"/>
    </row>
    <row r="30" spans="2:11" ht="15" customHeight="1">
      <c r="B30" s="27"/>
      <c r="C30" s="28"/>
      <c r="D30" s="518" t="s">
        <v>1350</v>
      </c>
      <c r="E30" s="518"/>
      <c r="F30" s="518"/>
      <c r="G30" s="518"/>
      <c r="H30" s="518"/>
      <c r="I30" s="518"/>
      <c r="J30" s="518"/>
      <c r="K30" s="24"/>
    </row>
    <row r="31" spans="2:11" ht="15" customHeight="1">
      <c r="B31" s="27"/>
      <c r="C31" s="28"/>
      <c r="D31" s="518" t="s">
        <v>1351</v>
      </c>
      <c r="E31" s="518"/>
      <c r="F31" s="518"/>
      <c r="G31" s="518"/>
      <c r="H31" s="518"/>
      <c r="I31" s="518"/>
      <c r="J31" s="518"/>
      <c r="K31" s="24"/>
    </row>
    <row r="32" spans="2:11" ht="12.75" customHeight="1">
      <c r="B32" s="27"/>
      <c r="C32" s="28"/>
      <c r="D32" s="28"/>
      <c r="E32" s="28"/>
      <c r="F32" s="28"/>
      <c r="G32" s="28"/>
      <c r="H32" s="28"/>
      <c r="I32" s="28"/>
      <c r="J32" s="28"/>
      <c r="K32" s="24"/>
    </row>
    <row r="33" spans="2:11" ht="15" customHeight="1">
      <c r="B33" s="27"/>
      <c r="C33" s="28"/>
      <c r="D33" s="518" t="s">
        <v>1352</v>
      </c>
      <c r="E33" s="518"/>
      <c r="F33" s="518"/>
      <c r="G33" s="518"/>
      <c r="H33" s="518"/>
      <c r="I33" s="518"/>
      <c r="J33" s="518"/>
      <c r="K33" s="24"/>
    </row>
    <row r="34" spans="2:11" ht="15" customHeight="1">
      <c r="B34" s="27"/>
      <c r="C34" s="28"/>
      <c r="D34" s="518" t="s">
        <v>1353</v>
      </c>
      <c r="E34" s="518"/>
      <c r="F34" s="518"/>
      <c r="G34" s="518"/>
      <c r="H34" s="518"/>
      <c r="I34" s="518"/>
      <c r="J34" s="518"/>
      <c r="K34" s="24"/>
    </row>
    <row r="35" spans="2:11" ht="15" customHeight="1">
      <c r="B35" s="27"/>
      <c r="C35" s="28"/>
      <c r="D35" s="518" t="s">
        <v>1354</v>
      </c>
      <c r="E35" s="518"/>
      <c r="F35" s="518"/>
      <c r="G35" s="518"/>
      <c r="H35" s="518"/>
      <c r="I35" s="518"/>
      <c r="J35" s="518"/>
      <c r="K35" s="24"/>
    </row>
    <row r="36" spans="2:11" ht="15" customHeight="1">
      <c r="B36" s="27"/>
      <c r="C36" s="28"/>
      <c r="D36" s="26"/>
      <c r="E36" s="29" t="s">
        <v>125</v>
      </c>
      <c r="F36" s="26"/>
      <c r="G36" s="518" t="s">
        <v>1355</v>
      </c>
      <c r="H36" s="518"/>
      <c r="I36" s="518"/>
      <c r="J36" s="518"/>
      <c r="K36" s="24"/>
    </row>
    <row r="37" spans="2:11" ht="30.75" customHeight="1">
      <c r="B37" s="27"/>
      <c r="C37" s="28"/>
      <c r="D37" s="26"/>
      <c r="E37" s="29" t="s">
        <v>1356</v>
      </c>
      <c r="F37" s="26"/>
      <c r="G37" s="518" t="s">
        <v>1357</v>
      </c>
      <c r="H37" s="518"/>
      <c r="I37" s="518"/>
      <c r="J37" s="518"/>
      <c r="K37" s="24"/>
    </row>
    <row r="38" spans="2:11" ht="15" customHeight="1">
      <c r="B38" s="27"/>
      <c r="C38" s="28"/>
      <c r="D38" s="26"/>
      <c r="E38" s="29" t="s">
        <v>56</v>
      </c>
      <c r="F38" s="26"/>
      <c r="G38" s="518" t="s">
        <v>1358</v>
      </c>
      <c r="H38" s="518"/>
      <c r="I38" s="518"/>
      <c r="J38" s="518"/>
      <c r="K38" s="24"/>
    </row>
    <row r="39" spans="2:11" ht="15" customHeight="1">
      <c r="B39" s="27"/>
      <c r="C39" s="28"/>
      <c r="D39" s="26"/>
      <c r="E39" s="29" t="s">
        <v>57</v>
      </c>
      <c r="F39" s="26"/>
      <c r="G39" s="518" t="s">
        <v>1359</v>
      </c>
      <c r="H39" s="518"/>
      <c r="I39" s="518"/>
      <c r="J39" s="518"/>
      <c r="K39" s="24"/>
    </row>
    <row r="40" spans="2:11" ht="15" customHeight="1">
      <c r="B40" s="27"/>
      <c r="C40" s="28"/>
      <c r="D40" s="26"/>
      <c r="E40" s="29" t="s">
        <v>126</v>
      </c>
      <c r="F40" s="26"/>
      <c r="G40" s="518" t="s">
        <v>1360</v>
      </c>
      <c r="H40" s="518"/>
      <c r="I40" s="518"/>
      <c r="J40" s="518"/>
      <c r="K40" s="24"/>
    </row>
    <row r="41" spans="2:11" ht="15" customHeight="1">
      <c r="B41" s="27"/>
      <c r="C41" s="28"/>
      <c r="D41" s="26"/>
      <c r="E41" s="29" t="s">
        <v>127</v>
      </c>
      <c r="F41" s="26"/>
      <c r="G41" s="518" t="s">
        <v>1361</v>
      </c>
      <c r="H41" s="518"/>
      <c r="I41" s="518"/>
      <c r="J41" s="518"/>
      <c r="K41" s="24"/>
    </row>
    <row r="42" spans="2:11" ht="15" customHeight="1">
      <c r="B42" s="27"/>
      <c r="C42" s="28"/>
      <c r="D42" s="26"/>
      <c r="E42" s="29" t="s">
        <v>1362</v>
      </c>
      <c r="F42" s="26"/>
      <c r="G42" s="518" t="s">
        <v>1363</v>
      </c>
      <c r="H42" s="518"/>
      <c r="I42" s="518"/>
      <c r="J42" s="518"/>
      <c r="K42" s="24"/>
    </row>
    <row r="43" spans="2:11" ht="15" customHeight="1">
      <c r="B43" s="27"/>
      <c r="C43" s="28"/>
      <c r="D43" s="26"/>
      <c r="E43" s="29"/>
      <c r="F43" s="26"/>
      <c r="G43" s="518" t="s">
        <v>1364</v>
      </c>
      <c r="H43" s="518"/>
      <c r="I43" s="518"/>
      <c r="J43" s="518"/>
      <c r="K43" s="24"/>
    </row>
    <row r="44" spans="2:11" ht="15" customHeight="1">
      <c r="B44" s="27"/>
      <c r="C44" s="28"/>
      <c r="D44" s="26"/>
      <c r="E44" s="29" t="s">
        <v>1365</v>
      </c>
      <c r="F44" s="26"/>
      <c r="G44" s="518" t="s">
        <v>1366</v>
      </c>
      <c r="H44" s="518"/>
      <c r="I44" s="518"/>
      <c r="J44" s="518"/>
      <c r="K44" s="24"/>
    </row>
    <row r="45" spans="2:11" ht="15" customHeight="1">
      <c r="B45" s="27"/>
      <c r="C45" s="28"/>
      <c r="D45" s="26"/>
      <c r="E45" s="29" t="s">
        <v>129</v>
      </c>
      <c r="F45" s="26"/>
      <c r="G45" s="518" t="s">
        <v>1367</v>
      </c>
      <c r="H45" s="518"/>
      <c r="I45" s="518"/>
      <c r="J45" s="518"/>
      <c r="K45" s="24"/>
    </row>
    <row r="46" spans="2:11" ht="12.75" customHeight="1">
      <c r="B46" s="27"/>
      <c r="C46" s="28"/>
      <c r="D46" s="26"/>
      <c r="E46" s="26"/>
      <c r="F46" s="26"/>
      <c r="G46" s="26"/>
      <c r="H46" s="26"/>
      <c r="I46" s="26"/>
      <c r="J46" s="26"/>
      <c r="K46" s="24"/>
    </row>
    <row r="47" spans="2:11" ht="15" customHeight="1">
      <c r="B47" s="27"/>
      <c r="C47" s="28"/>
      <c r="D47" s="518" t="s">
        <v>1368</v>
      </c>
      <c r="E47" s="518"/>
      <c r="F47" s="518"/>
      <c r="G47" s="518"/>
      <c r="H47" s="518"/>
      <c r="I47" s="518"/>
      <c r="J47" s="518"/>
      <c r="K47" s="24"/>
    </row>
    <row r="48" spans="2:11" ht="15" customHeight="1">
      <c r="B48" s="27"/>
      <c r="C48" s="28"/>
      <c r="D48" s="28"/>
      <c r="E48" s="518" t="s">
        <v>1369</v>
      </c>
      <c r="F48" s="518"/>
      <c r="G48" s="518"/>
      <c r="H48" s="518"/>
      <c r="I48" s="518"/>
      <c r="J48" s="518"/>
      <c r="K48" s="24"/>
    </row>
    <row r="49" spans="2:11" ht="15" customHeight="1">
      <c r="B49" s="27"/>
      <c r="C49" s="28"/>
      <c r="D49" s="28"/>
      <c r="E49" s="518" t="s">
        <v>1370</v>
      </c>
      <c r="F49" s="518"/>
      <c r="G49" s="518"/>
      <c r="H49" s="518"/>
      <c r="I49" s="518"/>
      <c r="J49" s="518"/>
      <c r="K49" s="24"/>
    </row>
    <row r="50" spans="2:11" ht="15" customHeight="1">
      <c r="B50" s="27"/>
      <c r="C50" s="28"/>
      <c r="D50" s="28"/>
      <c r="E50" s="518" t="s">
        <v>1371</v>
      </c>
      <c r="F50" s="518"/>
      <c r="G50" s="518"/>
      <c r="H50" s="518"/>
      <c r="I50" s="518"/>
      <c r="J50" s="518"/>
      <c r="K50" s="24"/>
    </row>
    <row r="51" spans="2:11" ht="15" customHeight="1">
      <c r="B51" s="27"/>
      <c r="C51" s="28"/>
      <c r="D51" s="518" t="s">
        <v>1372</v>
      </c>
      <c r="E51" s="518"/>
      <c r="F51" s="518"/>
      <c r="G51" s="518"/>
      <c r="H51" s="518"/>
      <c r="I51" s="518"/>
      <c r="J51" s="518"/>
      <c r="K51" s="24"/>
    </row>
    <row r="52" spans="2:11" ht="25.5" customHeight="1">
      <c r="B52" s="23"/>
      <c r="C52" s="519" t="s">
        <v>1373</v>
      </c>
      <c r="D52" s="519"/>
      <c r="E52" s="519"/>
      <c r="F52" s="519"/>
      <c r="G52" s="519"/>
      <c r="H52" s="519"/>
      <c r="I52" s="519"/>
      <c r="J52" s="519"/>
      <c r="K52" s="24"/>
    </row>
    <row r="53" spans="2:11" ht="5.25" customHeight="1">
      <c r="B53" s="23"/>
      <c r="C53" s="25"/>
      <c r="D53" s="25"/>
      <c r="E53" s="25"/>
      <c r="F53" s="25"/>
      <c r="G53" s="25"/>
      <c r="H53" s="25"/>
      <c r="I53" s="25"/>
      <c r="J53" s="25"/>
      <c r="K53" s="24"/>
    </row>
    <row r="54" spans="2:11" ht="15" customHeight="1">
      <c r="B54" s="23"/>
      <c r="C54" s="518" t="s">
        <v>1374</v>
      </c>
      <c r="D54" s="518"/>
      <c r="E54" s="518"/>
      <c r="F54" s="518"/>
      <c r="G54" s="518"/>
      <c r="H54" s="518"/>
      <c r="I54" s="518"/>
      <c r="J54" s="518"/>
      <c r="K54" s="24"/>
    </row>
    <row r="55" spans="2:11" ht="15" customHeight="1">
      <c r="B55" s="23"/>
      <c r="C55" s="518" t="s">
        <v>1375</v>
      </c>
      <c r="D55" s="518"/>
      <c r="E55" s="518"/>
      <c r="F55" s="518"/>
      <c r="G55" s="518"/>
      <c r="H55" s="518"/>
      <c r="I55" s="518"/>
      <c r="J55" s="518"/>
      <c r="K55" s="24"/>
    </row>
    <row r="56" spans="2:11" ht="12.75" customHeight="1">
      <c r="B56" s="23"/>
      <c r="C56" s="26"/>
      <c r="D56" s="26"/>
      <c r="E56" s="26"/>
      <c r="F56" s="26"/>
      <c r="G56" s="26"/>
      <c r="H56" s="26"/>
      <c r="I56" s="26"/>
      <c r="J56" s="26"/>
      <c r="K56" s="24"/>
    </row>
    <row r="57" spans="2:11" ht="15" customHeight="1">
      <c r="B57" s="23"/>
      <c r="C57" s="518" t="s">
        <v>1376</v>
      </c>
      <c r="D57" s="518"/>
      <c r="E57" s="518"/>
      <c r="F57" s="518"/>
      <c r="G57" s="518"/>
      <c r="H57" s="518"/>
      <c r="I57" s="518"/>
      <c r="J57" s="518"/>
      <c r="K57" s="24"/>
    </row>
    <row r="58" spans="2:11" ht="15" customHeight="1">
      <c r="B58" s="23"/>
      <c r="C58" s="28"/>
      <c r="D58" s="518" t="s">
        <v>1377</v>
      </c>
      <c r="E58" s="518"/>
      <c r="F58" s="518"/>
      <c r="G58" s="518"/>
      <c r="H58" s="518"/>
      <c r="I58" s="518"/>
      <c r="J58" s="518"/>
      <c r="K58" s="24"/>
    </row>
    <row r="59" spans="2:11" ht="15" customHeight="1">
      <c r="B59" s="23"/>
      <c r="C59" s="28"/>
      <c r="D59" s="518" t="s">
        <v>1378</v>
      </c>
      <c r="E59" s="518"/>
      <c r="F59" s="518"/>
      <c r="G59" s="518"/>
      <c r="H59" s="518"/>
      <c r="I59" s="518"/>
      <c r="J59" s="518"/>
      <c r="K59" s="24"/>
    </row>
    <row r="60" spans="2:11" ht="15" customHeight="1">
      <c r="B60" s="23"/>
      <c r="C60" s="28"/>
      <c r="D60" s="518" t="s">
        <v>1379</v>
      </c>
      <c r="E60" s="518"/>
      <c r="F60" s="518"/>
      <c r="G60" s="518"/>
      <c r="H60" s="518"/>
      <c r="I60" s="518"/>
      <c r="J60" s="518"/>
      <c r="K60" s="24"/>
    </row>
    <row r="61" spans="2:11" ht="15" customHeight="1">
      <c r="B61" s="23"/>
      <c r="C61" s="28"/>
      <c r="D61" s="518" t="s">
        <v>1380</v>
      </c>
      <c r="E61" s="518"/>
      <c r="F61" s="518"/>
      <c r="G61" s="518"/>
      <c r="H61" s="518"/>
      <c r="I61" s="518"/>
      <c r="J61" s="518"/>
      <c r="K61" s="24"/>
    </row>
    <row r="62" spans="2:11" ht="15" customHeight="1">
      <c r="B62" s="23"/>
      <c r="C62" s="28"/>
      <c r="D62" s="520" t="s">
        <v>1381</v>
      </c>
      <c r="E62" s="520"/>
      <c r="F62" s="520"/>
      <c r="G62" s="520"/>
      <c r="H62" s="520"/>
      <c r="I62" s="520"/>
      <c r="J62" s="520"/>
      <c r="K62" s="24"/>
    </row>
    <row r="63" spans="2:11" ht="15" customHeight="1">
      <c r="B63" s="23"/>
      <c r="C63" s="28"/>
      <c r="D63" s="518" t="s">
        <v>1382</v>
      </c>
      <c r="E63" s="518"/>
      <c r="F63" s="518"/>
      <c r="G63" s="518"/>
      <c r="H63" s="518"/>
      <c r="I63" s="518"/>
      <c r="J63" s="518"/>
      <c r="K63" s="24"/>
    </row>
    <row r="64" spans="2:11" ht="12.75" customHeight="1">
      <c r="B64" s="23"/>
      <c r="C64" s="28"/>
      <c r="D64" s="28"/>
      <c r="E64" s="31"/>
      <c r="F64" s="28"/>
      <c r="G64" s="28"/>
      <c r="H64" s="28"/>
      <c r="I64" s="28"/>
      <c r="J64" s="28"/>
      <c r="K64" s="24"/>
    </row>
    <row r="65" spans="2:11" ht="15" customHeight="1">
      <c r="B65" s="23"/>
      <c r="C65" s="28"/>
      <c r="D65" s="518" t="s">
        <v>1383</v>
      </c>
      <c r="E65" s="518"/>
      <c r="F65" s="518"/>
      <c r="G65" s="518"/>
      <c r="H65" s="518"/>
      <c r="I65" s="518"/>
      <c r="J65" s="518"/>
      <c r="K65" s="24"/>
    </row>
    <row r="66" spans="2:11" ht="15" customHeight="1">
      <c r="B66" s="23"/>
      <c r="C66" s="28"/>
      <c r="D66" s="520" t="s">
        <v>1384</v>
      </c>
      <c r="E66" s="520"/>
      <c r="F66" s="520"/>
      <c r="G66" s="520"/>
      <c r="H66" s="520"/>
      <c r="I66" s="520"/>
      <c r="J66" s="520"/>
      <c r="K66" s="24"/>
    </row>
    <row r="67" spans="2:11" ht="15" customHeight="1">
      <c r="B67" s="23"/>
      <c r="C67" s="28"/>
      <c r="D67" s="518" t="s">
        <v>1385</v>
      </c>
      <c r="E67" s="518"/>
      <c r="F67" s="518"/>
      <c r="G67" s="518"/>
      <c r="H67" s="518"/>
      <c r="I67" s="518"/>
      <c r="J67" s="518"/>
      <c r="K67" s="24"/>
    </row>
    <row r="68" spans="2:11" ht="15" customHeight="1">
      <c r="B68" s="23"/>
      <c r="C68" s="28"/>
      <c r="D68" s="518" t="s">
        <v>1386</v>
      </c>
      <c r="E68" s="518"/>
      <c r="F68" s="518"/>
      <c r="G68" s="518"/>
      <c r="H68" s="518"/>
      <c r="I68" s="518"/>
      <c r="J68" s="518"/>
      <c r="K68" s="24"/>
    </row>
    <row r="69" spans="2:11" ht="15" customHeight="1">
      <c r="B69" s="23"/>
      <c r="C69" s="28"/>
      <c r="D69" s="518" t="s">
        <v>1387</v>
      </c>
      <c r="E69" s="518"/>
      <c r="F69" s="518"/>
      <c r="G69" s="518"/>
      <c r="H69" s="518"/>
      <c r="I69" s="518"/>
      <c r="J69" s="518"/>
      <c r="K69" s="24"/>
    </row>
    <row r="70" spans="2:11" ht="15" customHeight="1">
      <c r="B70" s="23"/>
      <c r="C70" s="28"/>
      <c r="D70" s="518" t="s">
        <v>1388</v>
      </c>
      <c r="E70" s="518"/>
      <c r="F70" s="518"/>
      <c r="G70" s="518"/>
      <c r="H70" s="518"/>
      <c r="I70" s="518"/>
      <c r="J70" s="518"/>
      <c r="K70" s="24"/>
    </row>
    <row r="71" spans="2:11" ht="12.75" customHeight="1">
      <c r="B71" s="32"/>
      <c r="C71" s="33"/>
      <c r="D71" s="33"/>
      <c r="E71" s="33"/>
      <c r="F71" s="33"/>
      <c r="G71" s="33"/>
      <c r="H71" s="33"/>
      <c r="I71" s="33"/>
      <c r="J71" s="33"/>
      <c r="K71" s="34"/>
    </row>
    <row r="72" spans="2:11" ht="18.75" customHeight="1"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2:11" ht="18.75" customHeight="1"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2:11" ht="7.5" customHeight="1">
      <c r="B74" s="37"/>
      <c r="C74" s="38"/>
      <c r="D74" s="38"/>
      <c r="E74" s="38"/>
      <c r="F74" s="38"/>
      <c r="G74" s="38"/>
      <c r="H74" s="38"/>
      <c r="I74" s="38"/>
      <c r="J74" s="38"/>
      <c r="K74" s="39"/>
    </row>
    <row r="75" spans="2:11" ht="45" customHeight="1">
      <c r="B75" s="40"/>
      <c r="C75" s="513" t="s">
        <v>1389</v>
      </c>
      <c r="D75" s="513"/>
      <c r="E75" s="513"/>
      <c r="F75" s="513"/>
      <c r="G75" s="513"/>
      <c r="H75" s="513"/>
      <c r="I75" s="513"/>
      <c r="J75" s="513"/>
      <c r="K75" s="41"/>
    </row>
    <row r="76" spans="2:11" ht="17.25" customHeight="1">
      <c r="B76" s="40"/>
      <c r="C76" s="42" t="s">
        <v>1390</v>
      </c>
      <c r="D76" s="42"/>
      <c r="E76" s="42"/>
      <c r="F76" s="42" t="s">
        <v>1391</v>
      </c>
      <c r="G76" s="43"/>
      <c r="H76" s="42" t="s">
        <v>57</v>
      </c>
      <c r="I76" s="42" t="s">
        <v>60</v>
      </c>
      <c r="J76" s="42" t="s">
        <v>1392</v>
      </c>
      <c r="K76" s="41"/>
    </row>
    <row r="77" spans="2:11" ht="17.25" customHeight="1">
      <c r="B77" s="40"/>
      <c r="C77" s="44" t="s">
        <v>1393</v>
      </c>
      <c r="D77" s="44"/>
      <c r="E77" s="44"/>
      <c r="F77" s="45" t="s">
        <v>1394</v>
      </c>
      <c r="G77" s="46"/>
      <c r="H77" s="44"/>
      <c r="I77" s="44"/>
      <c r="J77" s="44" t="s">
        <v>1395</v>
      </c>
      <c r="K77" s="41"/>
    </row>
    <row r="78" spans="2:11" ht="5.25" customHeight="1">
      <c r="B78" s="40"/>
      <c r="C78" s="47"/>
      <c r="D78" s="47"/>
      <c r="E78" s="47"/>
      <c r="F78" s="47"/>
      <c r="G78" s="48"/>
      <c r="H78" s="47"/>
      <c r="I78" s="47"/>
      <c r="J78" s="47"/>
      <c r="K78" s="41"/>
    </row>
    <row r="79" spans="2:11" ht="15" customHeight="1">
      <c r="B79" s="40"/>
      <c r="C79" s="29" t="s">
        <v>56</v>
      </c>
      <c r="D79" s="49"/>
      <c r="E79" s="49"/>
      <c r="F79" s="50" t="s">
        <v>1396</v>
      </c>
      <c r="G79" s="51"/>
      <c r="H79" s="29" t="s">
        <v>1397</v>
      </c>
      <c r="I79" s="29" t="s">
        <v>1398</v>
      </c>
      <c r="J79" s="29">
        <v>20</v>
      </c>
      <c r="K79" s="41"/>
    </row>
    <row r="80" spans="2:11" ht="15" customHeight="1">
      <c r="B80" s="40"/>
      <c r="C80" s="29" t="s">
        <v>1399</v>
      </c>
      <c r="D80" s="29"/>
      <c r="E80" s="29"/>
      <c r="F80" s="50" t="s">
        <v>1396</v>
      </c>
      <c r="G80" s="51"/>
      <c r="H80" s="29" t="s">
        <v>1400</v>
      </c>
      <c r="I80" s="29" t="s">
        <v>1398</v>
      </c>
      <c r="J80" s="29">
        <v>120</v>
      </c>
      <c r="K80" s="41"/>
    </row>
    <row r="81" spans="2:11" ht="15" customHeight="1">
      <c r="B81" s="52"/>
      <c r="C81" s="29" t="s">
        <v>1401</v>
      </c>
      <c r="D81" s="29"/>
      <c r="E81" s="29"/>
      <c r="F81" s="50" t="s">
        <v>1402</v>
      </c>
      <c r="G81" s="51"/>
      <c r="H81" s="29" t="s">
        <v>1403</v>
      </c>
      <c r="I81" s="29" t="s">
        <v>1398</v>
      </c>
      <c r="J81" s="29">
        <v>50</v>
      </c>
      <c r="K81" s="41"/>
    </row>
    <row r="82" spans="2:11" ht="15" customHeight="1">
      <c r="B82" s="52"/>
      <c r="C82" s="29" t="s">
        <v>1404</v>
      </c>
      <c r="D82" s="29"/>
      <c r="E82" s="29"/>
      <c r="F82" s="50" t="s">
        <v>1396</v>
      </c>
      <c r="G82" s="51"/>
      <c r="H82" s="29" t="s">
        <v>1405</v>
      </c>
      <c r="I82" s="29" t="s">
        <v>1406</v>
      </c>
      <c r="J82" s="29"/>
      <c r="K82" s="41"/>
    </row>
    <row r="83" spans="2:11" ht="15" customHeight="1">
      <c r="B83" s="52"/>
      <c r="C83" s="29" t="s">
        <v>1407</v>
      </c>
      <c r="D83" s="29"/>
      <c r="E83" s="29"/>
      <c r="F83" s="50" t="s">
        <v>1402</v>
      </c>
      <c r="G83" s="29"/>
      <c r="H83" s="29" t="s">
        <v>1408</v>
      </c>
      <c r="I83" s="29" t="s">
        <v>1398</v>
      </c>
      <c r="J83" s="29">
        <v>15</v>
      </c>
      <c r="K83" s="41"/>
    </row>
    <row r="84" spans="2:11" ht="15" customHeight="1">
      <c r="B84" s="52"/>
      <c r="C84" s="29" t="s">
        <v>1409</v>
      </c>
      <c r="D84" s="29"/>
      <c r="E84" s="29"/>
      <c r="F84" s="50" t="s">
        <v>1402</v>
      </c>
      <c r="G84" s="29"/>
      <c r="H84" s="29" t="s">
        <v>1410</v>
      </c>
      <c r="I84" s="29" t="s">
        <v>1398</v>
      </c>
      <c r="J84" s="29">
        <v>15</v>
      </c>
      <c r="K84" s="41"/>
    </row>
    <row r="85" spans="2:11" ht="15" customHeight="1">
      <c r="B85" s="52"/>
      <c r="C85" s="29" t="s">
        <v>1411</v>
      </c>
      <c r="D85" s="29"/>
      <c r="E85" s="29"/>
      <c r="F85" s="50" t="s">
        <v>1402</v>
      </c>
      <c r="G85" s="29"/>
      <c r="H85" s="29" t="s">
        <v>1412</v>
      </c>
      <c r="I85" s="29" t="s">
        <v>1398</v>
      </c>
      <c r="J85" s="29">
        <v>20</v>
      </c>
      <c r="K85" s="41"/>
    </row>
    <row r="86" spans="2:11" ht="15" customHeight="1">
      <c r="B86" s="52"/>
      <c r="C86" s="29" t="s">
        <v>1413</v>
      </c>
      <c r="D86" s="29"/>
      <c r="E86" s="29"/>
      <c r="F86" s="50" t="s">
        <v>1402</v>
      </c>
      <c r="G86" s="29"/>
      <c r="H86" s="29" t="s">
        <v>1414</v>
      </c>
      <c r="I86" s="29" t="s">
        <v>1398</v>
      </c>
      <c r="J86" s="29">
        <v>20</v>
      </c>
      <c r="K86" s="41"/>
    </row>
    <row r="87" spans="2:11" ht="15" customHeight="1">
      <c r="B87" s="52"/>
      <c r="C87" s="29" t="s">
        <v>1415</v>
      </c>
      <c r="D87" s="29"/>
      <c r="E87" s="29"/>
      <c r="F87" s="50" t="s">
        <v>1402</v>
      </c>
      <c r="G87" s="51"/>
      <c r="H87" s="29" t="s">
        <v>1416</v>
      </c>
      <c r="I87" s="29" t="s">
        <v>1398</v>
      </c>
      <c r="J87" s="29">
        <v>50</v>
      </c>
      <c r="K87" s="41"/>
    </row>
    <row r="88" spans="2:11" ht="15" customHeight="1">
      <c r="B88" s="52"/>
      <c r="C88" s="29" t="s">
        <v>1417</v>
      </c>
      <c r="D88" s="29"/>
      <c r="E88" s="29"/>
      <c r="F88" s="50" t="s">
        <v>1402</v>
      </c>
      <c r="G88" s="51"/>
      <c r="H88" s="29" t="s">
        <v>1418</v>
      </c>
      <c r="I88" s="29" t="s">
        <v>1398</v>
      </c>
      <c r="J88" s="29">
        <v>20</v>
      </c>
      <c r="K88" s="41"/>
    </row>
    <row r="89" spans="2:11" ht="15" customHeight="1">
      <c r="B89" s="52"/>
      <c r="C89" s="29" t="s">
        <v>1419</v>
      </c>
      <c r="D89" s="29"/>
      <c r="E89" s="29"/>
      <c r="F89" s="50" t="s">
        <v>1402</v>
      </c>
      <c r="G89" s="51"/>
      <c r="H89" s="29" t="s">
        <v>1420</v>
      </c>
      <c r="I89" s="29" t="s">
        <v>1398</v>
      </c>
      <c r="J89" s="29">
        <v>20</v>
      </c>
      <c r="K89" s="41"/>
    </row>
    <row r="90" spans="2:11" ht="15" customHeight="1">
      <c r="B90" s="52"/>
      <c r="C90" s="29" t="s">
        <v>1421</v>
      </c>
      <c r="D90" s="29"/>
      <c r="E90" s="29"/>
      <c r="F90" s="50" t="s">
        <v>1402</v>
      </c>
      <c r="G90" s="51"/>
      <c r="H90" s="29" t="s">
        <v>1422</v>
      </c>
      <c r="I90" s="29" t="s">
        <v>1398</v>
      </c>
      <c r="J90" s="29">
        <v>50</v>
      </c>
      <c r="K90" s="41"/>
    </row>
    <row r="91" spans="2:11" ht="15" customHeight="1">
      <c r="B91" s="52"/>
      <c r="C91" s="29" t="s">
        <v>1423</v>
      </c>
      <c r="D91" s="29"/>
      <c r="E91" s="29"/>
      <c r="F91" s="50" t="s">
        <v>1402</v>
      </c>
      <c r="G91" s="51"/>
      <c r="H91" s="29" t="s">
        <v>1423</v>
      </c>
      <c r="I91" s="29" t="s">
        <v>1398</v>
      </c>
      <c r="J91" s="29">
        <v>50</v>
      </c>
      <c r="K91" s="41"/>
    </row>
    <row r="92" spans="2:11" ht="15" customHeight="1">
      <c r="B92" s="52"/>
      <c r="C92" s="29" t="s">
        <v>1424</v>
      </c>
      <c r="D92" s="29"/>
      <c r="E92" s="29"/>
      <c r="F92" s="50" t="s">
        <v>1402</v>
      </c>
      <c r="G92" s="51"/>
      <c r="H92" s="29" t="s">
        <v>1425</v>
      </c>
      <c r="I92" s="29" t="s">
        <v>1398</v>
      </c>
      <c r="J92" s="29">
        <v>255</v>
      </c>
      <c r="K92" s="41"/>
    </row>
    <row r="93" spans="2:11" ht="15" customHeight="1">
      <c r="B93" s="52"/>
      <c r="C93" s="29" t="s">
        <v>1426</v>
      </c>
      <c r="D93" s="29"/>
      <c r="E93" s="29"/>
      <c r="F93" s="50" t="s">
        <v>1396</v>
      </c>
      <c r="G93" s="51"/>
      <c r="H93" s="29" t="s">
        <v>1427</v>
      </c>
      <c r="I93" s="29" t="s">
        <v>1428</v>
      </c>
      <c r="J93" s="29"/>
      <c r="K93" s="41"/>
    </row>
    <row r="94" spans="2:11" ht="15" customHeight="1">
      <c r="B94" s="52"/>
      <c r="C94" s="29" t="s">
        <v>1429</v>
      </c>
      <c r="D94" s="29"/>
      <c r="E94" s="29"/>
      <c r="F94" s="50" t="s">
        <v>1396</v>
      </c>
      <c r="G94" s="51"/>
      <c r="H94" s="29" t="s">
        <v>1430</v>
      </c>
      <c r="I94" s="29" t="s">
        <v>1431</v>
      </c>
      <c r="J94" s="29"/>
      <c r="K94" s="41"/>
    </row>
    <row r="95" spans="2:11" ht="15" customHeight="1">
      <c r="B95" s="52"/>
      <c r="C95" s="29" t="s">
        <v>1432</v>
      </c>
      <c r="D95" s="29"/>
      <c r="E95" s="29"/>
      <c r="F95" s="50" t="s">
        <v>1396</v>
      </c>
      <c r="G95" s="51"/>
      <c r="H95" s="29" t="s">
        <v>1432</v>
      </c>
      <c r="I95" s="29" t="s">
        <v>1431</v>
      </c>
      <c r="J95" s="29"/>
      <c r="K95" s="41"/>
    </row>
    <row r="96" spans="2:11" ht="15" customHeight="1">
      <c r="B96" s="52"/>
      <c r="C96" s="29" t="s">
        <v>41</v>
      </c>
      <c r="D96" s="29"/>
      <c r="E96" s="29"/>
      <c r="F96" s="50" t="s">
        <v>1396</v>
      </c>
      <c r="G96" s="51"/>
      <c r="H96" s="29" t="s">
        <v>1433</v>
      </c>
      <c r="I96" s="29" t="s">
        <v>1431</v>
      </c>
      <c r="J96" s="29"/>
      <c r="K96" s="41"/>
    </row>
    <row r="97" spans="2:11" ht="15" customHeight="1">
      <c r="B97" s="52"/>
      <c r="C97" s="29" t="s">
        <v>51</v>
      </c>
      <c r="D97" s="29"/>
      <c r="E97" s="29"/>
      <c r="F97" s="50" t="s">
        <v>1396</v>
      </c>
      <c r="G97" s="51"/>
      <c r="H97" s="29" t="s">
        <v>1434</v>
      </c>
      <c r="I97" s="29" t="s">
        <v>1431</v>
      </c>
      <c r="J97" s="29"/>
      <c r="K97" s="41"/>
    </row>
    <row r="98" spans="2:11" ht="1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ht="18.75" customHeight="1">
      <c r="B99" s="56"/>
      <c r="C99" s="57"/>
      <c r="D99" s="57"/>
      <c r="E99" s="57"/>
      <c r="F99" s="57"/>
      <c r="G99" s="57"/>
      <c r="H99" s="57"/>
      <c r="I99" s="57"/>
      <c r="J99" s="57"/>
      <c r="K99" s="56"/>
    </row>
    <row r="100" spans="2:11" ht="18.75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9"/>
    </row>
    <row r="102" spans="2:11" ht="45" customHeight="1">
      <c r="B102" s="40"/>
      <c r="C102" s="513" t="s">
        <v>1435</v>
      </c>
      <c r="D102" s="513"/>
      <c r="E102" s="513"/>
      <c r="F102" s="513"/>
      <c r="G102" s="513"/>
      <c r="H102" s="513"/>
      <c r="I102" s="513"/>
      <c r="J102" s="513"/>
      <c r="K102" s="41"/>
    </row>
    <row r="103" spans="2:11" ht="17.25" customHeight="1">
      <c r="B103" s="40"/>
      <c r="C103" s="42" t="s">
        <v>1390</v>
      </c>
      <c r="D103" s="42"/>
      <c r="E103" s="42"/>
      <c r="F103" s="42" t="s">
        <v>1391</v>
      </c>
      <c r="G103" s="43"/>
      <c r="H103" s="42" t="s">
        <v>57</v>
      </c>
      <c r="I103" s="42" t="s">
        <v>60</v>
      </c>
      <c r="J103" s="42" t="s">
        <v>1392</v>
      </c>
      <c r="K103" s="41"/>
    </row>
    <row r="104" spans="2:11" ht="17.25" customHeight="1">
      <c r="B104" s="40"/>
      <c r="C104" s="44" t="s">
        <v>1393</v>
      </c>
      <c r="D104" s="44"/>
      <c r="E104" s="44"/>
      <c r="F104" s="45" t="s">
        <v>1394</v>
      </c>
      <c r="G104" s="46"/>
      <c r="H104" s="44"/>
      <c r="I104" s="44"/>
      <c r="J104" s="44" t="s">
        <v>1395</v>
      </c>
      <c r="K104" s="41"/>
    </row>
    <row r="105" spans="2:11" ht="5.25" customHeight="1">
      <c r="B105" s="40"/>
      <c r="C105" s="42"/>
      <c r="D105" s="42"/>
      <c r="E105" s="42"/>
      <c r="F105" s="42"/>
      <c r="G105" s="58"/>
      <c r="H105" s="42"/>
      <c r="I105" s="42"/>
      <c r="J105" s="42"/>
      <c r="K105" s="41"/>
    </row>
    <row r="106" spans="2:11" ht="15" customHeight="1">
      <c r="B106" s="40"/>
      <c r="C106" s="29" t="s">
        <v>56</v>
      </c>
      <c r="D106" s="49"/>
      <c r="E106" s="49"/>
      <c r="F106" s="50" t="s">
        <v>1396</v>
      </c>
      <c r="G106" s="29"/>
      <c r="H106" s="29" t="s">
        <v>1436</v>
      </c>
      <c r="I106" s="29" t="s">
        <v>1398</v>
      </c>
      <c r="J106" s="29">
        <v>20</v>
      </c>
      <c r="K106" s="41"/>
    </row>
    <row r="107" spans="2:11" ht="15" customHeight="1">
      <c r="B107" s="40"/>
      <c r="C107" s="29" t="s">
        <v>1399</v>
      </c>
      <c r="D107" s="29"/>
      <c r="E107" s="29"/>
      <c r="F107" s="50" t="s">
        <v>1396</v>
      </c>
      <c r="G107" s="29"/>
      <c r="H107" s="29" t="s">
        <v>1436</v>
      </c>
      <c r="I107" s="29" t="s">
        <v>1398</v>
      </c>
      <c r="J107" s="29">
        <v>120</v>
      </c>
      <c r="K107" s="41"/>
    </row>
    <row r="108" spans="2:11" ht="15" customHeight="1">
      <c r="B108" s="52"/>
      <c r="C108" s="29" t="s">
        <v>1401</v>
      </c>
      <c r="D108" s="29"/>
      <c r="E108" s="29"/>
      <c r="F108" s="50" t="s">
        <v>1402</v>
      </c>
      <c r="G108" s="29"/>
      <c r="H108" s="29" t="s">
        <v>1436</v>
      </c>
      <c r="I108" s="29" t="s">
        <v>1398</v>
      </c>
      <c r="J108" s="29">
        <v>50</v>
      </c>
      <c r="K108" s="41"/>
    </row>
    <row r="109" spans="2:11" ht="15" customHeight="1">
      <c r="B109" s="52"/>
      <c r="C109" s="29" t="s">
        <v>1404</v>
      </c>
      <c r="D109" s="29"/>
      <c r="E109" s="29"/>
      <c r="F109" s="50" t="s">
        <v>1396</v>
      </c>
      <c r="G109" s="29"/>
      <c r="H109" s="29" t="s">
        <v>1436</v>
      </c>
      <c r="I109" s="29" t="s">
        <v>1406</v>
      </c>
      <c r="J109" s="29"/>
      <c r="K109" s="41"/>
    </row>
    <row r="110" spans="2:11" ht="15" customHeight="1">
      <c r="B110" s="52"/>
      <c r="C110" s="29" t="s">
        <v>1415</v>
      </c>
      <c r="D110" s="29"/>
      <c r="E110" s="29"/>
      <c r="F110" s="50" t="s">
        <v>1402</v>
      </c>
      <c r="G110" s="29"/>
      <c r="H110" s="29" t="s">
        <v>1436</v>
      </c>
      <c r="I110" s="29" t="s">
        <v>1398</v>
      </c>
      <c r="J110" s="29">
        <v>50</v>
      </c>
      <c r="K110" s="41"/>
    </row>
    <row r="111" spans="2:11" ht="15" customHeight="1">
      <c r="B111" s="52"/>
      <c r="C111" s="29" t="s">
        <v>1423</v>
      </c>
      <c r="D111" s="29"/>
      <c r="E111" s="29"/>
      <c r="F111" s="50" t="s">
        <v>1402</v>
      </c>
      <c r="G111" s="29"/>
      <c r="H111" s="29" t="s">
        <v>1436</v>
      </c>
      <c r="I111" s="29" t="s">
        <v>1398</v>
      </c>
      <c r="J111" s="29">
        <v>50</v>
      </c>
      <c r="K111" s="41"/>
    </row>
    <row r="112" spans="2:11" ht="15" customHeight="1">
      <c r="B112" s="52"/>
      <c r="C112" s="29" t="s">
        <v>1421</v>
      </c>
      <c r="D112" s="29"/>
      <c r="E112" s="29"/>
      <c r="F112" s="50" t="s">
        <v>1402</v>
      </c>
      <c r="G112" s="29"/>
      <c r="H112" s="29" t="s">
        <v>1436</v>
      </c>
      <c r="I112" s="29" t="s">
        <v>1398</v>
      </c>
      <c r="J112" s="29">
        <v>50</v>
      </c>
      <c r="K112" s="41"/>
    </row>
    <row r="113" spans="2:11" ht="15" customHeight="1">
      <c r="B113" s="52"/>
      <c r="C113" s="29" t="s">
        <v>56</v>
      </c>
      <c r="D113" s="29"/>
      <c r="E113" s="29"/>
      <c r="F113" s="50" t="s">
        <v>1396</v>
      </c>
      <c r="G113" s="29"/>
      <c r="H113" s="29" t="s">
        <v>1437</v>
      </c>
      <c r="I113" s="29" t="s">
        <v>1398</v>
      </c>
      <c r="J113" s="29">
        <v>20</v>
      </c>
      <c r="K113" s="41"/>
    </row>
    <row r="114" spans="2:11" ht="15" customHeight="1">
      <c r="B114" s="52"/>
      <c r="C114" s="29" t="s">
        <v>1438</v>
      </c>
      <c r="D114" s="29"/>
      <c r="E114" s="29"/>
      <c r="F114" s="50" t="s">
        <v>1396</v>
      </c>
      <c r="G114" s="29"/>
      <c r="H114" s="29" t="s">
        <v>1439</v>
      </c>
      <c r="I114" s="29" t="s">
        <v>1398</v>
      </c>
      <c r="J114" s="29">
        <v>120</v>
      </c>
      <c r="K114" s="41"/>
    </row>
    <row r="115" spans="2:11" ht="15" customHeight="1">
      <c r="B115" s="52"/>
      <c r="C115" s="29" t="s">
        <v>41</v>
      </c>
      <c r="D115" s="29"/>
      <c r="E115" s="29"/>
      <c r="F115" s="50" t="s">
        <v>1396</v>
      </c>
      <c r="G115" s="29"/>
      <c r="H115" s="29" t="s">
        <v>1440</v>
      </c>
      <c r="I115" s="29" t="s">
        <v>1431</v>
      </c>
      <c r="J115" s="29"/>
      <c r="K115" s="41"/>
    </row>
    <row r="116" spans="2:11" ht="15" customHeight="1">
      <c r="B116" s="52"/>
      <c r="C116" s="29" t="s">
        <v>51</v>
      </c>
      <c r="D116" s="29"/>
      <c r="E116" s="29"/>
      <c r="F116" s="50" t="s">
        <v>1396</v>
      </c>
      <c r="G116" s="29"/>
      <c r="H116" s="29" t="s">
        <v>1441</v>
      </c>
      <c r="I116" s="29" t="s">
        <v>1431</v>
      </c>
      <c r="J116" s="29"/>
      <c r="K116" s="41"/>
    </row>
    <row r="117" spans="2:11" ht="15" customHeight="1">
      <c r="B117" s="52"/>
      <c r="C117" s="29" t="s">
        <v>60</v>
      </c>
      <c r="D117" s="29"/>
      <c r="E117" s="29"/>
      <c r="F117" s="50" t="s">
        <v>1396</v>
      </c>
      <c r="G117" s="29"/>
      <c r="H117" s="29" t="s">
        <v>1442</v>
      </c>
      <c r="I117" s="29" t="s">
        <v>1443</v>
      </c>
      <c r="J117" s="29"/>
      <c r="K117" s="41"/>
    </row>
    <row r="118" spans="2:11" ht="15" customHeight="1">
      <c r="B118" s="53"/>
      <c r="C118" s="59"/>
      <c r="D118" s="59"/>
      <c r="E118" s="59"/>
      <c r="F118" s="59"/>
      <c r="G118" s="59"/>
      <c r="H118" s="59"/>
      <c r="I118" s="59"/>
      <c r="J118" s="59"/>
      <c r="K118" s="55"/>
    </row>
    <row r="119" spans="2:11" ht="18.75" customHeight="1">
      <c r="B119" s="60"/>
      <c r="C119" s="61"/>
      <c r="D119" s="61"/>
      <c r="E119" s="61"/>
      <c r="F119" s="62"/>
      <c r="G119" s="61"/>
      <c r="H119" s="61"/>
      <c r="I119" s="61"/>
      <c r="J119" s="61"/>
      <c r="K119" s="60"/>
    </row>
    <row r="120" spans="2:11" ht="18.75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2:11" ht="7.5" customHeight="1">
      <c r="B121" s="63"/>
      <c r="C121" s="64"/>
      <c r="D121" s="64"/>
      <c r="E121" s="64"/>
      <c r="F121" s="64"/>
      <c r="G121" s="64"/>
      <c r="H121" s="64"/>
      <c r="I121" s="64"/>
      <c r="J121" s="64"/>
      <c r="K121" s="65"/>
    </row>
    <row r="122" spans="2:11" ht="45" customHeight="1">
      <c r="B122" s="66"/>
      <c r="C122" s="514" t="s">
        <v>1444</v>
      </c>
      <c r="D122" s="514"/>
      <c r="E122" s="514"/>
      <c r="F122" s="514"/>
      <c r="G122" s="514"/>
      <c r="H122" s="514"/>
      <c r="I122" s="514"/>
      <c r="J122" s="514"/>
      <c r="K122" s="67"/>
    </row>
    <row r="123" spans="2:11" ht="17.25" customHeight="1">
      <c r="B123" s="68"/>
      <c r="C123" s="42" t="s">
        <v>1390</v>
      </c>
      <c r="D123" s="42"/>
      <c r="E123" s="42"/>
      <c r="F123" s="42" t="s">
        <v>1391</v>
      </c>
      <c r="G123" s="43"/>
      <c r="H123" s="42" t="s">
        <v>57</v>
      </c>
      <c r="I123" s="42" t="s">
        <v>60</v>
      </c>
      <c r="J123" s="42" t="s">
        <v>1392</v>
      </c>
      <c r="K123" s="69"/>
    </row>
    <row r="124" spans="2:11" ht="17.25" customHeight="1">
      <c r="B124" s="68"/>
      <c r="C124" s="44" t="s">
        <v>1393</v>
      </c>
      <c r="D124" s="44"/>
      <c r="E124" s="44"/>
      <c r="F124" s="45" t="s">
        <v>1394</v>
      </c>
      <c r="G124" s="46"/>
      <c r="H124" s="44"/>
      <c r="I124" s="44"/>
      <c r="J124" s="44" t="s">
        <v>1395</v>
      </c>
      <c r="K124" s="69"/>
    </row>
    <row r="125" spans="2:11" ht="5.25" customHeight="1">
      <c r="B125" s="70"/>
      <c r="C125" s="47"/>
      <c r="D125" s="47"/>
      <c r="E125" s="47"/>
      <c r="F125" s="47"/>
      <c r="G125" s="71"/>
      <c r="H125" s="47"/>
      <c r="I125" s="47"/>
      <c r="J125" s="47"/>
      <c r="K125" s="72"/>
    </row>
    <row r="126" spans="2:11" ht="15" customHeight="1">
      <c r="B126" s="70"/>
      <c r="C126" s="29" t="s">
        <v>1399</v>
      </c>
      <c r="D126" s="49"/>
      <c r="E126" s="49"/>
      <c r="F126" s="50" t="s">
        <v>1396</v>
      </c>
      <c r="G126" s="29"/>
      <c r="H126" s="29" t="s">
        <v>1436</v>
      </c>
      <c r="I126" s="29" t="s">
        <v>1398</v>
      </c>
      <c r="J126" s="29">
        <v>120</v>
      </c>
      <c r="K126" s="73"/>
    </row>
    <row r="127" spans="2:11" ht="15" customHeight="1">
      <c r="B127" s="70"/>
      <c r="C127" s="29" t="s">
        <v>1445</v>
      </c>
      <c r="D127" s="29"/>
      <c r="E127" s="29"/>
      <c r="F127" s="50" t="s">
        <v>1396</v>
      </c>
      <c r="G127" s="29"/>
      <c r="H127" s="29" t="s">
        <v>1446</v>
      </c>
      <c r="I127" s="29" t="s">
        <v>1398</v>
      </c>
      <c r="J127" s="29" t="s">
        <v>1447</v>
      </c>
      <c r="K127" s="73"/>
    </row>
    <row r="128" spans="2:11" ht="15" customHeight="1">
      <c r="B128" s="70"/>
      <c r="C128" s="29" t="s">
        <v>87</v>
      </c>
      <c r="D128" s="29"/>
      <c r="E128" s="29"/>
      <c r="F128" s="50" t="s">
        <v>1396</v>
      </c>
      <c r="G128" s="29"/>
      <c r="H128" s="29" t="s">
        <v>1448</v>
      </c>
      <c r="I128" s="29" t="s">
        <v>1398</v>
      </c>
      <c r="J128" s="29" t="s">
        <v>1447</v>
      </c>
      <c r="K128" s="73"/>
    </row>
    <row r="129" spans="2:11" ht="15" customHeight="1">
      <c r="B129" s="70"/>
      <c r="C129" s="29" t="s">
        <v>1407</v>
      </c>
      <c r="D129" s="29"/>
      <c r="E129" s="29"/>
      <c r="F129" s="50" t="s">
        <v>1402</v>
      </c>
      <c r="G129" s="29"/>
      <c r="H129" s="29" t="s">
        <v>1408</v>
      </c>
      <c r="I129" s="29" t="s">
        <v>1398</v>
      </c>
      <c r="J129" s="29">
        <v>15</v>
      </c>
      <c r="K129" s="73"/>
    </row>
    <row r="130" spans="2:11" ht="15" customHeight="1">
      <c r="B130" s="70"/>
      <c r="C130" s="29" t="s">
        <v>1409</v>
      </c>
      <c r="D130" s="29"/>
      <c r="E130" s="29"/>
      <c r="F130" s="50" t="s">
        <v>1402</v>
      </c>
      <c r="G130" s="29"/>
      <c r="H130" s="29" t="s">
        <v>1410</v>
      </c>
      <c r="I130" s="29" t="s">
        <v>1398</v>
      </c>
      <c r="J130" s="29">
        <v>15</v>
      </c>
      <c r="K130" s="73"/>
    </row>
    <row r="131" spans="2:11" ht="15" customHeight="1">
      <c r="B131" s="70"/>
      <c r="C131" s="29" t="s">
        <v>1411</v>
      </c>
      <c r="D131" s="29"/>
      <c r="E131" s="29"/>
      <c r="F131" s="50" t="s">
        <v>1402</v>
      </c>
      <c r="G131" s="29"/>
      <c r="H131" s="29" t="s">
        <v>1412</v>
      </c>
      <c r="I131" s="29" t="s">
        <v>1398</v>
      </c>
      <c r="J131" s="29">
        <v>20</v>
      </c>
      <c r="K131" s="73"/>
    </row>
    <row r="132" spans="2:11" ht="15" customHeight="1">
      <c r="B132" s="70"/>
      <c r="C132" s="29" t="s">
        <v>1413</v>
      </c>
      <c r="D132" s="29"/>
      <c r="E132" s="29"/>
      <c r="F132" s="50" t="s">
        <v>1402</v>
      </c>
      <c r="G132" s="29"/>
      <c r="H132" s="29" t="s">
        <v>1414</v>
      </c>
      <c r="I132" s="29" t="s">
        <v>1398</v>
      </c>
      <c r="J132" s="29">
        <v>20</v>
      </c>
      <c r="K132" s="73"/>
    </row>
    <row r="133" spans="2:11" ht="15" customHeight="1">
      <c r="B133" s="70"/>
      <c r="C133" s="29" t="s">
        <v>1401</v>
      </c>
      <c r="D133" s="29"/>
      <c r="E133" s="29"/>
      <c r="F133" s="50" t="s">
        <v>1402</v>
      </c>
      <c r="G133" s="29"/>
      <c r="H133" s="29" t="s">
        <v>1436</v>
      </c>
      <c r="I133" s="29" t="s">
        <v>1398</v>
      </c>
      <c r="J133" s="29">
        <v>50</v>
      </c>
      <c r="K133" s="73"/>
    </row>
    <row r="134" spans="2:11" ht="15" customHeight="1">
      <c r="B134" s="70"/>
      <c r="C134" s="29" t="s">
        <v>1415</v>
      </c>
      <c r="D134" s="29"/>
      <c r="E134" s="29"/>
      <c r="F134" s="50" t="s">
        <v>1402</v>
      </c>
      <c r="G134" s="29"/>
      <c r="H134" s="29" t="s">
        <v>1436</v>
      </c>
      <c r="I134" s="29" t="s">
        <v>1398</v>
      </c>
      <c r="J134" s="29">
        <v>50</v>
      </c>
      <c r="K134" s="73"/>
    </row>
    <row r="135" spans="2:11" ht="15" customHeight="1">
      <c r="B135" s="70"/>
      <c r="C135" s="29" t="s">
        <v>1421</v>
      </c>
      <c r="D135" s="29"/>
      <c r="E135" s="29"/>
      <c r="F135" s="50" t="s">
        <v>1402</v>
      </c>
      <c r="G135" s="29"/>
      <c r="H135" s="29" t="s">
        <v>1436</v>
      </c>
      <c r="I135" s="29" t="s">
        <v>1398</v>
      </c>
      <c r="J135" s="29">
        <v>50</v>
      </c>
      <c r="K135" s="73"/>
    </row>
    <row r="136" spans="2:11" ht="15" customHeight="1">
      <c r="B136" s="70"/>
      <c r="C136" s="29" t="s">
        <v>1423</v>
      </c>
      <c r="D136" s="29"/>
      <c r="E136" s="29"/>
      <c r="F136" s="50" t="s">
        <v>1402</v>
      </c>
      <c r="G136" s="29"/>
      <c r="H136" s="29" t="s">
        <v>1436</v>
      </c>
      <c r="I136" s="29" t="s">
        <v>1398</v>
      </c>
      <c r="J136" s="29">
        <v>50</v>
      </c>
      <c r="K136" s="73"/>
    </row>
    <row r="137" spans="2:11" ht="15" customHeight="1">
      <c r="B137" s="70"/>
      <c r="C137" s="29" t="s">
        <v>1424</v>
      </c>
      <c r="D137" s="29"/>
      <c r="E137" s="29"/>
      <c r="F137" s="50" t="s">
        <v>1402</v>
      </c>
      <c r="G137" s="29"/>
      <c r="H137" s="29" t="s">
        <v>1449</v>
      </c>
      <c r="I137" s="29" t="s">
        <v>1398</v>
      </c>
      <c r="J137" s="29">
        <v>255</v>
      </c>
      <c r="K137" s="73"/>
    </row>
    <row r="138" spans="2:11" ht="15" customHeight="1">
      <c r="B138" s="70"/>
      <c r="C138" s="29" t="s">
        <v>1426</v>
      </c>
      <c r="D138" s="29"/>
      <c r="E138" s="29"/>
      <c r="F138" s="50" t="s">
        <v>1396</v>
      </c>
      <c r="G138" s="29"/>
      <c r="H138" s="29" t="s">
        <v>1450</v>
      </c>
      <c r="I138" s="29" t="s">
        <v>1428</v>
      </c>
      <c r="J138" s="29"/>
      <c r="K138" s="73"/>
    </row>
    <row r="139" spans="2:11" ht="15" customHeight="1">
      <c r="B139" s="70"/>
      <c r="C139" s="29" t="s">
        <v>1429</v>
      </c>
      <c r="D139" s="29"/>
      <c r="E139" s="29"/>
      <c r="F139" s="50" t="s">
        <v>1396</v>
      </c>
      <c r="G139" s="29"/>
      <c r="H139" s="29" t="s">
        <v>1451</v>
      </c>
      <c r="I139" s="29" t="s">
        <v>1431</v>
      </c>
      <c r="J139" s="29"/>
      <c r="K139" s="73"/>
    </row>
    <row r="140" spans="2:11" ht="15" customHeight="1">
      <c r="B140" s="70"/>
      <c r="C140" s="29" t="s">
        <v>1432</v>
      </c>
      <c r="D140" s="29"/>
      <c r="E140" s="29"/>
      <c r="F140" s="50" t="s">
        <v>1396</v>
      </c>
      <c r="G140" s="29"/>
      <c r="H140" s="29" t="s">
        <v>1432</v>
      </c>
      <c r="I140" s="29" t="s">
        <v>1431</v>
      </c>
      <c r="J140" s="29"/>
      <c r="K140" s="73"/>
    </row>
    <row r="141" spans="2:11" ht="15" customHeight="1">
      <c r="B141" s="70"/>
      <c r="C141" s="29" t="s">
        <v>41</v>
      </c>
      <c r="D141" s="29"/>
      <c r="E141" s="29"/>
      <c r="F141" s="50" t="s">
        <v>1396</v>
      </c>
      <c r="G141" s="29"/>
      <c r="H141" s="29" t="s">
        <v>1452</v>
      </c>
      <c r="I141" s="29" t="s">
        <v>1431</v>
      </c>
      <c r="J141" s="29"/>
      <c r="K141" s="73"/>
    </row>
    <row r="142" spans="2:11" ht="15" customHeight="1">
      <c r="B142" s="70"/>
      <c r="C142" s="29" t="s">
        <v>1453</v>
      </c>
      <c r="D142" s="29"/>
      <c r="E142" s="29"/>
      <c r="F142" s="50" t="s">
        <v>1396</v>
      </c>
      <c r="G142" s="29"/>
      <c r="H142" s="29" t="s">
        <v>1454</v>
      </c>
      <c r="I142" s="29" t="s">
        <v>1431</v>
      </c>
      <c r="J142" s="29"/>
      <c r="K142" s="73"/>
    </row>
    <row r="143" spans="2:11" ht="15" customHeight="1">
      <c r="B143" s="74"/>
      <c r="C143" s="75"/>
      <c r="D143" s="75"/>
      <c r="E143" s="75"/>
      <c r="F143" s="75"/>
      <c r="G143" s="75"/>
      <c r="H143" s="75"/>
      <c r="I143" s="75"/>
      <c r="J143" s="75"/>
      <c r="K143" s="76"/>
    </row>
    <row r="144" spans="2:11" ht="18.75" customHeight="1">
      <c r="B144" s="61"/>
      <c r="C144" s="61"/>
      <c r="D144" s="61"/>
      <c r="E144" s="61"/>
      <c r="F144" s="62"/>
      <c r="G144" s="61"/>
      <c r="H144" s="61"/>
      <c r="I144" s="61"/>
      <c r="J144" s="61"/>
      <c r="K144" s="61"/>
    </row>
    <row r="145" spans="2:11" ht="18.75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2:11" ht="7.5" customHeight="1">
      <c r="B146" s="37"/>
      <c r="C146" s="38"/>
      <c r="D146" s="38"/>
      <c r="E146" s="38"/>
      <c r="F146" s="38"/>
      <c r="G146" s="38"/>
      <c r="H146" s="38"/>
      <c r="I146" s="38"/>
      <c r="J146" s="38"/>
      <c r="K146" s="39"/>
    </row>
    <row r="147" spans="2:11" ht="45" customHeight="1">
      <c r="B147" s="40"/>
      <c r="C147" s="513" t="s">
        <v>1455</v>
      </c>
      <c r="D147" s="513"/>
      <c r="E147" s="513"/>
      <c r="F147" s="513"/>
      <c r="G147" s="513"/>
      <c r="H147" s="513"/>
      <c r="I147" s="513"/>
      <c r="J147" s="513"/>
      <c r="K147" s="41"/>
    </row>
    <row r="148" spans="2:11" ht="17.25" customHeight="1">
      <c r="B148" s="40"/>
      <c r="C148" s="42" t="s">
        <v>1390</v>
      </c>
      <c r="D148" s="42"/>
      <c r="E148" s="42"/>
      <c r="F148" s="42" t="s">
        <v>1391</v>
      </c>
      <c r="G148" s="43"/>
      <c r="H148" s="42" t="s">
        <v>57</v>
      </c>
      <c r="I148" s="42" t="s">
        <v>60</v>
      </c>
      <c r="J148" s="42" t="s">
        <v>1392</v>
      </c>
      <c r="K148" s="41"/>
    </row>
    <row r="149" spans="2:11" ht="17.25" customHeight="1">
      <c r="B149" s="40"/>
      <c r="C149" s="44" t="s">
        <v>1393</v>
      </c>
      <c r="D149" s="44"/>
      <c r="E149" s="44"/>
      <c r="F149" s="45" t="s">
        <v>1394</v>
      </c>
      <c r="G149" s="46"/>
      <c r="H149" s="44"/>
      <c r="I149" s="44"/>
      <c r="J149" s="44" t="s">
        <v>1395</v>
      </c>
      <c r="K149" s="41"/>
    </row>
    <row r="150" spans="2:11" ht="5.25" customHeight="1">
      <c r="B150" s="52"/>
      <c r="C150" s="47"/>
      <c r="D150" s="47"/>
      <c r="E150" s="47"/>
      <c r="F150" s="47"/>
      <c r="G150" s="48"/>
      <c r="H150" s="47"/>
      <c r="I150" s="47"/>
      <c r="J150" s="47"/>
      <c r="K150" s="73"/>
    </row>
    <row r="151" spans="2:11" ht="15" customHeight="1">
      <c r="B151" s="52"/>
      <c r="C151" s="77" t="s">
        <v>1399</v>
      </c>
      <c r="D151" s="29"/>
      <c r="E151" s="29"/>
      <c r="F151" s="78" t="s">
        <v>1396</v>
      </c>
      <c r="G151" s="29"/>
      <c r="H151" s="77" t="s">
        <v>1436</v>
      </c>
      <c r="I151" s="77" t="s">
        <v>1398</v>
      </c>
      <c r="J151" s="77">
        <v>120</v>
      </c>
      <c r="K151" s="73"/>
    </row>
    <row r="152" spans="2:11" ht="15" customHeight="1">
      <c r="B152" s="52"/>
      <c r="C152" s="77" t="s">
        <v>1445</v>
      </c>
      <c r="D152" s="29"/>
      <c r="E152" s="29"/>
      <c r="F152" s="78" t="s">
        <v>1396</v>
      </c>
      <c r="G152" s="29"/>
      <c r="H152" s="77" t="s">
        <v>1456</v>
      </c>
      <c r="I152" s="77" t="s">
        <v>1398</v>
      </c>
      <c r="J152" s="77" t="s">
        <v>1447</v>
      </c>
      <c r="K152" s="73"/>
    </row>
    <row r="153" spans="2:11" ht="15" customHeight="1">
      <c r="B153" s="52"/>
      <c r="C153" s="77" t="s">
        <v>87</v>
      </c>
      <c r="D153" s="29"/>
      <c r="E153" s="29"/>
      <c r="F153" s="78" t="s">
        <v>1396</v>
      </c>
      <c r="G153" s="29"/>
      <c r="H153" s="77" t="s">
        <v>1457</v>
      </c>
      <c r="I153" s="77" t="s">
        <v>1398</v>
      </c>
      <c r="J153" s="77" t="s">
        <v>1447</v>
      </c>
      <c r="K153" s="73"/>
    </row>
    <row r="154" spans="2:11" ht="15" customHeight="1">
      <c r="B154" s="52"/>
      <c r="C154" s="77" t="s">
        <v>1401</v>
      </c>
      <c r="D154" s="29"/>
      <c r="E154" s="29"/>
      <c r="F154" s="78" t="s">
        <v>1402</v>
      </c>
      <c r="G154" s="29"/>
      <c r="H154" s="77" t="s">
        <v>1436</v>
      </c>
      <c r="I154" s="77" t="s">
        <v>1398</v>
      </c>
      <c r="J154" s="77">
        <v>50</v>
      </c>
      <c r="K154" s="73"/>
    </row>
    <row r="155" spans="2:11" ht="15" customHeight="1">
      <c r="B155" s="52"/>
      <c r="C155" s="77" t="s">
        <v>1404</v>
      </c>
      <c r="D155" s="29"/>
      <c r="E155" s="29"/>
      <c r="F155" s="78" t="s">
        <v>1396</v>
      </c>
      <c r="G155" s="29"/>
      <c r="H155" s="77" t="s">
        <v>1436</v>
      </c>
      <c r="I155" s="77" t="s">
        <v>1406</v>
      </c>
      <c r="J155" s="77"/>
      <c r="K155" s="73"/>
    </row>
    <row r="156" spans="2:11" ht="15" customHeight="1">
      <c r="B156" s="52"/>
      <c r="C156" s="77" t="s">
        <v>1415</v>
      </c>
      <c r="D156" s="29"/>
      <c r="E156" s="29"/>
      <c r="F156" s="78" t="s">
        <v>1402</v>
      </c>
      <c r="G156" s="29"/>
      <c r="H156" s="77" t="s">
        <v>1436</v>
      </c>
      <c r="I156" s="77" t="s">
        <v>1398</v>
      </c>
      <c r="J156" s="77">
        <v>50</v>
      </c>
      <c r="K156" s="73"/>
    </row>
    <row r="157" spans="2:11" ht="15" customHeight="1">
      <c r="B157" s="52"/>
      <c r="C157" s="77" t="s">
        <v>1423</v>
      </c>
      <c r="D157" s="29"/>
      <c r="E157" s="29"/>
      <c r="F157" s="78" t="s">
        <v>1402</v>
      </c>
      <c r="G157" s="29"/>
      <c r="H157" s="77" t="s">
        <v>1436</v>
      </c>
      <c r="I157" s="77" t="s">
        <v>1398</v>
      </c>
      <c r="J157" s="77">
        <v>50</v>
      </c>
      <c r="K157" s="73"/>
    </row>
    <row r="158" spans="2:11" ht="15" customHeight="1">
      <c r="B158" s="52"/>
      <c r="C158" s="77" t="s">
        <v>1421</v>
      </c>
      <c r="D158" s="29"/>
      <c r="E158" s="29"/>
      <c r="F158" s="78" t="s">
        <v>1402</v>
      </c>
      <c r="G158" s="29"/>
      <c r="H158" s="77" t="s">
        <v>1436</v>
      </c>
      <c r="I158" s="77" t="s">
        <v>1398</v>
      </c>
      <c r="J158" s="77">
        <v>50</v>
      </c>
      <c r="K158" s="73"/>
    </row>
    <row r="159" spans="2:11" ht="15" customHeight="1">
      <c r="B159" s="52"/>
      <c r="C159" s="77" t="s">
        <v>112</v>
      </c>
      <c r="D159" s="29"/>
      <c r="E159" s="29"/>
      <c r="F159" s="78" t="s">
        <v>1396</v>
      </c>
      <c r="G159" s="29"/>
      <c r="H159" s="77" t="s">
        <v>1458</v>
      </c>
      <c r="I159" s="77" t="s">
        <v>1398</v>
      </c>
      <c r="J159" s="77" t="s">
        <v>1459</v>
      </c>
      <c r="K159" s="73"/>
    </row>
    <row r="160" spans="2:11" ht="15" customHeight="1">
      <c r="B160" s="52"/>
      <c r="C160" s="77" t="s">
        <v>1460</v>
      </c>
      <c r="D160" s="29"/>
      <c r="E160" s="29"/>
      <c r="F160" s="78" t="s">
        <v>1396</v>
      </c>
      <c r="G160" s="29"/>
      <c r="H160" s="77" t="s">
        <v>1461</v>
      </c>
      <c r="I160" s="77" t="s">
        <v>1431</v>
      </c>
      <c r="J160" s="77"/>
      <c r="K160" s="73"/>
    </row>
    <row r="161" spans="2:11" ht="15" customHeight="1">
      <c r="B161" s="79"/>
      <c r="C161" s="59"/>
      <c r="D161" s="59"/>
      <c r="E161" s="59"/>
      <c r="F161" s="59"/>
      <c r="G161" s="59"/>
      <c r="H161" s="59"/>
      <c r="I161" s="59"/>
      <c r="J161" s="59"/>
      <c r="K161" s="80"/>
    </row>
    <row r="162" spans="2:11" ht="18.75" customHeight="1">
      <c r="B162" s="61"/>
      <c r="C162" s="71"/>
      <c r="D162" s="71"/>
      <c r="E162" s="71"/>
      <c r="F162" s="81"/>
      <c r="G162" s="71"/>
      <c r="H162" s="71"/>
      <c r="I162" s="71"/>
      <c r="J162" s="71"/>
      <c r="K162" s="61"/>
    </row>
    <row r="163" spans="2:11" ht="18.75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2:11" ht="7.5" customHeight="1">
      <c r="B164" s="18"/>
      <c r="C164" s="19"/>
      <c r="D164" s="19"/>
      <c r="E164" s="19"/>
      <c r="F164" s="19"/>
      <c r="G164" s="19"/>
      <c r="H164" s="19"/>
      <c r="I164" s="19"/>
      <c r="J164" s="19"/>
      <c r="K164" s="20"/>
    </row>
    <row r="165" spans="2:11" ht="45" customHeight="1">
      <c r="B165" s="21"/>
      <c r="C165" s="514" t="s">
        <v>1462</v>
      </c>
      <c r="D165" s="514"/>
      <c r="E165" s="514"/>
      <c r="F165" s="514"/>
      <c r="G165" s="514"/>
      <c r="H165" s="514"/>
      <c r="I165" s="514"/>
      <c r="J165" s="514"/>
      <c r="K165" s="22"/>
    </row>
    <row r="166" spans="2:11" ht="17.25" customHeight="1">
      <c r="B166" s="21"/>
      <c r="C166" s="42" t="s">
        <v>1390</v>
      </c>
      <c r="D166" s="42"/>
      <c r="E166" s="42"/>
      <c r="F166" s="42" t="s">
        <v>1391</v>
      </c>
      <c r="G166" s="82"/>
      <c r="H166" s="83" t="s">
        <v>57</v>
      </c>
      <c r="I166" s="83" t="s">
        <v>60</v>
      </c>
      <c r="J166" s="42" t="s">
        <v>1392</v>
      </c>
      <c r="K166" s="22"/>
    </row>
    <row r="167" spans="2:11" ht="17.25" customHeight="1">
      <c r="B167" s="23"/>
      <c r="C167" s="44" t="s">
        <v>1393</v>
      </c>
      <c r="D167" s="44"/>
      <c r="E167" s="44"/>
      <c r="F167" s="45" t="s">
        <v>1394</v>
      </c>
      <c r="G167" s="84"/>
      <c r="H167" s="85"/>
      <c r="I167" s="85"/>
      <c r="J167" s="44" t="s">
        <v>1395</v>
      </c>
      <c r="K167" s="24"/>
    </row>
    <row r="168" spans="2:11" ht="5.25" customHeight="1">
      <c r="B168" s="52"/>
      <c r="C168" s="47"/>
      <c r="D168" s="47"/>
      <c r="E168" s="47"/>
      <c r="F168" s="47"/>
      <c r="G168" s="48"/>
      <c r="H168" s="47"/>
      <c r="I168" s="47"/>
      <c r="J168" s="47"/>
      <c r="K168" s="73"/>
    </row>
    <row r="169" spans="2:11" ht="15" customHeight="1">
      <c r="B169" s="52"/>
      <c r="C169" s="29" t="s">
        <v>1399</v>
      </c>
      <c r="D169" s="29"/>
      <c r="E169" s="29"/>
      <c r="F169" s="50" t="s">
        <v>1396</v>
      </c>
      <c r="G169" s="29"/>
      <c r="H169" s="29" t="s">
        <v>1436</v>
      </c>
      <c r="I169" s="29" t="s">
        <v>1398</v>
      </c>
      <c r="J169" s="29">
        <v>120</v>
      </c>
      <c r="K169" s="73"/>
    </row>
    <row r="170" spans="2:11" ht="15" customHeight="1">
      <c r="B170" s="52"/>
      <c r="C170" s="29" t="s">
        <v>1445</v>
      </c>
      <c r="D170" s="29"/>
      <c r="E170" s="29"/>
      <c r="F170" s="50" t="s">
        <v>1396</v>
      </c>
      <c r="G170" s="29"/>
      <c r="H170" s="29" t="s">
        <v>1446</v>
      </c>
      <c r="I170" s="29" t="s">
        <v>1398</v>
      </c>
      <c r="J170" s="29" t="s">
        <v>1447</v>
      </c>
      <c r="K170" s="73"/>
    </row>
    <row r="171" spans="2:11" ht="15" customHeight="1">
      <c r="B171" s="52"/>
      <c r="C171" s="29" t="s">
        <v>87</v>
      </c>
      <c r="D171" s="29"/>
      <c r="E171" s="29"/>
      <c r="F171" s="50" t="s">
        <v>1396</v>
      </c>
      <c r="G171" s="29"/>
      <c r="H171" s="29" t="s">
        <v>1463</v>
      </c>
      <c r="I171" s="29" t="s">
        <v>1398</v>
      </c>
      <c r="J171" s="29" t="s">
        <v>1447</v>
      </c>
      <c r="K171" s="73"/>
    </row>
    <row r="172" spans="2:11" ht="15" customHeight="1">
      <c r="B172" s="52"/>
      <c r="C172" s="29" t="s">
        <v>1401</v>
      </c>
      <c r="D172" s="29"/>
      <c r="E172" s="29"/>
      <c r="F172" s="50" t="s">
        <v>1402</v>
      </c>
      <c r="G172" s="29"/>
      <c r="H172" s="29" t="s">
        <v>1463</v>
      </c>
      <c r="I172" s="29" t="s">
        <v>1398</v>
      </c>
      <c r="J172" s="29">
        <v>50</v>
      </c>
      <c r="K172" s="73"/>
    </row>
    <row r="173" spans="2:11" ht="15" customHeight="1">
      <c r="B173" s="52"/>
      <c r="C173" s="29" t="s">
        <v>1404</v>
      </c>
      <c r="D173" s="29"/>
      <c r="E173" s="29"/>
      <c r="F173" s="50" t="s">
        <v>1396</v>
      </c>
      <c r="G173" s="29"/>
      <c r="H173" s="29" t="s">
        <v>1463</v>
      </c>
      <c r="I173" s="29" t="s">
        <v>1406</v>
      </c>
      <c r="J173" s="29"/>
      <c r="K173" s="73"/>
    </row>
    <row r="174" spans="2:11" ht="15" customHeight="1">
      <c r="B174" s="52"/>
      <c r="C174" s="29" t="s">
        <v>1415</v>
      </c>
      <c r="D174" s="29"/>
      <c r="E174" s="29"/>
      <c r="F174" s="50" t="s">
        <v>1402</v>
      </c>
      <c r="G174" s="29"/>
      <c r="H174" s="29" t="s">
        <v>1463</v>
      </c>
      <c r="I174" s="29" t="s">
        <v>1398</v>
      </c>
      <c r="J174" s="29">
        <v>50</v>
      </c>
      <c r="K174" s="73"/>
    </row>
    <row r="175" spans="2:11" ht="15" customHeight="1">
      <c r="B175" s="52"/>
      <c r="C175" s="29" t="s">
        <v>1423</v>
      </c>
      <c r="D175" s="29"/>
      <c r="E175" s="29"/>
      <c r="F175" s="50" t="s">
        <v>1402</v>
      </c>
      <c r="G175" s="29"/>
      <c r="H175" s="29" t="s">
        <v>1463</v>
      </c>
      <c r="I175" s="29" t="s">
        <v>1398</v>
      </c>
      <c r="J175" s="29">
        <v>50</v>
      </c>
      <c r="K175" s="73"/>
    </row>
    <row r="176" spans="2:11" ht="15" customHeight="1">
      <c r="B176" s="52"/>
      <c r="C176" s="29" t="s">
        <v>1421</v>
      </c>
      <c r="D176" s="29"/>
      <c r="E176" s="29"/>
      <c r="F176" s="50" t="s">
        <v>1402</v>
      </c>
      <c r="G176" s="29"/>
      <c r="H176" s="29" t="s">
        <v>1463</v>
      </c>
      <c r="I176" s="29" t="s">
        <v>1398</v>
      </c>
      <c r="J176" s="29">
        <v>50</v>
      </c>
      <c r="K176" s="73"/>
    </row>
    <row r="177" spans="2:11" ht="15" customHeight="1">
      <c r="B177" s="52"/>
      <c r="C177" s="29" t="s">
        <v>125</v>
      </c>
      <c r="D177" s="29"/>
      <c r="E177" s="29"/>
      <c r="F177" s="50" t="s">
        <v>1396</v>
      </c>
      <c r="G177" s="29"/>
      <c r="H177" s="29" t="s">
        <v>1464</v>
      </c>
      <c r="I177" s="29" t="s">
        <v>1465</v>
      </c>
      <c r="J177" s="29"/>
      <c r="K177" s="73"/>
    </row>
    <row r="178" spans="2:11" ht="15" customHeight="1">
      <c r="B178" s="52"/>
      <c r="C178" s="29" t="s">
        <v>60</v>
      </c>
      <c r="D178" s="29"/>
      <c r="E178" s="29"/>
      <c r="F178" s="50" t="s">
        <v>1396</v>
      </c>
      <c r="G178" s="29"/>
      <c r="H178" s="29" t="s">
        <v>1466</v>
      </c>
      <c r="I178" s="29" t="s">
        <v>1467</v>
      </c>
      <c r="J178" s="29">
        <v>1</v>
      </c>
      <c r="K178" s="73"/>
    </row>
    <row r="179" spans="2:11" ht="15" customHeight="1">
      <c r="B179" s="52"/>
      <c r="C179" s="29" t="s">
        <v>56</v>
      </c>
      <c r="D179" s="29"/>
      <c r="E179" s="29"/>
      <c r="F179" s="50" t="s">
        <v>1396</v>
      </c>
      <c r="G179" s="29"/>
      <c r="H179" s="29" t="s">
        <v>1468</v>
      </c>
      <c r="I179" s="29" t="s">
        <v>1398</v>
      </c>
      <c r="J179" s="29">
        <v>20</v>
      </c>
      <c r="K179" s="73"/>
    </row>
    <row r="180" spans="2:11" ht="15" customHeight="1">
      <c r="B180" s="52"/>
      <c r="C180" s="29" t="s">
        <v>57</v>
      </c>
      <c r="D180" s="29"/>
      <c r="E180" s="29"/>
      <c r="F180" s="50" t="s">
        <v>1396</v>
      </c>
      <c r="G180" s="29"/>
      <c r="H180" s="29" t="s">
        <v>1469</v>
      </c>
      <c r="I180" s="29" t="s">
        <v>1398</v>
      </c>
      <c r="J180" s="29">
        <v>255</v>
      </c>
      <c r="K180" s="73"/>
    </row>
    <row r="181" spans="2:11" ht="15" customHeight="1">
      <c r="B181" s="52"/>
      <c r="C181" s="29" t="s">
        <v>126</v>
      </c>
      <c r="D181" s="29"/>
      <c r="E181" s="29"/>
      <c r="F181" s="50" t="s">
        <v>1396</v>
      </c>
      <c r="G181" s="29"/>
      <c r="H181" s="29" t="s">
        <v>1360</v>
      </c>
      <c r="I181" s="29" t="s">
        <v>1398</v>
      </c>
      <c r="J181" s="29">
        <v>10</v>
      </c>
      <c r="K181" s="73"/>
    </row>
    <row r="182" spans="2:11" ht="15" customHeight="1">
      <c r="B182" s="52"/>
      <c r="C182" s="29" t="s">
        <v>127</v>
      </c>
      <c r="D182" s="29"/>
      <c r="E182" s="29"/>
      <c r="F182" s="50" t="s">
        <v>1396</v>
      </c>
      <c r="G182" s="29"/>
      <c r="H182" s="29" t="s">
        <v>1470</v>
      </c>
      <c r="I182" s="29" t="s">
        <v>1431</v>
      </c>
      <c r="J182" s="29"/>
      <c r="K182" s="73"/>
    </row>
    <row r="183" spans="2:11" ht="15" customHeight="1">
      <c r="B183" s="52"/>
      <c r="C183" s="29" t="s">
        <v>1471</v>
      </c>
      <c r="D183" s="29"/>
      <c r="E183" s="29"/>
      <c r="F183" s="50" t="s">
        <v>1396</v>
      </c>
      <c r="G183" s="29"/>
      <c r="H183" s="29" t="s">
        <v>1472</v>
      </c>
      <c r="I183" s="29" t="s">
        <v>1431</v>
      </c>
      <c r="J183" s="29"/>
      <c r="K183" s="73"/>
    </row>
    <row r="184" spans="2:11" ht="15" customHeight="1">
      <c r="B184" s="52"/>
      <c r="C184" s="29" t="s">
        <v>1460</v>
      </c>
      <c r="D184" s="29"/>
      <c r="E184" s="29"/>
      <c r="F184" s="50" t="s">
        <v>1396</v>
      </c>
      <c r="G184" s="29"/>
      <c r="H184" s="29" t="s">
        <v>1473</v>
      </c>
      <c r="I184" s="29" t="s">
        <v>1431</v>
      </c>
      <c r="J184" s="29"/>
      <c r="K184" s="73"/>
    </row>
    <row r="185" spans="2:11" ht="15" customHeight="1">
      <c r="B185" s="52"/>
      <c r="C185" s="29" t="s">
        <v>129</v>
      </c>
      <c r="D185" s="29"/>
      <c r="E185" s="29"/>
      <c r="F185" s="50" t="s">
        <v>1402</v>
      </c>
      <c r="G185" s="29"/>
      <c r="H185" s="29" t="s">
        <v>1474</v>
      </c>
      <c r="I185" s="29" t="s">
        <v>1398</v>
      </c>
      <c r="J185" s="29">
        <v>50</v>
      </c>
      <c r="K185" s="73"/>
    </row>
    <row r="186" spans="2:11" ht="15" customHeight="1">
      <c r="B186" s="52"/>
      <c r="C186" s="29" t="s">
        <v>1475</v>
      </c>
      <c r="D186" s="29"/>
      <c r="E186" s="29"/>
      <c r="F186" s="50" t="s">
        <v>1402</v>
      </c>
      <c r="G186" s="29"/>
      <c r="H186" s="29" t="s">
        <v>1476</v>
      </c>
      <c r="I186" s="29" t="s">
        <v>1477</v>
      </c>
      <c r="J186" s="29"/>
      <c r="K186" s="73"/>
    </row>
    <row r="187" spans="2:11" ht="15" customHeight="1">
      <c r="B187" s="52"/>
      <c r="C187" s="29" t="s">
        <v>1478</v>
      </c>
      <c r="D187" s="29"/>
      <c r="E187" s="29"/>
      <c r="F187" s="50" t="s">
        <v>1402</v>
      </c>
      <c r="G187" s="29"/>
      <c r="H187" s="29" t="s">
        <v>1479</v>
      </c>
      <c r="I187" s="29" t="s">
        <v>1477</v>
      </c>
      <c r="J187" s="29"/>
      <c r="K187" s="73"/>
    </row>
    <row r="188" spans="2:11" ht="15" customHeight="1">
      <c r="B188" s="52"/>
      <c r="C188" s="29" t="s">
        <v>1480</v>
      </c>
      <c r="D188" s="29"/>
      <c r="E188" s="29"/>
      <c r="F188" s="50" t="s">
        <v>1402</v>
      </c>
      <c r="G188" s="29"/>
      <c r="H188" s="29" t="s">
        <v>1481</v>
      </c>
      <c r="I188" s="29" t="s">
        <v>1477</v>
      </c>
      <c r="J188" s="29"/>
      <c r="K188" s="73"/>
    </row>
    <row r="189" spans="2:11" ht="15" customHeight="1">
      <c r="B189" s="52"/>
      <c r="C189" s="86" t="s">
        <v>1482</v>
      </c>
      <c r="D189" s="29"/>
      <c r="E189" s="29"/>
      <c r="F189" s="50" t="s">
        <v>1402</v>
      </c>
      <c r="G189" s="29"/>
      <c r="H189" s="29" t="s">
        <v>1483</v>
      </c>
      <c r="I189" s="29" t="s">
        <v>1484</v>
      </c>
      <c r="J189" s="87" t="s">
        <v>1485</v>
      </c>
      <c r="K189" s="73"/>
    </row>
    <row r="190" spans="2:11" ht="15" customHeight="1">
      <c r="B190" s="52"/>
      <c r="C190" s="86" t="s">
        <v>45</v>
      </c>
      <c r="D190" s="29"/>
      <c r="E190" s="29"/>
      <c r="F190" s="50" t="s">
        <v>1396</v>
      </c>
      <c r="G190" s="29"/>
      <c r="H190" s="26" t="s">
        <v>1486</v>
      </c>
      <c r="I190" s="29" t="s">
        <v>1487</v>
      </c>
      <c r="J190" s="29"/>
      <c r="K190" s="73"/>
    </row>
    <row r="191" spans="2:11" ht="15" customHeight="1">
      <c r="B191" s="52"/>
      <c r="C191" s="86" t="s">
        <v>1488</v>
      </c>
      <c r="D191" s="29"/>
      <c r="E191" s="29"/>
      <c r="F191" s="50" t="s">
        <v>1396</v>
      </c>
      <c r="G191" s="29"/>
      <c r="H191" s="29" t="s">
        <v>1489</v>
      </c>
      <c r="I191" s="29" t="s">
        <v>1431</v>
      </c>
      <c r="J191" s="29"/>
      <c r="K191" s="73"/>
    </row>
    <row r="192" spans="2:11" ht="15" customHeight="1">
      <c r="B192" s="52"/>
      <c r="C192" s="86" t="s">
        <v>1490</v>
      </c>
      <c r="D192" s="29"/>
      <c r="E192" s="29"/>
      <c r="F192" s="50" t="s">
        <v>1396</v>
      </c>
      <c r="G192" s="29"/>
      <c r="H192" s="29" t="s">
        <v>1491</v>
      </c>
      <c r="I192" s="29" t="s">
        <v>1431</v>
      </c>
      <c r="J192" s="29"/>
      <c r="K192" s="73"/>
    </row>
    <row r="193" spans="2:11" ht="15" customHeight="1">
      <c r="B193" s="52"/>
      <c r="C193" s="86" t="s">
        <v>1492</v>
      </c>
      <c r="D193" s="29"/>
      <c r="E193" s="29"/>
      <c r="F193" s="50" t="s">
        <v>1402</v>
      </c>
      <c r="G193" s="29"/>
      <c r="H193" s="29" t="s">
        <v>1493</v>
      </c>
      <c r="I193" s="29" t="s">
        <v>1431</v>
      </c>
      <c r="J193" s="29"/>
      <c r="K193" s="73"/>
    </row>
    <row r="194" spans="2:11" ht="15" customHeight="1">
      <c r="B194" s="79"/>
      <c r="C194" s="88"/>
      <c r="D194" s="59"/>
      <c r="E194" s="59"/>
      <c r="F194" s="59"/>
      <c r="G194" s="59"/>
      <c r="H194" s="59"/>
      <c r="I194" s="59"/>
      <c r="J194" s="59"/>
      <c r="K194" s="80"/>
    </row>
    <row r="195" spans="2:11" ht="18.75" customHeight="1">
      <c r="B195" s="61"/>
      <c r="C195" s="71"/>
      <c r="D195" s="71"/>
      <c r="E195" s="71"/>
      <c r="F195" s="81"/>
      <c r="G195" s="71"/>
      <c r="H195" s="71"/>
      <c r="I195" s="71"/>
      <c r="J195" s="71"/>
      <c r="K195" s="61"/>
    </row>
    <row r="196" spans="2:11" ht="18.75" customHeight="1">
      <c r="B196" s="61"/>
      <c r="C196" s="71"/>
      <c r="D196" s="71"/>
      <c r="E196" s="71"/>
      <c r="F196" s="81"/>
      <c r="G196" s="71"/>
      <c r="H196" s="71"/>
      <c r="I196" s="71"/>
      <c r="J196" s="71"/>
      <c r="K196" s="61"/>
    </row>
    <row r="197" spans="2:11" ht="18.75" customHeight="1">
      <c r="B197" s="36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2:11" ht="13.5">
      <c r="B198" s="18"/>
      <c r="C198" s="19"/>
      <c r="D198" s="19"/>
      <c r="E198" s="19"/>
      <c r="F198" s="19"/>
      <c r="G198" s="19"/>
      <c r="H198" s="19"/>
      <c r="I198" s="19"/>
      <c r="J198" s="19"/>
      <c r="K198" s="20"/>
    </row>
    <row r="199" spans="2:11" ht="21">
      <c r="B199" s="21"/>
      <c r="C199" s="514" t="s">
        <v>1494</v>
      </c>
      <c r="D199" s="514"/>
      <c r="E199" s="514"/>
      <c r="F199" s="514"/>
      <c r="G199" s="514"/>
      <c r="H199" s="514"/>
      <c r="I199" s="514"/>
      <c r="J199" s="514"/>
      <c r="K199" s="22"/>
    </row>
    <row r="200" spans="2:11" ht="25.5" customHeight="1">
      <c r="B200" s="21"/>
      <c r="C200" s="89" t="s">
        <v>1495</v>
      </c>
      <c r="D200" s="89"/>
      <c r="E200" s="89"/>
      <c r="F200" s="89" t="s">
        <v>1496</v>
      </c>
      <c r="G200" s="90"/>
      <c r="H200" s="515" t="s">
        <v>1497</v>
      </c>
      <c r="I200" s="515"/>
      <c r="J200" s="515"/>
      <c r="K200" s="22"/>
    </row>
    <row r="201" spans="2:11" ht="5.25" customHeight="1">
      <c r="B201" s="52"/>
      <c r="C201" s="47"/>
      <c r="D201" s="47"/>
      <c r="E201" s="47"/>
      <c r="F201" s="47"/>
      <c r="G201" s="71"/>
      <c r="H201" s="47"/>
      <c r="I201" s="47"/>
      <c r="J201" s="47"/>
      <c r="K201" s="73"/>
    </row>
    <row r="202" spans="2:11" ht="15" customHeight="1">
      <c r="B202" s="52"/>
      <c r="C202" s="29" t="s">
        <v>1487</v>
      </c>
      <c r="D202" s="29"/>
      <c r="E202" s="29"/>
      <c r="F202" s="50" t="s">
        <v>46</v>
      </c>
      <c r="G202" s="29"/>
      <c r="H202" s="516" t="s">
        <v>1498</v>
      </c>
      <c r="I202" s="516"/>
      <c r="J202" s="516"/>
      <c r="K202" s="73"/>
    </row>
    <row r="203" spans="2:11" ht="15" customHeight="1">
      <c r="B203" s="52"/>
      <c r="C203" s="29"/>
      <c r="D203" s="29"/>
      <c r="E203" s="29"/>
      <c r="F203" s="50" t="s">
        <v>47</v>
      </c>
      <c r="G203" s="29"/>
      <c r="H203" s="516" t="s">
        <v>1499</v>
      </c>
      <c r="I203" s="516"/>
      <c r="J203" s="516"/>
      <c r="K203" s="73"/>
    </row>
    <row r="204" spans="2:11" ht="15" customHeight="1">
      <c r="B204" s="52"/>
      <c r="C204" s="29"/>
      <c r="D204" s="29"/>
      <c r="E204" s="29"/>
      <c r="F204" s="50" t="s">
        <v>50</v>
      </c>
      <c r="G204" s="29"/>
      <c r="H204" s="516" t="s">
        <v>1500</v>
      </c>
      <c r="I204" s="516"/>
      <c r="J204" s="516"/>
      <c r="K204" s="73"/>
    </row>
    <row r="205" spans="2:11" ht="15" customHeight="1">
      <c r="B205" s="52"/>
      <c r="C205" s="29"/>
      <c r="D205" s="29"/>
      <c r="E205" s="29"/>
      <c r="F205" s="50" t="s">
        <v>48</v>
      </c>
      <c r="G205" s="29"/>
      <c r="H205" s="516" t="s">
        <v>1501</v>
      </c>
      <c r="I205" s="516"/>
      <c r="J205" s="516"/>
      <c r="K205" s="73"/>
    </row>
    <row r="206" spans="2:11" ht="15" customHeight="1">
      <c r="B206" s="52"/>
      <c r="C206" s="29"/>
      <c r="D206" s="29"/>
      <c r="E206" s="29"/>
      <c r="F206" s="50" t="s">
        <v>49</v>
      </c>
      <c r="G206" s="29"/>
      <c r="H206" s="516" t="s">
        <v>1502</v>
      </c>
      <c r="I206" s="516"/>
      <c r="J206" s="516"/>
      <c r="K206" s="73"/>
    </row>
    <row r="207" spans="2:11" ht="15" customHeight="1">
      <c r="B207" s="52"/>
      <c r="C207" s="29"/>
      <c r="D207" s="29"/>
      <c r="E207" s="29"/>
      <c r="F207" s="50"/>
      <c r="G207" s="29"/>
      <c r="H207" s="29"/>
      <c r="I207" s="29"/>
      <c r="J207" s="29"/>
      <c r="K207" s="73"/>
    </row>
    <row r="208" spans="2:11" ht="15" customHeight="1">
      <c r="B208" s="52"/>
      <c r="C208" s="29" t="s">
        <v>1443</v>
      </c>
      <c r="D208" s="29"/>
      <c r="E208" s="29"/>
      <c r="F208" s="50" t="s">
        <v>81</v>
      </c>
      <c r="G208" s="29"/>
      <c r="H208" s="516" t="s">
        <v>1503</v>
      </c>
      <c r="I208" s="516"/>
      <c r="J208" s="516"/>
      <c r="K208" s="73"/>
    </row>
    <row r="209" spans="2:11" ht="15" customHeight="1">
      <c r="B209" s="52"/>
      <c r="C209" s="29"/>
      <c r="D209" s="29"/>
      <c r="E209" s="29"/>
      <c r="F209" s="50" t="s">
        <v>1340</v>
      </c>
      <c r="G209" s="29"/>
      <c r="H209" s="516" t="s">
        <v>1341</v>
      </c>
      <c r="I209" s="516"/>
      <c r="J209" s="516"/>
      <c r="K209" s="73"/>
    </row>
    <row r="210" spans="2:11" ht="15" customHeight="1">
      <c r="B210" s="52"/>
      <c r="C210" s="29"/>
      <c r="D210" s="29"/>
      <c r="E210" s="29"/>
      <c r="F210" s="50" t="s">
        <v>1338</v>
      </c>
      <c r="G210" s="29"/>
      <c r="H210" s="516" t="s">
        <v>1504</v>
      </c>
      <c r="I210" s="516"/>
      <c r="J210" s="516"/>
      <c r="K210" s="73"/>
    </row>
    <row r="211" spans="2:11" ht="15" customHeight="1">
      <c r="B211" s="91"/>
      <c r="C211" s="29"/>
      <c r="D211" s="29"/>
      <c r="E211" s="29"/>
      <c r="F211" s="50" t="s">
        <v>102</v>
      </c>
      <c r="G211" s="86"/>
      <c r="H211" s="517" t="s">
        <v>1342</v>
      </c>
      <c r="I211" s="517"/>
      <c r="J211" s="517"/>
      <c r="K211" s="92"/>
    </row>
    <row r="212" spans="2:11" ht="15" customHeight="1">
      <c r="B212" s="91"/>
      <c r="C212" s="29"/>
      <c r="D212" s="29"/>
      <c r="E212" s="29"/>
      <c r="F212" s="50" t="s">
        <v>1343</v>
      </c>
      <c r="G212" s="86"/>
      <c r="H212" s="517" t="s">
        <v>1318</v>
      </c>
      <c r="I212" s="517"/>
      <c r="J212" s="517"/>
      <c r="K212" s="92"/>
    </row>
    <row r="213" spans="2:11" ht="15" customHeight="1">
      <c r="B213" s="91"/>
      <c r="C213" s="29"/>
      <c r="D213" s="29"/>
      <c r="E213" s="29"/>
      <c r="F213" s="50"/>
      <c r="G213" s="86"/>
      <c r="H213" s="77"/>
      <c r="I213" s="77"/>
      <c r="J213" s="77"/>
      <c r="K213" s="92"/>
    </row>
    <row r="214" spans="2:11" ht="15" customHeight="1">
      <c r="B214" s="91"/>
      <c r="C214" s="29" t="s">
        <v>1467</v>
      </c>
      <c r="D214" s="29"/>
      <c r="E214" s="29"/>
      <c r="F214" s="50">
        <v>1</v>
      </c>
      <c r="G214" s="86"/>
      <c r="H214" s="517" t="s">
        <v>1505</v>
      </c>
      <c r="I214" s="517"/>
      <c r="J214" s="517"/>
      <c r="K214" s="92"/>
    </row>
    <row r="215" spans="2:11" ht="15" customHeight="1">
      <c r="B215" s="91"/>
      <c r="C215" s="29"/>
      <c r="D215" s="29"/>
      <c r="E215" s="29"/>
      <c r="F215" s="50">
        <v>2</v>
      </c>
      <c r="G215" s="86"/>
      <c r="H215" s="517" t="s">
        <v>1506</v>
      </c>
      <c r="I215" s="517"/>
      <c r="J215" s="517"/>
      <c r="K215" s="92"/>
    </row>
    <row r="216" spans="2:11" ht="15" customHeight="1">
      <c r="B216" s="91"/>
      <c r="C216" s="29"/>
      <c r="D216" s="29"/>
      <c r="E216" s="29"/>
      <c r="F216" s="50">
        <v>3</v>
      </c>
      <c r="G216" s="86"/>
      <c r="H216" s="517" t="s">
        <v>1507</v>
      </c>
      <c r="I216" s="517"/>
      <c r="J216" s="517"/>
      <c r="K216" s="92"/>
    </row>
    <row r="217" spans="2:11" ht="15" customHeight="1">
      <c r="B217" s="91"/>
      <c r="C217" s="29"/>
      <c r="D217" s="29"/>
      <c r="E217" s="29"/>
      <c r="F217" s="50">
        <v>4</v>
      </c>
      <c r="G217" s="86"/>
      <c r="H217" s="517" t="s">
        <v>1508</v>
      </c>
      <c r="I217" s="517"/>
      <c r="J217" s="517"/>
      <c r="K217" s="92"/>
    </row>
    <row r="218" spans="2:11" ht="12.75" customHeight="1">
      <c r="B218" s="93"/>
      <c r="C218" s="94"/>
      <c r="D218" s="94"/>
      <c r="E218" s="94"/>
      <c r="F218" s="94"/>
      <c r="G218" s="94"/>
      <c r="H218" s="94"/>
      <c r="I218" s="94"/>
      <c r="J218" s="94"/>
      <c r="K218" s="9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ALENA-PCLE\Petr</dc:creator>
  <cp:keywords/>
  <dc:description/>
  <cp:lastModifiedBy>Onderka Rostislav</cp:lastModifiedBy>
  <dcterms:created xsi:type="dcterms:W3CDTF">2023-02-24T14:57:42Z</dcterms:created>
  <dcterms:modified xsi:type="dcterms:W3CDTF">2023-02-27T06:48:07Z</dcterms:modified>
  <cp:category/>
  <cp:version/>
  <cp:contentType/>
  <cp:contentStatus/>
</cp:coreProperties>
</file>